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D:\Dropbox\Salvador Ascencio\Update Precincts\Oaxaca\"/>
    </mc:Choice>
  </mc:AlternateContent>
  <bookViews>
    <workbookView xWindow="-90" yWindow="-90" windowWidth="23235" windowHeight="12690" tabRatio="797" activeTab="6"/>
  </bookViews>
  <sheets>
    <sheet name="D01" sheetId="5" r:id="rId1"/>
    <sheet name="D02" sheetId="6" r:id="rId2"/>
    <sheet name="D03" sheetId="7" r:id="rId3"/>
    <sheet name="D04" sheetId="8" r:id="rId4"/>
    <sheet name="D05" sheetId="9" r:id="rId5"/>
    <sheet name="D06" sheetId="10" r:id="rId6"/>
    <sheet name="D07" sheetId="11" r:id="rId7"/>
    <sheet name="D08" sheetId="12" r:id="rId8"/>
    <sheet name="D09" sheetId="13" r:id="rId9"/>
    <sheet name="D11" sheetId="14" r:id="rId10"/>
    <sheet name="D12" sheetId="27" r:id="rId11"/>
    <sheet name="D13" sheetId="16" r:id="rId12"/>
    <sheet name="D14" sheetId="25" r:id="rId13"/>
    <sheet name="D15" sheetId="17" r:id="rId14"/>
    <sheet name="D16" sheetId="15" r:id="rId15"/>
    <sheet name="D17" sheetId="18" r:id="rId16"/>
    <sheet name="D18" sheetId="19" r:id="rId17"/>
    <sheet name="D19" sheetId="20" r:id="rId18"/>
    <sheet name="D20" sheetId="28" r:id="rId19"/>
    <sheet name="D21" sheetId="21" r:id="rId20"/>
    <sheet name="D22" sheetId="22" r:id="rId21"/>
    <sheet name="D23" sheetId="23" r:id="rId22"/>
    <sheet name="D24" sheetId="24" r:id="rId23"/>
    <sheet name="D25" sheetId="26" r:id="rId24"/>
  </sheets>
  <externalReferences>
    <externalReference r:id="rId25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1" i="14" l="1"/>
  <c r="AD114" i="26" l="1"/>
  <c r="I115" i="26"/>
  <c r="I118" i="26" s="1"/>
  <c r="AC115" i="26"/>
  <c r="M115" i="26"/>
  <c r="K115" i="26"/>
  <c r="K118" i="26" s="1"/>
  <c r="AD202" i="20" l="1"/>
  <c r="AD68" i="8" l="1"/>
  <c r="AD83" i="20"/>
  <c r="AD40" i="28" l="1"/>
  <c r="AD48" i="28"/>
  <c r="AD72" i="28"/>
  <c r="AD87" i="28"/>
  <c r="G150" i="23" l="1"/>
  <c r="G118" i="23"/>
  <c r="G84" i="21"/>
  <c r="H142" i="28"/>
  <c r="G234" i="19"/>
  <c r="G117" i="19"/>
  <c r="G90" i="19"/>
  <c r="G74" i="19"/>
  <c r="G6" i="18"/>
  <c r="G175" i="17" l="1"/>
  <c r="G375" i="25"/>
  <c r="G90" i="27" l="1"/>
  <c r="G175" i="14" l="1"/>
  <c r="G44" i="14"/>
  <c r="G21" i="14"/>
  <c r="G32" i="13" l="1"/>
  <c r="G59" i="11"/>
  <c r="G396" i="10"/>
  <c r="G167" i="10" l="1"/>
  <c r="G29" i="10"/>
  <c r="G16" i="10"/>
  <c r="G158" i="9" l="1"/>
  <c r="G105" i="9"/>
  <c r="G81" i="9"/>
  <c r="G55" i="9"/>
  <c r="G40" i="9"/>
  <c r="G161" i="9"/>
  <c r="G59" i="8"/>
  <c r="G134" i="10" l="1"/>
  <c r="G137" i="10" s="1"/>
  <c r="G155" i="10"/>
  <c r="G158" i="10" s="1"/>
  <c r="G140" i="10" l="1"/>
  <c r="G200" i="6"/>
  <c r="G227" i="5"/>
  <c r="G203" i="5"/>
  <c r="G141" i="5"/>
  <c r="G106" i="5"/>
  <c r="AB164" i="28" l="1"/>
  <c r="H343" i="22" l="1"/>
  <c r="I343" i="22"/>
  <c r="J343" i="22"/>
  <c r="K343" i="22"/>
  <c r="L343" i="22"/>
  <c r="M343" i="22"/>
  <c r="M346" i="22" s="1"/>
  <c r="N343" i="22"/>
  <c r="O343" i="22"/>
  <c r="P343" i="22"/>
  <c r="Q343" i="22"/>
  <c r="R343" i="22"/>
  <c r="S343" i="22"/>
  <c r="T343" i="22"/>
  <c r="U343" i="22"/>
  <c r="V343" i="22"/>
  <c r="W343" i="22"/>
  <c r="X343" i="22"/>
  <c r="Y343" i="22"/>
  <c r="Z343" i="22"/>
  <c r="AA343" i="22"/>
  <c r="AB343" i="22"/>
  <c r="AC343" i="22"/>
  <c r="G343" i="22"/>
  <c r="G346" i="22" s="1"/>
  <c r="S346" i="22"/>
  <c r="R346" i="22"/>
  <c r="Q346" i="22"/>
  <c r="P346" i="22"/>
  <c r="AD342" i="22"/>
  <c r="AD341" i="22"/>
  <c r="AD340" i="22"/>
  <c r="AD339" i="22"/>
  <c r="AD338" i="22"/>
  <c r="AD337" i="22"/>
  <c r="AD336" i="22"/>
  <c r="AD335" i="22"/>
  <c r="AD334" i="22"/>
  <c r="AD333" i="22"/>
  <c r="AD332" i="22"/>
  <c r="AD331" i="22"/>
  <c r="AD330" i="22"/>
  <c r="AD329" i="22"/>
  <c r="AD328" i="22"/>
  <c r="AD327" i="22"/>
  <c r="AD326" i="22"/>
  <c r="AD325" i="22"/>
  <c r="AD324" i="22"/>
  <c r="AD323" i="22"/>
  <c r="AD322" i="22"/>
  <c r="AD321" i="22"/>
  <c r="AD320" i="22"/>
  <c r="AD319" i="22"/>
  <c r="AD318" i="22"/>
  <c r="AD317" i="22"/>
  <c r="AD316" i="22"/>
  <c r="AD315" i="22"/>
  <c r="AD314" i="22"/>
  <c r="AD313" i="22"/>
  <c r="AD312" i="22"/>
  <c r="AD311" i="22"/>
  <c r="AD310" i="22"/>
  <c r="AD309" i="22"/>
  <c r="AD308" i="22"/>
  <c r="AD307" i="22"/>
  <c r="AD306" i="22"/>
  <c r="AD305" i="22"/>
  <c r="AD304" i="22"/>
  <c r="AD303" i="22"/>
  <c r="AD302" i="22"/>
  <c r="AD301" i="22"/>
  <c r="AD300" i="22"/>
  <c r="AD299" i="22"/>
  <c r="AD298" i="22"/>
  <c r="AD297" i="22"/>
  <c r="AD296" i="22"/>
  <c r="AD295" i="22"/>
  <c r="AD294" i="22"/>
  <c r="AD293" i="22"/>
  <c r="AD292" i="22"/>
  <c r="AD291" i="22"/>
  <c r="AD290" i="22"/>
  <c r="AD289" i="22"/>
  <c r="AD288" i="22"/>
  <c r="AD287" i="22"/>
  <c r="AD286" i="22"/>
  <c r="AD285" i="22"/>
  <c r="AD284" i="22"/>
  <c r="AD283" i="22"/>
  <c r="AD282" i="22"/>
  <c r="AD281" i="22"/>
  <c r="AD280" i="22"/>
  <c r="AD279" i="22"/>
  <c r="M349" i="22" l="1"/>
  <c r="N346" i="22"/>
  <c r="P349" i="22"/>
  <c r="U344" i="22"/>
  <c r="Q349" i="22"/>
  <c r="Y346" i="22"/>
  <c r="T344" i="22"/>
  <c r="L346" i="22"/>
  <c r="S349" i="22"/>
  <c r="K346" i="22"/>
  <c r="T346" i="22"/>
  <c r="J346" i="22"/>
  <c r="Z346" i="22"/>
  <c r="I346" i="22"/>
  <c r="J349" i="22" s="1"/>
  <c r="AD343" i="22"/>
  <c r="O346" i="22"/>
  <c r="H346" i="22"/>
  <c r="G349" i="22"/>
  <c r="T349" i="22" l="1"/>
  <c r="Z349" i="22"/>
  <c r="O349" i="22"/>
  <c r="Y349" i="22"/>
  <c r="N349" i="22"/>
  <c r="L349" i="22"/>
  <c r="AA346" i="22"/>
  <c r="H349" i="22"/>
  <c r="AA349" i="22" l="1"/>
  <c r="R27" i="20"/>
  <c r="S27" i="20"/>
  <c r="K187" i="15" l="1"/>
  <c r="J187" i="15"/>
  <c r="K151" i="15"/>
  <c r="J151" i="15"/>
  <c r="K107" i="15"/>
  <c r="J107" i="15"/>
  <c r="P203" i="14" l="1"/>
  <c r="I203" i="14"/>
  <c r="J203" i="14"/>
  <c r="K203" i="14"/>
  <c r="L203" i="14"/>
  <c r="M203" i="14"/>
  <c r="N203" i="14"/>
  <c r="O203" i="14"/>
  <c r="Q203" i="14"/>
  <c r="R203" i="14"/>
  <c r="S203" i="14"/>
  <c r="T203" i="14"/>
  <c r="U203" i="14"/>
  <c r="V203" i="14"/>
  <c r="W203" i="14"/>
  <c r="X203" i="14"/>
  <c r="Y203" i="14"/>
  <c r="Z203" i="14"/>
  <c r="AA203" i="14"/>
  <c r="AB203" i="14"/>
  <c r="AC203" i="14"/>
  <c r="H203" i="14"/>
  <c r="K206" i="14" l="1"/>
  <c r="I206" i="14"/>
  <c r="G79" i="15"/>
  <c r="G82" i="15" s="1"/>
  <c r="J43" i="9" l="1"/>
  <c r="U59" i="24" l="1"/>
  <c r="V59" i="24"/>
  <c r="W59" i="24"/>
  <c r="X59" i="24"/>
  <c r="R59" i="24"/>
  <c r="S59" i="24"/>
  <c r="K153" i="23"/>
  <c r="I153" i="23"/>
  <c r="U151" i="23"/>
  <c r="J153" i="23"/>
  <c r="L153" i="23"/>
  <c r="M153" i="23"/>
  <c r="N153" i="23"/>
  <c r="O153" i="23"/>
  <c r="P153" i="23"/>
  <c r="Q153" i="23"/>
  <c r="R153" i="23"/>
  <c r="S153" i="23"/>
  <c r="H153" i="23"/>
  <c r="U121" i="23"/>
  <c r="V121" i="23"/>
  <c r="W121" i="23"/>
  <c r="X121" i="23"/>
  <c r="P121" i="23"/>
  <c r="R121" i="23"/>
  <c r="S121" i="23"/>
  <c r="N56" i="23"/>
  <c r="P56" i="23"/>
  <c r="R56" i="23"/>
  <c r="AD133" i="28"/>
  <c r="I156" i="23" l="1"/>
  <c r="H156" i="23"/>
  <c r="K156" i="23"/>
  <c r="AA156" i="23"/>
  <c r="AA153" i="23"/>
  <c r="I117" i="19"/>
  <c r="J117" i="19"/>
  <c r="K117" i="19"/>
  <c r="L117" i="19"/>
  <c r="M117" i="19"/>
  <c r="N117" i="19"/>
  <c r="O117" i="19"/>
  <c r="P117" i="19"/>
  <c r="Q117" i="19"/>
  <c r="R117" i="19"/>
  <c r="S117" i="19"/>
  <c r="T117" i="19"/>
  <c r="U117" i="19"/>
  <c r="V117" i="19"/>
  <c r="W117" i="19"/>
  <c r="X117" i="19"/>
  <c r="Y117" i="19"/>
  <c r="Z117" i="19"/>
  <c r="AA117" i="19"/>
  <c r="AB117" i="19"/>
  <c r="AC117" i="19"/>
  <c r="AD117" i="19"/>
  <c r="H117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Z24" i="19"/>
  <c r="AA24" i="19"/>
  <c r="AB24" i="19"/>
  <c r="AC24" i="19"/>
  <c r="H24" i="19"/>
  <c r="AD23" i="19"/>
  <c r="AD22" i="19"/>
  <c r="AA30" i="19" l="1"/>
  <c r="AA27" i="19"/>
  <c r="AA24" i="14"/>
  <c r="AA60" i="13"/>
  <c r="AA38" i="13"/>
  <c r="AA35" i="13"/>
  <c r="Y35" i="12"/>
  <c r="Y22" i="12"/>
  <c r="X333" i="10" l="1"/>
  <c r="W333" i="10"/>
  <c r="V333" i="10"/>
  <c r="AC330" i="10"/>
  <c r="AB330" i="10"/>
  <c r="AA330" i="10"/>
  <c r="Z330" i="10"/>
  <c r="Y330" i="10"/>
  <c r="X330" i="10"/>
  <c r="W330" i="10"/>
  <c r="V330" i="10"/>
  <c r="U330" i="10"/>
  <c r="T330" i="10"/>
  <c r="S330" i="10"/>
  <c r="R330" i="10"/>
  <c r="Q330" i="10"/>
  <c r="P330" i="10"/>
  <c r="O330" i="10"/>
  <c r="N330" i="10"/>
  <c r="M330" i="10"/>
  <c r="L330" i="10"/>
  <c r="K330" i="10"/>
  <c r="J330" i="10"/>
  <c r="I330" i="10"/>
  <c r="H330" i="10"/>
  <c r="G330" i="10"/>
  <c r="G336" i="10" s="1"/>
  <c r="AD329" i="10"/>
  <c r="AD328" i="10"/>
  <c r="AD327" i="10"/>
  <c r="AD326" i="10"/>
  <c r="AD325" i="10"/>
  <c r="AD324" i="10"/>
  <c r="I333" i="10" l="1"/>
  <c r="M333" i="10"/>
  <c r="Q333" i="10"/>
  <c r="U331" i="10"/>
  <c r="Z333" i="10"/>
  <c r="J333" i="10"/>
  <c r="N333" i="10"/>
  <c r="R333" i="10"/>
  <c r="K333" i="10"/>
  <c r="O333" i="10"/>
  <c r="S333" i="10"/>
  <c r="T333" i="10"/>
  <c r="H333" i="10"/>
  <c r="L333" i="10"/>
  <c r="P333" i="10"/>
  <c r="T331" i="10"/>
  <c r="U333" i="10"/>
  <c r="Y333" i="10"/>
  <c r="AD330" i="10"/>
  <c r="G333" i="10"/>
  <c r="AD27" i="10"/>
  <c r="AD28" i="10"/>
  <c r="G35" i="10"/>
  <c r="X32" i="10"/>
  <c r="W32" i="10"/>
  <c r="V32" i="10"/>
  <c r="U32" i="10"/>
  <c r="T32" i="10"/>
  <c r="G32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AD26" i="10"/>
  <c r="J32" i="10" l="1"/>
  <c r="K32" i="10"/>
  <c r="O32" i="10"/>
  <c r="S32" i="10"/>
  <c r="N32" i="10"/>
  <c r="H32" i="10"/>
  <c r="P32" i="10"/>
  <c r="Y32" i="10"/>
  <c r="AA333" i="10"/>
  <c r="Y336" i="10"/>
  <c r="L336" i="10"/>
  <c r="M336" i="10"/>
  <c r="R32" i="10"/>
  <c r="L32" i="10"/>
  <c r="I32" i="10"/>
  <c r="M32" i="10"/>
  <c r="M35" i="10" s="1"/>
  <c r="Q32" i="10"/>
  <c r="Z32" i="10"/>
  <c r="H336" i="10"/>
  <c r="K336" i="10"/>
  <c r="Z336" i="10"/>
  <c r="Q336" i="10"/>
  <c r="J336" i="10"/>
  <c r="L35" i="10"/>
  <c r="Q35" i="10"/>
  <c r="AD29" i="10"/>
  <c r="H254" i="10"/>
  <c r="I254" i="10"/>
  <c r="J254" i="10"/>
  <c r="K254" i="10"/>
  <c r="L254" i="10"/>
  <c r="M254" i="10"/>
  <c r="N254" i="10"/>
  <c r="O254" i="10"/>
  <c r="P254" i="10"/>
  <c r="Q254" i="10"/>
  <c r="R254" i="10"/>
  <c r="S254" i="10"/>
  <c r="T254" i="10"/>
  <c r="U254" i="10"/>
  <c r="V254" i="10"/>
  <c r="W254" i="10"/>
  <c r="X254" i="10"/>
  <c r="Y254" i="10"/>
  <c r="Z254" i="10"/>
  <c r="AA254" i="10"/>
  <c r="AB254" i="10"/>
  <c r="AC254" i="10"/>
  <c r="G254" i="10"/>
  <c r="AA32" i="10" l="1"/>
  <c r="O35" i="10"/>
  <c r="AA336" i="10"/>
  <c r="V257" i="10"/>
  <c r="Q257" i="10"/>
  <c r="J35" i="10"/>
  <c r="M257" i="10"/>
  <c r="I257" i="10"/>
  <c r="Y257" i="10"/>
  <c r="U257" i="10"/>
  <c r="T255" i="10"/>
  <c r="P257" i="10"/>
  <c r="L257" i="10"/>
  <c r="H257" i="10"/>
  <c r="Y35" i="10"/>
  <c r="X257" i="10"/>
  <c r="S257" i="10"/>
  <c r="Z35" i="10"/>
  <c r="Z257" i="10"/>
  <c r="T257" i="10"/>
  <c r="O257" i="10"/>
  <c r="K257" i="10"/>
  <c r="W257" i="10"/>
  <c r="R257" i="10"/>
  <c r="N257" i="10"/>
  <c r="J257" i="10"/>
  <c r="AA257" i="10" l="1"/>
  <c r="AA35" i="10"/>
  <c r="AD245" i="10"/>
  <c r="AD246" i="10"/>
  <c r="AD247" i="10"/>
  <c r="AD248" i="10"/>
  <c r="AD249" i="10"/>
  <c r="AD250" i="10"/>
  <c r="AD251" i="10"/>
  <c r="AD252" i="10"/>
  <c r="AD253" i="10"/>
  <c r="AD244" i="10"/>
  <c r="J260" i="10" l="1"/>
  <c r="H260" i="10"/>
  <c r="Z260" i="10"/>
  <c r="Y260" i="10"/>
  <c r="Q260" i="10"/>
  <c r="P260" i="10"/>
  <c r="O260" i="10"/>
  <c r="M260" i="10"/>
  <c r="G260" i="10"/>
  <c r="AD243" i="10"/>
  <c r="AD242" i="10"/>
  <c r="AD241" i="10"/>
  <c r="AD254" i="10" l="1"/>
  <c r="L260" i="10"/>
  <c r="G257" i="10"/>
  <c r="X220" i="10"/>
  <c r="W220" i="10"/>
  <c r="V220" i="10"/>
  <c r="U220" i="10"/>
  <c r="T220" i="10"/>
  <c r="AC217" i="10"/>
  <c r="AB217" i="10"/>
  <c r="AA217" i="10"/>
  <c r="Z217" i="10"/>
  <c r="Y217" i="10"/>
  <c r="X217" i="10"/>
  <c r="W217" i="10"/>
  <c r="V217" i="10"/>
  <c r="U217" i="10"/>
  <c r="T217" i="10"/>
  <c r="S217" i="10"/>
  <c r="R217" i="10"/>
  <c r="Q217" i="10"/>
  <c r="P217" i="10"/>
  <c r="O217" i="10"/>
  <c r="N217" i="10"/>
  <c r="M217" i="10"/>
  <c r="L217" i="10"/>
  <c r="K217" i="10"/>
  <c r="J217" i="10"/>
  <c r="I217" i="10"/>
  <c r="H217" i="10"/>
  <c r="G217" i="10"/>
  <c r="G223" i="10" s="1"/>
  <c r="AD216" i="10"/>
  <c r="AD215" i="10"/>
  <c r="AD214" i="10"/>
  <c r="J220" i="10" l="1"/>
  <c r="K220" i="10"/>
  <c r="H220" i="10"/>
  <c r="L220" i="10"/>
  <c r="Y220" i="10"/>
  <c r="AA260" i="10"/>
  <c r="I220" i="10"/>
  <c r="Z220" i="10"/>
  <c r="M220" i="10"/>
  <c r="P220" i="10"/>
  <c r="Q220" i="10"/>
  <c r="N220" i="10"/>
  <c r="R220" i="10"/>
  <c r="O220" i="10"/>
  <c r="S220" i="10"/>
  <c r="AD217" i="10"/>
  <c r="G220" i="10"/>
  <c r="R179" i="10"/>
  <c r="S179" i="10"/>
  <c r="T179" i="10"/>
  <c r="U179" i="10"/>
  <c r="V179" i="10"/>
  <c r="W179" i="10"/>
  <c r="X179" i="10"/>
  <c r="Y179" i="10"/>
  <c r="Z179" i="10"/>
  <c r="AA179" i="10"/>
  <c r="AB179" i="10"/>
  <c r="AC179" i="10"/>
  <c r="R182" i="10"/>
  <c r="Q179" i="10"/>
  <c r="P179" i="10"/>
  <c r="O179" i="10"/>
  <c r="N179" i="10"/>
  <c r="M179" i="10"/>
  <c r="L179" i="10"/>
  <c r="K179" i="10"/>
  <c r="J179" i="10"/>
  <c r="I179" i="10"/>
  <c r="H179" i="10"/>
  <c r="G179" i="10"/>
  <c r="G185" i="10" s="1"/>
  <c r="AD178" i="10"/>
  <c r="AD177" i="10"/>
  <c r="L223" i="10" l="1"/>
  <c r="J182" i="10"/>
  <c r="K182" i="10"/>
  <c r="O182" i="10"/>
  <c r="T182" i="10"/>
  <c r="W182" i="10"/>
  <c r="Q223" i="10"/>
  <c r="Z223" i="10"/>
  <c r="H182" i="10"/>
  <c r="L182" i="10"/>
  <c r="P182" i="10"/>
  <c r="Z182" i="10"/>
  <c r="V182" i="10"/>
  <c r="N182" i="10"/>
  <c r="I182" i="10"/>
  <c r="J185" i="10" s="1"/>
  <c r="M182" i="10"/>
  <c r="Q182" i="10"/>
  <c r="Y182" i="10"/>
  <c r="U182" i="10"/>
  <c r="J223" i="10"/>
  <c r="Y223" i="10"/>
  <c r="H223" i="10"/>
  <c r="AA220" i="10"/>
  <c r="H185" i="10"/>
  <c r="AD179" i="10"/>
  <c r="G182" i="10"/>
  <c r="AA223" i="10" l="1"/>
  <c r="AA182" i="10"/>
  <c r="Y185" i="10"/>
  <c r="M185" i="10"/>
  <c r="Z185" i="10"/>
  <c r="L185" i="10"/>
  <c r="Q185" i="10"/>
  <c r="X351" i="10"/>
  <c r="W351" i="10"/>
  <c r="V351" i="10"/>
  <c r="AC348" i="10"/>
  <c r="AB348" i="10"/>
  <c r="AA348" i="10"/>
  <c r="Z348" i="10"/>
  <c r="Y348" i="10"/>
  <c r="X348" i="10"/>
  <c r="W348" i="10"/>
  <c r="V348" i="10"/>
  <c r="U348" i="10"/>
  <c r="T348" i="10"/>
  <c r="S348" i="10"/>
  <c r="R348" i="10"/>
  <c r="Q348" i="10"/>
  <c r="P348" i="10"/>
  <c r="O348" i="10"/>
  <c r="N348" i="10"/>
  <c r="M348" i="10"/>
  <c r="L348" i="10"/>
  <c r="K348" i="10"/>
  <c r="J348" i="10"/>
  <c r="I348" i="10"/>
  <c r="H348" i="10"/>
  <c r="G348" i="10"/>
  <c r="G354" i="10" s="1"/>
  <c r="AD347" i="10"/>
  <c r="AD346" i="10"/>
  <c r="AD345" i="10"/>
  <c r="AD344" i="10"/>
  <c r="AD343" i="10"/>
  <c r="AD342" i="10"/>
  <c r="AD341" i="10"/>
  <c r="AD340" i="10"/>
  <c r="I191" i="10"/>
  <c r="J191" i="10"/>
  <c r="K191" i="10"/>
  <c r="L191" i="10"/>
  <c r="M191" i="10"/>
  <c r="N191" i="10"/>
  <c r="O191" i="10"/>
  <c r="P191" i="10"/>
  <c r="Q191" i="10"/>
  <c r="R191" i="10"/>
  <c r="S191" i="10"/>
  <c r="T191" i="10"/>
  <c r="U191" i="10"/>
  <c r="V191" i="10"/>
  <c r="W191" i="10"/>
  <c r="X191" i="10"/>
  <c r="Y191" i="10"/>
  <c r="Z191" i="10"/>
  <c r="AA191" i="10"/>
  <c r="AB191" i="10"/>
  <c r="AC191" i="10"/>
  <c r="G191" i="10"/>
  <c r="H191" i="10"/>
  <c r="AD166" i="10"/>
  <c r="AD165" i="10"/>
  <c r="AD190" i="10"/>
  <c r="AD189" i="10"/>
  <c r="R194" i="10" l="1"/>
  <c r="N194" i="10"/>
  <c r="J194" i="10"/>
  <c r="I351" i="10"/>
  <c r="J354" i="10" s="1"/>
  <c r="M351" i="10"/>
  <c r="Q351" i="10"/>
  <c r="U349" i="10"/>
  <c r="Z351" i="10"/>
  <c r="AA185" i="10"/>
  <c r="Q194" i="10"/>
  <c r="M194" i="10"/>
  <c r="I194" i="10"/>
  <c r="J351" i="10"/>
  <c r="N351" i="10"/>
  <c r="R351" i="10"/>
  <c r="P194" i="10"/>
  <c r="L194" i="10"/>
  <c r="K351" i="10"/>
  <c r="O351" i="10"/>
  <c r="S351" i="10"/>
  <c r="T351" i="10"/>
  <c r="H194" i="10"/>
  <c r="H197" i="10" s="1"/>
  <c r="S194" i="10"/>
  <c r="O194" i="10"/>
  <c r="K194" i="10"/>
  <c r="H351" i="10"/>
  <c r="L351" i="10"/>
  <c r="P351" i="10"/>
  <c r="T349" i="10"/>
  <c r="U351" i="10"/>
  <c r="Y351" i="10"/>
  <c r="AA194" i="10"/>
  <c r="AD191" i="10"/>
  <c r="AD348" i="10"/>
  <c r="G351" i="10"/>
  <c r="X269" i="10"/>
  <c r="W269" i="10"/>
  <c r="V269" i="10"/>
  <c r="U269" i="10"/>
  <c r="T269" i="10"/>
  <c r="AC266" i="10"/>
  <c r="AB266" i="10"/>
  <c r="AA266" i="10"/>
  <c r="Z266" i="10"/>
  <c r="Y266" i="10"/>
  <c r="X266" i="10"/>
  <c r="W266" i="10"/>
  <c r="V266" i="10"/>
  <c r="U266" i="10"/>
  <c r="T266" i="10"/>
  <c r="S266" i="10"/>
  <c r="R266" i="10"/>
  <c r="Q266" i="10"/>
  <c r="P266" i="10"/>
  <c r="O266" i="10"/>
  <c r="N266" i="10"/>
  <c r="M266" i="10"/>
  <c r="L266" i="10"/>
  <c r="K266" i="10"/>
  <c r="J266" i="10"/>
  <c r="I266" i="10"/>
  <c r="H266" i="10"/>
  <c r="G266" i="10"/>
  <c r="G272" i="10" s="1"/>
  <c r="AD265" i="10"/>
  <c r="AD264" i="10"/>
  <c r="R58" i="12"/>
  <c r="S58" i="12"/>
  <c r="T58" i="12"/>
  <c r="U58" i="12"/>
  <c r="V58" i="12"/>
  <c r="W58" i="12"/>
  <c r="X58" i="12"/>
  <c r="Y58" i="12"/>
  <c r="Z58" i="12"/>
  <c r="AA58" i="12"/>
  <c r="AB58" i="12"/>
  <c r="AD39" i="12"/>
  <c r="L58" i="12"/>
  <c r="J197" i="10" l="1"/>
  <c r="AA197" i="10" s="1"/>
  <c r="AA351" i="10"/>
  <c r="I269" i="10"/>
  <c r="Z269" i="10"/>
  <c r="Y354" i="10"/>
  <c r="L354" i="10"/>
  <c r="K269" i="10"/>
  <c r="J269" i="10"/>
  <c r="H354" i="10"/>
  <c r="Z354" i="10"/>
  <c r="Q354" i="10"/>
  <c r="P354" i="10"/>
  <c r="H269" i="10"/>
  <c r="L269" i="10"/>
  <c r="Y269" i="10"/>
  <c r="M354" i="10"/>
  <c r="P269" i="10"/>
  <c r="M269" i="10"/>
  <c r="Q269" i="10"/>
  <c r="N269" i="10"/>
  <c r="R269" i="10"/>
  <c r="O269" i="10"/>
  <c r="S269" i="10"/>
  <c r="AD266" i="10"/>
  <c r="G269" i="10"/>
  <c r="L272" i="10" l="1"/>
  <c r="AA354" i="10"/>
  <c r="Y272" i="10"/>
  <c r="H272" i="10"/>
  <c r="Z272" i="10"/>
  <c r="Q272" i="10"/>
  <c r="M272" i="10"/>
  <c r="J272" i="10"/>
  <c r="AA269" i="10"/>
  <c r="AD71" i="28"/>
  <c r="AA272" i="10" l="1"/>
  <c r="AD32" i="28"/>
  <c r="AD26" i="28"/>
  <c r="AD127" i="28"/>
  <c r="H147" i="28"/>
  <c r="I142" i="28"/>
  <c r="J142" i="28"/>
  <c r="K142" i="28"/>
  <c r="L142" i="28"/>
  <c r="M142" i="28"/>
  <c r="N142" i="28"/>
  <c r="O142" i="28"/>
  <c r="P142" i="28"/>
  <c r="Q142" i="28"/>
  <c r="Q147" i="28" s="1"/>
  <c r="R142" i="28"/>
  <c r="S142" i="28"/>
  <c r="S147" i="28" s="1"/>
  <c r="T142" i="28"/>
  <c r="U142" i="28"/>
  <c r="V142" i="28"/>
  <c r="W142" i="28"/>
  <c r="X142" i="28"/>
  <c r="Y142" i="28"/>
  <c r="Z142" i="28"/>
  <c r="AA142" i="28"/>
  <c r="AB142" i="28"/>
  <c r="AC142" i="28"/>
  <c r="G142" i="28"/>
  <c r="G150" i="28" s="1"/>
  <c r="AD141" i="28"/>
  <c r="AD140" i="28"/>
  <c r="AD139" i="28"/>
  <c r="AD138" i="28"/>
  <c r="AD137" i="28"/>
  <c r="AD136" i="28"/>
  <c r="AD135" i="28"/>
  <c r="AD134" i="28"/>
  <c r="AD132" i="28"/>
  <c r="AD131" i="28"/>
  <c r="AD130" i="28"/>
  <c r="AD129" i="28"/>
  <c r="AD128" i="28"/>
  <c r="AD126" i="28"/>
  <c r="AD125" i="28"/>
  <c r="AD124" i="28"/>
  <c r="AD123" i="28"/>
  <c r="AD122" i="28"/>
  <c r="AD121" i="28"/>
  <c r="AD120" i="28"/>
  <c r="AD119" i="28"/>
  <c r="AD118" i="28"/>
  <c r="AD117" i="28"/>
  <c r="AD116" i="28"/>
  <c r="AD115" i="28"/>
  <c r="AD114" i="28"/>
  <c r="AD113" i="28"/>
  <c r="AD112" i="28"/>
  <c r="AD111" i="28"/>
  <c r="AD110" i="28"/>
  <c r="AD109" i="28"/>
  <c r="AD108" i="28"/>
  <c r="AD107" i="28"/>
  <c r="AD106" i="28"/>
  <c r="AD105" i="28"/>
  <c r="AD104" i="28"/>
  <c r="AD103" i="28"/>
  <c r="AD102" i="28"/>
  <c r="AD101" i="28"/>
  <c r="AD100" i="28"/>
  <c r="AD99" i="28"/>
  <c r="AD98" i="28"/>
  <c r="AD97" i="28"/>
  <c r="AD96" i="28"/>
  <c r="AD95" i="28"/>
  <c r="AD94" i="28"/>
  <c r="AD93" i="28"/>
  <c r="AD92" i="28"/>
  <c r="AD91" i="28"/>
  <c r="AD90" i="28"/>
  <c r="AD89" i="28"/>
  <c r="AD88" i="28"/>
  <c r="AD86" i="28"/>
  <c r="AD85" i="28"/>
  <c r="AD84" i="28"/>
  <c r="AD83" i="28"/>
  <c r="AD82" i="28"/>
  <c r="AD81" i="28"/>
  <c r="AD80" i="28"/>
  <c r="AD79" i="28"/>
  <c r="AD78" i="28"/>
  <c r="AD77" i="28"/>
  <c r="AD76" i="28"/>
  <c r="AD75" i="28"/>
  <c r="AD74" i="28"/>
  <c r="AD73" i="28"/>
  <c r="AD70" i="28"/>
  <c r="AD69" i="28"/>
  <c r="AD68" i="28"/>
  <c r="AD67" i="28"/>
  <c r="AD66" i="28"/>
  <c r="AD65" i="28"/>
  <c r="AD64" i="28"/>
  <c r="AD63" i="28"/>
  <c r="AD62" i="28"/>
  <c r="AD61" i="28"/>
  <c r="AD60" i="28"/>
  <c r="AD59" i="28"/>
  <c r="AD58" i="28"/>
  <c r="AD57" i="28"/>
  <c r="AD56" i="28"/>
  <c r="AD55" i="28"/>
  <c r="AD54" i="28"/>
  <c r="AD53" i="28"/>
  <c r="AD52" i="28"/>
  <c r="AD51" i="28"/>
  <c r="AD50" i="28"/>
  <c r="AD49" i="28"/>
  <c r="AD47" i="28"/>
  <c r="AD46" i="28"/>
  <c r="AD45" i="28"/>
  <c r="AD44" i="28"/>
  <c r="AD43" i="28"/>
  <c r="AD42" i="28"/>
  <c r="AD41" i="28"/>
  <c r="AD39" i="28"/>
  <c r="AD38" i="28"/>
  <c r="AD37" i="28"/>
  <c r="AD36" i="28"/>
  <c r="AD35" i="28"/>
  <c r="AD34" i="28"/>
  <c r="AD33" i="28"/>
  <c r="AD31" i="28"/>
  <c r="AD30" i="28"/>
  <c r="AD29" i="28"/>
  <c r="AD28" i="28"/>
  <c r="AD27" i="28"/>
  <c r="M147" i="28"/>
  <c r="N147" i="28"/>
  <c r="O147" i="28"/>
  <c r="P147" i="28"/>
  <c r="Y147" i="28"/>
  <c r="Z147" i="28"/>
  <c r="AD228" i="28"/>
  <c r="AD229" i="28"/>
  <c r="AD230" i="28"/>
  <c r="AD231" i="28"/>
  <c r="AD232" i="28"/>
  <c r="AD233" i="28"/>
  <c r="AD234" i="28"/>
  <c r="AD235" i="28"/>
  <c r="AD236" i="28"/>
  <c r="AD216" i="20"/>
  <c r="X258" i="20"/>
  <c r="W258" i="20"/>
  <c r="V258" i="20"/>
  <c r="U258" i="20"/>
  <c r="T258" i="20"/>
  <c r="AC255" i="20"/>
  <c r="AB255" i="20"/>
  <c r="AA255" i="20"/>
  <c r="Z255" i="20"/>
  <c r="Y255" i="20"/>
  <c r="X255" i="20"/>
  <c r="W255" i="20"/>
  <c r="V255" i="20"/>
  <c r="U255" i="20"/>
  <c r="T255" i="20"/>
  <c r="S255" i="20"/>
  <c r="R255" i="20"/>
  <c r="Q255" i="20"/>
  <c r="P255" i="20"/>
  <c r="O255" i="20"/>
  <c r="N255" i="20"/>
  <c r="M255" i="20"/>
  <c r="L255" i="20"/>
  <c r="K255" i="20"/>
  <c r="J255" i="20"/>
  <c r="I255" i="20"/>
  <c r="H255" i="20"/>
  <c r="G255" i="20"/>
  <c r="G258" i="20" s="1"/>
  <c r="AD254" i="20"/>
  <c r="AD253" i="20"/>
  <c r="AD252" i="20"/>
  <c r="X230" i="20"/>
  <c r="W230" i="20"/>
  <c r="V230" i="20"/>
  <c r="U230" i="20"/>
  <c r="T230" i="20"/>
  <c r="AC227" i="20"/>
  <c r="AB227" i="20"/>
  <c r="AA227" i="20"/>
  <c r="Z227" i="20"/>
  <c r="Y227" i="20"/>
  <c r="X227" i="20"/>
  <c r="W227" i="20"/>
  <c r="V227" i="20"/>
  <c r="U227" i="20"/>
  <c r="T227" i="20"/>
  <c r="S227" i="20"/>
  <c r="R227" i="20"/>
  <c r="Q227" i="20"/>
  <c r="P227" i="20"/>
  <c r="O227" i="20"/>
  <c r="N227" i="20"/>
  <c r="M227" i="20"/>
  <c r="L227" i="20"/>
  <c r="K227" i="20"/>
  <c r="J227" i="20"/>
  <c r="I227" i="20"/>
  <c r="H227" i="20"/>
  <c r="G227" i="20"/>
  <c r="G230" i="20" s="1"/>
  <c r="AD226" i="20"/>
  <c r="AD225" i="20"/>
  <c r="AD224" i="20"/>
  <c r="AD223" i="20"/>
  <c r="AD222" i="20"/>
  <c r="AD221" i="20"/>
  <c r="AD220" i="20"/>
  <c r="AD219" i="20"/>
  <c r="AD218" i="20"/>
  <c r="AD217" i="20"/>
  <c r="AD215" i="20"/>
  <c r="AD214" i="20"/>
  <c r="AD213" i="20"/>
  <c r="AD212" i="20"/>
  <c r="AD211" i="20"/>
  <c r="AD210" i="20"/>
  <c r="AD209" i="20"/>
  <c r="AD208" i="20"/>
  <c r="AD207" i="20"/>
  <c r="AD206" i="20"/>
  <c r="AD205" i="20"/>
  <c r="AD61" i="20"/>
  <c r="AD62" i="20"/>
  <c r="AD63" i="20"/>
  <c r="AD64" i="20"/>
  <c r="AD65" i="20"/>
  <c r="AD66" i="20"/>
  <c r="AD67" i="20"/>
  <c r="AD68" i="20"/>
  <c r="AD69" i="20"/>
  <c r="AD70" i="20"/>
  <c r="AD71" i="20"/>
  <c r="AD72" i="20"/>
  <c r="X77" i="20"/>
  <c r="X80" i="20"/>
  <c r="W77" i="20"/>
  <c r="V77" i="20"/>
  <c r="V80" i="20" s="1"/>
  <c r="U77" i="20"/>
  <c r="T80" i="20"/>
  <c r="AC74" i="20"/>
  <c r="AB74" i="20"/>
  <c r="AA74" i="20"/>
  <c r="Z74" i="20"/>
  <c r="Y74" i="20"/>
  <c r="X74" i="20"/>
  <c r="W74" i="20"/>
  <c r="V74" i="20"/>
  <c r="U74" i="20"/>
  <c r="T74" i="20"/>
  <c r="S74" i="20"/>
  <c r="R74" i="20"/>
  <c r="Q74" i="20"/>
  <c r="P74" i="20"/>
  <c r="O74" i="20"/>
  <c r="N74" i="20"/>
  <c r="M74" i="20"/>
  <c r="L74" i="20"/>
  <c r="K74" i="20"/>
  <c r="J74" i="20"/>
  <c r="I74" i="20"/>
  <c r="H74" i="20"/>
  <c r="G74" i="20"/>
  <c r="G80" i="20" s="1"/>
  <c r="AD73" i="20"/>
  <c r="AD60" i="20"/>
  <c r="AD59" i="20"/>
  <c r="AD58" i="20"/>
  <c r="AD57" i="20"/>
  <c r="AD56" i="20"/>
  <c r="AD55" i="20"/>
  <c r="AD54" i="20"/>
  <c r="AD53" i="20"/>
  <c r="AD52" i="20"/>
  <c r="AD51" i="20"/>
  <c r="AD50" i="20"/>
  <c r="AD49" i="20"/>
  <c r="AD48" i="20"/>
  <c r="AD47" i="20"/>
  <c r="AD46" i="20"/>
  <c r="AD45" i="20"/>
  <c r="AD44" i="20"/>
  <c r="AD43" i="20"/>
  <c r="AD42" i="20"/>
  <c r="AD41" i="20"/>
  <c r="AD40" i="20"/>
  <c r="AD39" i="20"/>
  <c r="AD38" i="20"/>
  <c r="AD37" i="20"/>
  <c r="G261" i="20"/>
  <c r="AD255" i="20"/>
  <c r="G233" i="20"/>
  <c r="AD85" i="19"/>
  <c r="AD86" i="19"/>
  <c r="AD87" i="19"/>
  <c r="AD88" i="19"/>
  <c r="AD89" i="19"/>
  <c r="AD84" i="19"/>
  <c r="L15" i="19"/>
  <c r="U13" i="19"/>
  <c r="AD128" i="19"/>
  <c r="AD129" i="19"/>
  <c r="AD130" i="19"/>
  <c r="AD131" i="19"/>
  <c r="AD132" i="19"/>
  <c r="AD133" i="19"/>
  <c r="AD134" i="19"/>
  <c r="AD135" i="19"/>
  <c r="AD136" i="19"/>
  <c r="AD137" i="19"/>
  <c r="AD138" i="19"/>
  <c r="AD139" i="19"/>
  <c r="AD127" i="19"/>
  <c r="H140" i="19"/>
  <c r="I140" i="19"/>
  <c r="J140" i="19"/>
  <c r="K140" i="19"/>
  <c r="L140" i="19"/>
  <c r="M140" i="19"/>
  <c r="N140" i="19"/>
  <c r="O140" i="19"/>
  <c r="P140" i="19"/>
  <c r="Q140" i="19"/>
  <c r="R140" i="19"/>
  <c r="S140" i="19"/>
  <c r="T140" i="19"/>
  <c r="U140" i="19"/>
  <c r="V140" i="19"/>
  <c r="W140" i="19"/>
  <c r="X140" i="19"/>
  <c r="Y140" i="19"/>
  <c r="Z140" i="19"/>
  <c r="AA140" i="19"/>
  <c r="AB140" i="19"/>
  <c r="AC140" i="19"/>
  <c r="G140" i="19"/>
  <c r="H234" i="19"/>
  <c r="X237" i="19"/>
  <c r="W237" i="19"/>
  <c r="V237" i="19"/>
  <c r="U237" i="19"/>
  <c r="AC234" i="19"/>
  <c r="AB234" i="19"/>
  <c r="AA234" i="19"/>
  <c r="Z234" i="19"/>
  <c r="Y234" i="19"/>
  <c r="X234" i="19"/>
  <c r="W234" i="19"/>
  <c r="V234" i="19"/>
  <c r="U234" i="19"/>
  <c r="T234" i="19"/>
  <c r="S234" i="19"/>
  <c r="R234" i="19"/>
  <c r="Q234" i="19"/>
  <c r="P234" i="19"/>
  <c r="O234" i="19"/>
  <c r="N234" i="19"/>
  <c r="M234" i="19"/>
  <c r="L234" i="19"/>
  <c r="K234" i="19"/>
  <c r="J234" i="19"/>
  <c r="I234" i="19"/>
  <c r="G240" i="19"/>
  <c r="AD233" i="19"/>
  <c r="AD232" i="19"/>
  <c r="AD231" i="19"/>
  <c r="AD230" i="19"/>
  <c r="AD229" i="19"/>
  <c r="AD228" i="19"/>
  <c r="AD227" i="19"/>
  <c r="AD226" i="19"/>
  <c r="AD225" i="19"/>
  <c r="AD224" i="19"/>
  <c r="AD223" i="19"/>
  <c r="AD222" i="19"/>
  <c r="AD221" i="19"/>
  <c r="AD220" i="19"/>
  <c r="AD219" i="19"/>
  <c r="AD218" i="19"/>
  <c r="AD217" i="19"/>
  <c r="AD216" i="19"/>
  <c r="AD215" i="19"/>
  <c r="AD214" i="19"/>
  <c r="AD213" i="19"/>
  <c r="AD212" i="19"/>
  <c r="AD211" i="19"/>
  <c r="AD210" i="19"/>
  <c r="AD209" i="19"/>
  <c r="AD208" i="19"/>
  <c r="AD207" i="19"/>
  <c r="AD206" i="19"/>
  <c r="AD205" i="19"/>
  <c r="AD204" i="19"/>
  <c r="AD203" i="19"/>
  <c r="AD202" i="19"/>
  <c r="AD201" i="19"/>
  <c r="AD200" i="19"/>
  <c r="AD199" i="19"/>
  <c r="AD198" i="19"/>
  <c r="AD197" i="19"/>
  <c r="AD196" i="19"/>
  <c r="AD195" i="19"/>
  <c r="AD194" i="19"/>
  <c r="AD193" i="19"/>
  <c r="AD192" i="19"/>
  <c r="AD191" i="19"/>
  <c r="AD190" i="19"/>
  <c r="AD189" i="19"/>
  <c r="AD188" i="19"/>
  <c r="AD187" i="19"/>
  <c r="AD186" i="19"/>
  <c r="AD185" i="19"/>
  <c r="AD184" i="19"/>
  <c r="AD183" i="19"/>
  <c r="AD182" i="19"/>
  <c r="AD181" i="19"/>
  <c r="AD180" i="19"/>
  <c r="AD179" i="19"/>
  <c r="AD178" i="19"/>
  <c r="AD177" i="19"/>
  <c r="AD176" i="19"/>
  <c r="AD175" i="19"/>
  <c r="AD174" i="19"/>
  <c r="AD173" i="19"/>
  <c r="AD172" i="19"/>
  <c r="AD171" i="19"/>
  <c r="AD170" i="19"/>
  <c r="AD169" i="19"/>
  <c r="AD168" i="19"/>
  <c r="AD167" i="19"/>
  <c r="AD166" i="19"/>
  <c r="AD165" i="19"/>
  <c r="AD164" i="19"/>
  <c r="AD163" i="19"/>
  <c r="AD162" i="19"/>
  <c r="AD161" i="19"/>
  <c r="AD160" i="19"/>
  <c r="AD159" i="19"/>
  <c r="AD158" i="19"/>
  <c r="AD157" i="19"/>
  <c r="AD156" i="19"/>
  <c r="AD155" i="19"/>
  <c r="AD154" i="19"/>
  <c r="AD153" i="19"/>
  <c r="AD152" i="19"/>
  <c r="AD151" i="19"/>
  <c r="AD150" i="19"/>
  <c r="X108" i="19"/>
  <c r="W108" i="19"/>
  <c r="V108" i="19"/>
  <c r="U108" i="19"/>
  <c r="AC105" i="19"/>
  <c r="AB105" i="19"/>
  <c r="AA105" i="19"/>
  <c r="Z105" i="19"/>
  <c r="Y105" i="19"/>
  <c r="X105" i="19"/>
  <c r="W105" i="19"/>
  <c r="V105" i="19"/>
  <c r="U105" i="19"/>
  <c r="T105" i="19"/>
  <c r="S105" i="19"/>
  <c r="R105" i="19"/>
  <c r="Q105" i="19"/>
  <c r="P105" i="19"/>
  <c r="O105" i="19"/>
  <c r="N105" i="19"/>
  <c r="M105" i="19"/>
  <c r="L105" i="19"/>
  <c r="K105" i="19"/>
  <c r="J105" i="19"/>
  <c r="I105" i="19"/>
  <c r="H105" i="19"/>
  <c r="G105" i="19"/>
  <c r="G111" i="19" s="1"/>
  <c r="AD103" i="19"/>
  <c r="AD102" i="19"/>
  <c r="AD101" i="19"/>
  <c r="AD100" i="19"/>
  <c r="X77" i="19"/>
  <c r="W77" i="19"/>
  <c r="V77" i="19"/>
  <c r="U77" i="19"/>
  <c r="AC74" i="19"/>
  <c r="AB74" i="19"/>
  <c r="AA74" i="19"/>
  <c r="Z74" i="19"/>
  <c r="Y74" i="19"/>
  <c r="X74" i="19"/>
  <c r="T77" i="19"/>
  <c r="V74" i="19"/>
  <c r="U74" i="19"/>
  <c r="T74" i="19"/>
  <c r="S74" i="19"/>
  <c r="R74" i="19"/>
  <c r="Q77" i="19"/>
  <c r="P74" i="19"/>
  <c r="O74" i="19"/>
  <c r="N74" i="19"/>
  <c r="M74" i="19"/>
  <c r="L74" i="19"/>
  <c r="K74" i="19"/>
  <c r="J74" i="19"/>
  <c r="I74" i="19"/>
  <c r="H74" i="19"/>
  <c r="G77" i="19"/>
  <c r="AD73" i="19"/>
  <c r="AD72" i="19"/>
  <c r="AD71" i="19"/>
  <c r="AD70" i="19"/>
  <c r="AD69" i="19"/>
  <c r="AD68" i="19"/>
  <c r="AD67" i="19"/>
  <c r="AD66" i="19"/>
  <c r="AD65" i="19"/>
  <c r="AD64" i="19"/>
  <c r="AD63" i="19"/>
  <c r="AD62" i="19"/>
  <c r="AD61" i="19"/>
  <c r="AD60" i="19"/>
  <c r="AD59" i="19"/>
  <c r="AD58" i="19"/>
  <c r="G80" i="19"/>
  <c r="X51" i="19"/>
  <c r="W51" i="19"/>
  <c r="V51" i="19"/>
  <c r="U51" i="19"/>
  <c r="T51" i="19"/>
  <c r="AC48" i="19"/>
  <c r="AB48" i="19"/>
  <c r="AA48" i="19"/>
  <c r="Z48" i="19"/>
  <c r="Y48" i="19"/>
  <c r="X48" i="19"/>
  <c r="W48" i="19"/>
  <c r="V48" i="19"/>
  <c r="U48" i="19"/>
  <c r="T48" i="19"/>
  <c r="S48" i="19"/>
  <c r="R48" i="19"/>
  <c r="Q48" i="19"/>
  <c r="P48" i="19"/>
  <c r="O48" i="19"/>
  <c r="N48" i="19"/>
  <c r="M48" i="19"/>
  <c r="L48" i="19"/>
  <c r="K48" i="19"/>
  <c r="J48" i="19"/>
  <c r="I48" i="19"/>
  <c r="H48" i="19"/>
  <c r="G48" i="19"/>
  <c r="G51" i="19" s="1"/>
  <c r="AD47" i="19"/>
  <c r="AD46" i="19"/>
  <c r="AD45" i="19"/>
  <c r="AD44" i="19"/>
  <c r="AD43" i="19"/>
  <c r="AD42" i="19"/>
  <c r="AD41" i="19"/>
  <c r="AD40" i="19"/>
  <c r="AD39" i="19"/>
  <c r="AD38" i="19"/>
  <c r="AD37" i="19"/>
  <c r="AD36" i="19"/>
  <c r="AD35" i="19"/>
  <c r="AD34" i="19"/>
  <c r="AC12" i="19"/>
  <c r="AB12" i="19"/>
  <c r="AA12" i="19"/>
  <c r="Z12" i="19"/>
  <c r="Y12" i="19"/>
  <c r="X12" i="19"/>
  <c r="W12" i="19"/>
  <c r="V12" i="19"/>
  <c r="T12" i="19"/>
  <c r="S12" i="19"/>
  <c r="R12" i="19"/>
  <c r="Q15" i="19"/>
  <c r="P15" i="19"/>
  <c r="O12" i="19"/>
  <c r="N12" i="19"/>
  <c r="M12" i="19"/>
  <c r="L18" i="19"/>
  <c r="K12" i="19"/>
  <c r="J12" i="19"/>
  <c r="I12" i="19"/>
  <c r="H12" i="19"/>
  <c r="G12" i="19"/>
  <c r="G18" i="19" s="1"/>
  <c r="AD11" i="19"/>
  <c r="AD10" i="19"/>
  <c r="AD9" i="19"/>
  <c r="AD8" i="19"/>
  <c r="AD7" i="19"/>
  <c r="AD6" i="19"/>
  <c r="AD5" i="19"/>
  <c r="AD4" i="19"/>
  <c r="AD3" i="19"/>
  <c r="AD2" i="19"/>
  <c r="AD11" i="20"/>
  <c r="AD12" i="20"/>
  <c r="AD13" i="20"/>
  <c r="AD14" i="20"/>
  <c r="AD15" i="20"/>
  <c r="AD16" i="20"/>
  <c r="AD17" i="20"/>
  <c r="AD18" i="20"/>
  <c r="AD19" i="20"/>
  <c r="AD20" i="20"/>
  <c r="AD21" i="20"/>
  <c r="AD22" i="20"/>
  <c r="AD23" i="20"/>
  <c r="AD24" i="20"/>
  <c r="AD25" i="20"/>
  <c r="X30" i="20"/>
  <c r="W30" i="20"/>
  <c r="V30" i="20"/>
  <c r="U30" i="20"/>
  <c r="T30" i="20"/>
  <c r="AC27" i="20"/>
  <c r="AB27" i="20"/>
  <c r="AA27" i="20"/>
  <c r="Z27" i="20"/>
  <c r="Y27" i="20"/>
  <c r="X27" i="20"/>
  <c r="W27" i="20"/>
  <c r="V27" i="20"/>
  <c r="U27" i="20"/>
  <c r="T27" i="20"/>
  <c r="S30" i="20"/>
  <c r="R30" i="20"/>
  <c r="Q27" i="20"/>
  <c r="P27" i="20"/>
  <c r="O27" i="20"/>
  <c r="N27" i="20"/>
  <c r="M27" i="20"/>
  <c r="L27" i="20"/>
  <c r="K27" i="20"/>
  <c r="J27" i="20"/>
  <c r="I27" i="20"/>
  <c r="H27" i="20"/>
  <c r="G27" i="20"/>
  <c r="G33" i="20" s="1"/>
  <c r="AD26" i="20"/>
  <c r="AD10" i="20"/>
  <c r="AD9" i="20"/>
  <c r="AD8" i="20"/>
  <c r="AD7" i="20"/>
  <c r="AD6" i="20"/>
  <c r="AD5" i="20"/>
  <c r="AD4" i="20"/>
  <c r="AD3" i="20"/>
  <c r="AD2" i="20"/>
  <c r="X245" i="20"/>
  <c r="W245" i="20"/>
  <c r="V245" i="20"/>
  <c r="U245" i="20"/>
  <c r="T245" i="20"/>
  <c r="AC242" i="20"/>
  <c r="AB242" i="20"/>
  <c r="AA242" i="20"/>
  <c r="Z242" i="20"/>
  <c r="Y242" i="20"/>
  <c r="X242" i="20"/>
  <c r="W242" i="20"/>
  <c r="V242" i="20"/>
  <c r="U242" i="20"/>
  <c r="T242" i="20"/>
  <c r="S242" i="20"/>
  <c r="R242" i="20"/>
  <c r="Q242" i="20"/>
  <c r="P242" i="20"/>
  <c r="O242" i="20"/>
  <c r="N242" i="20"/>
  <c r="M242" i="20"/>
  <c r="L242" i="20"/>
  <c r="K242" i="20"/>
  <c r="J242" i="20"/>
  <c r="I242" i="20"/>
  <c r="H242" i="20"/>
  <c r="G242" i="20"/>
  <c r="G248" i="20" s="1"/>
  <c r="AD241" i="20"/>
  <c r="AD240" i="20"/>
  <c r="AD239" i="20"/>
  <c r="AD238" i="20"/>
  <c r="AD237" i="20"/>
  <c r="M185" i="28"/>
  <c r="N185" i="28"/>
  <c r="T185" i="28"/>
  <c r="G30" i="20"/>
  <c r="X188" i="28"/>
  <c r="W188" i="28"/>
  <c r="V188" i="28"/>
  <c r="U188" i="28"/>
  <c r="T188" i="28"/>
  <c r="AC185" i="28"/>
  <c r="AB185" i="28"/>
  <c r="AA185" i="28"/>
  <c r="Z185" i="28"/>
  <c r="Y185" i="28"/>
  <c r="X185" i="28"/>
  <c r="W185" i="28"/>
  <c r="V185" i="28"/>
  <c r="U185" i="28"/>
  <c r="S185" i="28"/>
  <c r="R185" i="28"/>
  <c r="R188" i="28" s="1"/>
  <c r="Q185" i="28"/>
  <c r="P185" i="28"/>
  <c r="O185" i="28"/>
  <c r="L185" i="28"/>
  <c r="K185" i="28"/>
  <c r="J185" i="28"/>
  <c r="I185" i="28"/>
  <c r="H185" i="28"/>
  <c r="G185" i="28"/>
  <c r="G191" i="28" s="1"/>
  <c r="AD184" i="28"/>
  <c r="AD183" i="28"/>
  <c r="AD182" i="28"/>
  <c r="AD181" i="28"/>
  <c r="AD180" i="28"/>
  <c r="AD179" i="28"/>
  <c r="AD178" i="28"/>
  <c r="AD177" i="28"/>
  <c r="AD176" i="28"/>
  <c r="AD175" i="28"/>
  <c r="AD174" i="28"/>
  <c r="X19" i="28"/>
  <c r="W19" i="28"/>
  <c r="V19" i="28"/>
  <c r="U19" i="28"/>
  <c r="T19" i="28"/>
  <c r="AC16" i="28"/>
  <c r="AB16" i="28"/>
  <c r="AA16" i="28"/>
  <c r="Z16" i="28"/>
  <c r="Y16" i="28"/>
  <c r="X16" i="28"/>
  <c r="W16" i="28"/>
  <c r="V16" i="28"/>
  <c r="U16" i="28"/>
  <c r="T16" i="28"/>
  <c r="S16" i="28"/>
  <c r="R16" i="28"/>
  <c r="Q16" i="28"/>
  <c r="P16" i="28"/>
  <c r="O16" i="28"/>
  <c r="N16" i="28"/>
  <c r="M16" i="28"/>
  <c r="L16" i="28"/>
  <c r="K16" i="28"/>
  <c r="J16" i="28"/>
  <c r="I16" i="28"/>
  <c r="H16" i="28"/>
  <c r="G16" i="28"/>
  <c r="G19" i="28" s="1"/>
  <c r="AD15" i="28"/>
  <c r="AD14" i="28"/>
  <c r="AD13" i="28"/>
  <c r="AD12" i="28"/>
  <c r="AD11" i="28"/>
  <c r="AD10" i="28"/>
  <c r="AD9" i="28"/>
  <c r="AD8" i="28"/>
  <c r="AD7" i="28"/>
  <c r="AD6" i="28"/>
  <c r="AD5" i="28"/>
  <c r="AD4" i="28"/>
  <c r="AD3" i="28"/>
  <c r="AD2" i="28"/>
  <c r="Y167" i="28"/>
  <c r="Y170" i="28" s="1"/>
  <c r="X167" i="28"/>
  <c r="X170" i="28" s="1"/>
  <c r="W167" i="28"/>
  <c r="W170" i="28" s="1"/>
  <c r="V167" i="28"/>
  <c r="V170" i="28" s="1"/>
  <c r="U167" i="28"/>
  <c r="U170" i="28" s="1"/>
  <c r="T167" i="28"/>
  <c r="T170" i="28" s="1"/>
  <c r="AD164" i="28"/>
  <c r="AA167" i="28" s="1"/>
  <c r="AA170" i="28" s="1"/>
  <c r="AC164" i="28"/>
  <c r="Z167" i="28" s="1"/>
  <c r="Z170" i="28" s="1"/>
  <c r="AA164" i="28"/>
  <c r="Z164" i="28"/>
  <c r="Y164" i="28"/>
  <c r="X164" i="28"/>
  <c r="W164" i="28"/>
  <c r="V164" i="28"/>
  <c r="U164" i="28"/>
  <c r="T164" i="28"/>
  <c r="S164" i="28"/>
  <c r="S167" i="28" s="1"/>
  <c r="S170" i="28" s="1"/>
  <c r="R164" i="28"/>
  <c r="R167" i="28" s="1"/>
  <c r="R170" i="28" s="1"/>
  <c r="Q164" i="28"/>
  <c r="Q167" i="28" s="1"/>
  <c r="Q170" i="28" s="1"/>
  <c r="P164" i="28"/>
  <c r="P167" i="28" s="1"/>
  <c r="P170" i="28" s="1"/>
  <c r="O164" i="28"/>
  <c r="O167" i="28" s="1"/>
  <c r="O170" i="28" s="1"/>
  <c r="N164" i="28"/>
  <c r="N167" i="28" s="1"/>
  <c r="N170" i="28" s="1"/>
  <c r="M164" i="28"/>
  <c r="M167" i="28" s="1"/>
  <c r="M170" i="28" s="1"/>
  <c r="L164" i="28"/>
  <c r="L167" i="28" s="1"/>
  <c r="K164" i="28"/>
  <c r="J164" i="28"/>
  <c r="I164" i="28"/>
  <c r="H164" i="28"/>
  <c r="G164" i="28"/>
  <c r="G167" i="28" s="1"/>
  <c r="V209" i="28"/>
  <c r="J170" i="28"/>
  <c r="G22" i="28"/>
  <c r="H170" i="28"/>
  <c r="AD207" i="28"/>
  <c r="AD206" i="28"/>
  <c r="AD205" i="28"/>
  <c r="AD204" i="28"/>
  <c r="X241" i="28"/>
  <c r="W241" i="28"/>
  <c r="V241" i="28"/>
  <c r="U241" i="28"/>
  <c r="AC238" i="28"/>
  <c r="AB238" i="28"/>
  <c r="AA238" i="28"/>
  <c r="Z238" i="28"/>
  <c r="Y238" i="28"/>
  <c r="X238" i="28"/>
  <c r="W238" i="28"/>
  <c r="V238" i="28"/>
  <c r="U238" i="28"/>
  <c r="T238" i="28"/>
  <c r="S238" i="28"/>
  <c r="R238" i="28"/>
  <c r="Q238" i="28"/>
  <c r="P238" i="28"/>
  <c r="O238" i="28"/>
  <c r="N238" i="28"/>
  <c r="M238" i="28"/>
  <c r="L238" i="28"/>
  <c r="K238" i="28"/>
  <c r="J238" i="28"/>
  <c r="I238" i="28"/>
  <c r="H238" i="28"/>
  <c r="G238" i="28"/>
  <c r="G241" i="28" s="1"/>
  <c r="AD237" i="28"/>
  <c r="AD227" i="28"/>
  <c r="AD226" i="28"/>
  <c r="AD225" i="28"/>
  <c r="AD224" i="28"/>
  <c r="AD223" i="28"/>
  <c r="AD222" i="28"/>
  <c r="AD221" i="28"/>
  <c r="AD220" i="28"/>
  <c r="AD219" i="28"/>
  <c r="X212" i="28"/>
  <c r="W212" i="28"/>
  <c r="V212" i="28"/>
  <c r="U212" i="28"/>
  <c r="T212" i="28"/>
  <c r="AC209" i="28"/>
  <c r="AB209" i="28"/>
  <c r="AA209" i="28"/>
  <c r="Z209" i="28"/>
  <c r="Y209" i="28"/>
  <c r="X209" i="28"/>
  <c r="W209" i="28"/>
  <c r="U209" i="28"/>
  <c r="T209" i="28"/>
  <c r="S209" i="28"/>
  <c r="R209" i="28"/>
  <c r="Q209" i="28"/>
  <c r="P209" i="28"/>
  <c r="O209" i="28"/>
  <c r="N209" i="28"/>
  <c r="M209" i="28"/>
  <c r="L209" i="28"/>
  <c r="K209" i="28"/>
  <c r="J209" i="28"/>
  <c r="I209" i="28"/>
  <c r="H209" i="28"/>
  <c r="G209" i="28"/>
  <c r="G215" i="28" s="1"/>
  <c r="AD208" i="28"/>
  <c r="AD203" i="28"/>
  <c r="AD202" i="28"/>
  <c r="AD201" i="28"/>
  <c r="AD200" i="28"/>
  <c r="AD199" i="28"/>
  <c r="AD198" i="28"/>
  <c r="AD197" i="28"/>
  <c r="AD196" i="28"/>
  <c r="AD195" i="28"/>
  <c r="G244" i="28"/>
  <c r="G212" i="28"/>
  <c r="AD132" i="14"/>
  <c r="X178" i="14"/>
  <c r="W178" i="14"/>
  <c r="V178" i="14"/>
  <c r="U178" i="14"/>
  <c r="T178" i="14"/>
  <c r="AC175" i="14"/>
  <c r="AB175" i="14"/>
  <c r="AA175" i="14"/>
  <c r="Z175" i="14"/>
  <c r="Y175" i="14"/>
  <c r="X175" i="14"/>
  <c r="W175" i="14"/>
  <c r="V175" i="14"/>
  <c r="U175" i="14"/>
  <c r="T175" i="14"/>
  <c r="S175" i="14"/>
  <c r="R175" i="14"/>
  <c r="Q175" i="14"/>
  <c r="P175" i="14"/>
  <c r="O175" i="14"/>
  <c r="N175" i="14"/>
  <c r="M175" i="14"/>
  <c r="L175" i="14"/>
  <c r="K175" i="14"/>
  <c r="J175" i="14"/>
  <c r="I175" i="14"/>
  <c r="H175" i="14"/>
  <c r="G178" i="14"/>
  <c r="AD174" i="14"/>
  <c r="AD173" i="14"/>
  <c r="AD172" i="14"/>
  <c r="AD171" i="14"/>
  <c r="AD170" i="14"/>
  <c r="AD169" i="14"/>
  <c r="AD168" i="14"/>
  <c r="AD167" i="14"/>
  <c r="AD166" i="14"/>
  <c r="AD165" i="14"/>
  <c r="AD164" i="14"/>
  <c r="AD163" i="14"/>
  <c r="AD162" i="14"/>
  <c r="AD161" i="14"/>
  <c r="AD160" i="14"/>
  <c r="AD159" i="14"/>
  <c r="AD158" i="14"/>
  <c r="AD157" i="14"/>
  <c r="AD156" i="14"/>
  <c r="AD155" i="14"/>
  <c r="AD154" i="14"/>
  <c r="AD153" i="14"/>
  <c r="AD152" i="14"/>
  <c r="AD151" i="14"/>
  <c r="AD150" i="14"/>
  <c r="AD149" i="14"/>
  <c r="AD148" i="14"/>
  <c r="AD147" i="14"/>
  <c r="AD146" i="14"/>
  <c r="AD145" i="14"/>
  <c r="AD144" i="14"/>
  <c r="AD142" i="14"/>
  <c r="AD141" i="14"/>
  <c r="AD140" i="14"/>
  <c r="AD139" i="14"/>
  <c r="AD138" i="14"/>
  <c r="AD137" i="14"/>
  <c r="AD136" i="14"/>
  <c r="AD135" i="14"/>
  <c r="AD134" i="14"/>
  <c r="AD133" i="14"/>
  <c r="G122" i="14"/>
  <c r="AD119" i="14"/>
  <c r="AD120" i="14"/>
  <c r="AD121" i="14"/>
  <c r="AD118" i="14"/>
  <c r="AD122" i="14" s="1"/>
  <c r="AB122" i="14"/>
  <c r="AC122" i="14"/>
  <c r="H122" i="14"/>
  <c r="I122" i="14"/>
  <c r="J122" i="14"/>
  <c r="K122" i="14"/>
  <c r="L122" i="14"/>
  <c r="M122" i="14"/>
  <c r="N122" i="14"/>
  <c r="O122" i="14"/>
  <c r="P122" i="14"/>
  <c r="Q122" i="14"/>
  <c r="R122" i="14"/>
  <c r="S122" i="14"/>
  <c r="T122" i="14"/>
  <c r="U122" i="14"/>
  <c r="V122" i="14"/>
  <c r="W122" i="14"/>
  <c r="X122" i="14"/>
  <c r="Y122" i="14"/>
  <c r="Z122" i="14"/>
  <c r="AA122" i="14"/>
  <c r="X125" i="14"/>
  <c r="W125" i="14"/>
  <c r="V125" i="14"/>
  <c r="U125" i="14"/>
  <c r="AA27" i="14"/>
  <c r="AC21" i="14"/>
  <c r="AB21" i="14"/>
  <c r="AA21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AD20" i="14"/>
  <c r="AD19" i="14"/>
  <c r="AD18" i="14"/>
  <c r="AD17" i="14"/>
  <c r="AD16" i="14"/>
  <c r="AD15" i="14"/>
  <c r="AD14" i="14"/>
  <c r="AD13" i="14"/>
  <c r="AD12" i="14"/>
  <c r="AD11" i="14"/>
  <c r="AD10" i="14"/>
  <c r="AD9" i="14"/>
  <c r="AD8" i="14"/>
  <c r="AD7" i="14"/>
  <c r="AD6" i="14"/>
  <c r="AD5" i="14"/>
  <c r="AD4" i="14"/>
  <c r="AD3" i="14"/>
  <c r="AD2" i="14"/>
  <c r="AD126" i="15"/>
  <c r="H131" i="15"/>
  <c r="G131" i="15"/>
  <c r="G134" i="15" s="1"/>
  <c r="X134" i="15"/>
  <c r="W134" i="15"/>
  <c r="V134" i="15"/>
  <c r="U134" i="15"/>
  <c r="T134" i="15"/>
  <c r="AC131" i="15"/>
  <c r="AB131" i="15"/>
  <c r="AA131" i="15"/>
  <c r="Z131" i="15"/>
  <c r="Y131" i="15"/>
  <c r="X131" i="15"/>
  <c r="W131" i="15"/>
  <c r="V131" i="15"/>
  <c r="U131" i="15"/>
  <c r="T131" i="15"/>
  <c r="S131" i="15"/>
  <c r="R131" i="15"/>
  <c r="Q131" i="15"/>
  <c r="P131" i="15"/>
  <c r="O131" i="15"/>
  <c r="N131" i="15"/>
  <c r="M131" i="15"/>
  <c r="L131" i="15"/>
  <c r="K131" i="15"/>
  <c r="J131" i="15"/>
  <c r="I131" i="15"/>
  <c r="AD130" i="15"/>
  <c r="AD129" i="15"/>
  <c r="AD128" i="15"/>
  <c r="AD127" i="15"/>
  <c r="G137" i="15"/>
  <c r="G154" i="26"/>
  <c r="G160" i="26" s="1"/>
  <c r="AC154" i="26"/>
  <c r="AB154" i="26"/>
  <c r="AA154" i="26"/>
  <c r="Z154" i="26"/>
  <c r="Y154" i="26"/>
  <c r="X154" i="26"/>
  <c r="W154" i="26"/>
  <c r="V154" i="26"/>
  <c r="U154" i="26"/>
  <c r="T154" i="26"/>
  <c r="S154" i="26"/>
  <c r="R154" i="26"/>
  <c r="Q154" i="26"/>
  <c r="P154" i="26"/>
  <c r="O154" i="26"/>
  <c r="N154" i="26"/>
  <c r="M154" i="26"/>
  <c r="L154" i="26"/>
  <c r="K154" i="26"/>
  <c r="J154" i="26"/>
  <c r="I154" i="26"/>
  <c r="H154" i="26"/>
  <c r="AD153" i="26"/>
  <c r="AD152" i="26"/>
  <c r="AD151" i="26"/>
  <c r="AD150" i="26"/>
  <c r="AD149" i="26"/>
  <c r="AD148" i="26"/>
  <c r="AD147" i="26"/>
  <c r="AD146" i="26"/>
  <c r="AD145" i="26"/>
  <c r="AD144" i="26"/>
  <c r="AD143" i="26"/>
  <c r="AD142" i="26"/>
  <c r="AD141" i="26"/>
  <c r="AD140" i="26"/>
  <c r="AD139" i="26"/>
  <c r="AD138" i="26"/>
  <c r="AD137" i="26"/>
  <c r="AD136" i="26"/>
  <c r="AD135" i="26"/>
  <c r="AD134" i="26"/>
  <c r="AD133" i="26"/>
  <c r="AD132" i="26"/>
  <c r="AD131" i="26"/>
  <c r="AD130" i="26"/>
  <c r="AD129" i="26"/>
  <c r="AD128" i="26"/>
  <c r="AD127" i="26"/>
  <c r="AD126" i="26"/>
  <c r="H115" i="26"/>
  <c r="H118" i="26" s="1"/>
  <c r="J115" i="26"/>
  <c r="J118" i="26" s="1"/>
  <c r="L115" i="26"/>
  <c r="N115" i="26"/>
  <c r="O115" i="26"/>
  <c r="P115" i="26"/>
  <c r="Q115" i="26"/>
  <c r="R115" i="26"/>
  <c r="S115" i="26"/>
  <c r="T115" i="26"/>
  <c r="U115" i="26"/>
  <c r="V115" i="26"/>
  <c r="W115" i="26"/>
  <c r="X115" i="26"/>
  <c r="Y115" i="26"/>
  <c r="Z115" i="26"/>
  <c r="AA115" i="26"/>
  <c r="AB115" i="26"/>
  <c r="G115" i="26"/>
  <c r="G121" i="26" s="1"/>
  <c r="AC107" i="27"/>
  <c r="AB107" i="27"/>
  <c r="AA107" i="27"/>
  <c r="Z107" i="27"/>
  <c r="Y107" i="27"/>
  <c r="X107" i="27"/>
  <c r="W107" i="27"/>
  <c r="V107" i="27"/>
  <c r="U107" i="27"/>
  <c r="T107" i="27"/>
  <c r="S107" i="27"/>
  <c r="R107" i="27"/>
  <c r="Q107" i="27"/>
  <c r="P107" i="27"/>
  <c r="O107" i="27"/>
  <c r="N107" i="27"/>
  <c r="M107" i="27"/>
  <c r="L107" i="27"/>
  <c r="K107" i="27"/>
  <c r="J107" i="27"/>
  <c r="I107" i="27"/>
  <c r="H107" i="27"/>
  <c r="G107" i="27"/>
  <c r="G113" i="27" s="1"/>
  <c r="AD106" i="27"/>
  <c r="AD105" i="27"/>
  <c r="AD104" i="27"/>
  <c r="AD103" i="27"/>
  <c r="AD102" i="27"/>
  <c r="AD101" i="27"/>
  <c r="AD100" i="27"/>
  <c r="I15" i="27"/>
  <c r="J15" i="27"/>
  <c r="K15" i="27"/>
  <c r="L15" i="27"/>
  <c r="M15" i="27"/>
  <c r="N15" i="27"/>
  <c r="O15" i="27"/>
  <c r="P15" i="27"/>
  <c r="Q15" i="27"/>
  <c r="Q18" i="27" s="1"/>
  <c r="R15" i="27"/>
  <c r="S15" i="27"/>
  <c r="T15" i="27"/>
  <c r="U15" i="27"/>
  <c r="V15" i="27"/>
  <c r="W15" i="27"/>
  <c r="X15" i="27"/>
  <c r="Y15" i="27"/>
  <c r="Z15" i="27"/>
  <c r="AA15" i="27"/>
  <c r="AB15" i="27"/>
  <c r="AC15" i="27"/>
  <c r="G15" i="27"/>
  <c r="G18" i="27" s="1"/>
  <c r="H15" i="27"/>
  <c r="G110" i="27"/>
  <c r="U16" i="27"/>
  <c r="S18" i="27"/>
  <c r="P18" i="27"/>
  <c r="O18" i="27"/>
  <c r="M18" i="27"/>
  <c r="AD14" i="27"/>
  <c r="AD13" i="27"/>
  <c r="AD12" i="27"/>
  <c r="AD11" i="27"/>
  <c r="AD10" i="27"/>
  <c r="AD9" i="27"/>
  <c r="AD8" i="27"/>
  <c r="AD7" i="27"/>
  <c r="AD6" i="27"/>
  <c r="AD5" i="27"/>
  <c r="AD4" i="27"/>
  <c r="AD3" i="27"/>
  <c r="AD2" i="27"/>
  <c r="I90" i="27"/>
  <c r="J90" i="27"/>
  <c r="K90" i="27"/>
  <c r="L90" i="27"/>
  <c r="M90" i="27"/>
  <c r="N90" i="27"/>
  <c r="O90" i="27"/>
  <c r="P90" i="27"/>
  <c r="Q90" i="27"/>
  <c r="R90" i="27"/>
  <c r="S90" i="27"/>
  <c r="T90" i="27"/>
  <c r="U90" i="27"/>
  <c r="V90" i="27"/>
  <c r="W90" i="27"/>
  <c r="X90" i="27"/>
  <c r="Y90" i="27"/>
  <c r="Z90" i="27"/>
  <c r="AA90" i="27"/>
  <c r="AB90" i="27"/>
  <c r="AC90" i="27"/>
  <c r="H90" i="27"/>
  <c r="G96" i="27"/>
  <c r="X93" i="27"/>
  <c r="W93" i="27"/>
  <c r="V93" i="27"/>
  <c r="U93" i="27"/>
  <c r="G93" i="27"/>
  <c r="Q93" i="27"/>
  <c r="Q96" i="27" s="1"/>
  <c r="AD88" i="27"/>
  <c r="AD85" i="27"/>
  <c r="AD82" i="27"/>
  <c r="AD79" i="27"/>
  <c r="AD76" i="27"/>
  <c r="AD73" i="27"/>
  <c r="AD70" i="27"/>
  <c r="AD67" i="27"/>
  <c r="AD64" i="27"/>
  <c r="AD61" i="27"/>
  <c r="AD58" i="27"/>
  <c r="AD55" i="27"/>
  <c r="AD52" i="27"/>
  <c r="AD49" i="27"/>
  <c r="AD46" i="27"/>
  <c r="AD43" i="27"/>
  <c r="AD40" i="27"/>
  <c r="AD37" i="27"/>
  <c r="AD34" i="27"/>
  <c r="AD31" i="27"/>
  <c r="AD28" i="27"/>
  <c r="AD87" i="27"/>
  <c r="AD84" i="27"/>
  <c r="AD81" i="27"/>
  <c r="AD78" i="27"/>
  <c r="AD75" i="27"/>
  <c r="AD72" i="27"/>
  <c r="AD69" i="27"/>
  <c r="AD66" i="27"/>
  <c r="AD63" i="27"/>
  <c r="AD60" i="27"/>
  <c r="AD57" i="27"/>
  <c r="AD54" i="27"/>
  <c r="AD51" i="27"/>
  <c r="AD48" i="27"/>
  <c r="AD45" i="27"/>
  <c r="AD42" i="27"/>
  <c r="AD39" i="27"/>
  <c r="AD36" i="27"/>
  <c r="AD33" i="27"/>
  <c r="AD30" i="27"/>
  <c r="AD27" i="27"/>
  <c r="AD89" i="27"/>
  <c r="AD86" i="27"/>
  <c r="AD83" i="27"/>
  <c r="AD80" i="27"/>
  <c r="AD77" i="27"/>
  <c r="AD74" i="27"/>
  <c r="AD71" i="27"/>
  <c r="AD68" i="27"/>
  <c r="AD65" i="27"/>
  <c r="AD62" i="27"/>
  <c r="AD59" i="27"/>
  <c r="AD56" i="27"/>
  <c r="AD53" i="27"/>
  <c r="AD50" i="27"/>
  <c r="AD47" i="27"/>
  <c r="AD44" i="27"/>
  <c r="AD41" i="27"/>
  <c r="AD38" i="27"/>
  <c r="AD35" i="27"/>
  <c r="AD32" i="27"/>
  <c r="AD29" i="27"/>
  <c r="AD26" i="27"/>
  <c r="AD90" i="27" s="1"/>
  <c r="I200" i="6"/>
  <c r="J200" i="6"/>
  <c r="K200" i="6"/>
  <c r="L200" i="6"/>
  <c r="N200" i="6"/>
  <c r="O200" i="6"/>
  <c r="P200" i="6"/>
  <c r="T198" i="6"/>
  <c r="T200" i="6"/>
  <c r="U200" i="6"/>
  <c r="Y200" i="6"/>
  <c r="Z200" i="6"/>
  <c r="G203" i="6"/>
  <c r="H200" i="6"/>
  <c r="X200" i="6"/>
  <c r="W200" i="6"/>
  <c r="V200" i="6"/>
  <c r="U198" i="6"/>
  <c r="S200" i="6"/>
  <c r="R200" i="6"/>
  <c r="Q200" i="6"/>
  <c r="O203" i="6"/>
  <c r="M200" i="6"/>
  <c r="AD58" i="22"/>
  <c r="AD59" i="22"/>
  <c r="AD60" i="22"/>
  <c r="AD61" i="22"/>
  <c r="AD57" i="22"/>
  <c r="G62" i="22"/>
  <c r="G65" i="22" s="1"/>
  <c r="H62" i="22"/>
  <c r="AC62" i="22"/>
  <c r="AB62" i="22"/>
  <c r="AA62" i="22"/>
  <c r="Z62" i="22"/>
  <c r="Y62" i="22"/>
  <c r="X62" i="22"/>
  <c r="W62" i="22"/>
  <c r="V62" i="22"/>
  <c r="U62" i="22"/>
  <c r="T62" i="22"/>
  <c r="S62" i="22"/>
  <c r="R62" i="22"/>
  <c r="Q62" i="22"/>
  <c r="P62" i="22"/>
  <c r="O62" i="22"/>
  <c r="N62" i="22"/>
  <c r="M62" i="22"/>
  <c r="L62" i="22"/>
  <c r="K62" i="22"/>
  <c r="J62" i="22"/>
  <c r="I62" i="22"/>
  <c r="AC81" i="9"/>
  <c r="AB81" i="9"/>
  <c r="U81" i="9"/>
  <c r="T81" i="9"/>
  <c r="W81" i="9"/>
  <c r="S81" i="9"/>
  <c r="Q81" i="9"/>
  <c r="P81" i="9"/>
  <c r="O81" i="9"/>
  <c r="N81" i="9"/>
  <c r="M81" i="9"/>
  <c r="L81" i="9"/>
  <c r="K81" i="9"/>
  <c r="J81" i="9"/>
  <c r="I81" i="9"/>
  <c r="H81" i="9"/>
  <c r="AD66" i="9"/>
  <c r="AD67" i="9"/>
  <c r="AD68" i="9"/>
  <c r="AD69" i="9"/>
  <c r="AD70" i="9"/>
  <c r="AD71" i="9"/>
  <c r="AD72" i="9"/>
  <c r="AD73" i="9"/>
  <c r="AD74" i="9"/>
  <c r="AD75" i="9"/>
  <c r="AD76" i="9"/>
  <c r="AD77" i="9"/>
  <c r="AD78" i="9"/>
  <c r="AD79" i="9"/>
  <c r="AD80" i="9"/>
  <c r="AD65" i="9"/>
  <c r="X84" i="9"/>
  <c r="W84" i="9"/>
  <c r="V84" i="9"/>
  <c r="U84" i="9"/>
  <c r="Z84" i="9"/>
  <c r="AA81" i="9"/>
  <c r="Z81" i="9"/>
  <c r="Y81" i="9"/>
  <c r="X81" i="9"/>
  <c r="V81" i="9"/>
  <c r="R81" i="9"/>
  <c r="Q84" i="9"/>
  <c r="O84" i="9"/>
  <c r="G84" i="9"/>
  <c r="Q10" i="8"/>
  <c r="AD236" i="7"/>
  <c r="AD237" i="7"/>
  <c r="AD238" i="7"/>
  <c r="AD239" i="7"/>
  <c r="AD240" i="7"/>
  <c r="AD241" i="7"/>
  <c r="AD242" i="7"/>
  <c r="AD243" i="7"/>
  <c r="AD244" i="7"/>
  <c r="AD245" i="7"/>
  <c r="AD246" i="7"/>
  <c r="AD247" i="7"/>
  <c r="AD235" i="7"/>
  <c r="X251" i="7"/>
  <c r="W251" i="7"/>
  <c r="V251" i="7"/>
  <c r="U251" i="7"/>
  <c r="AC248" i="7"/>
  <c r="AB248" i="7"/>
  <c r="AA248" i="7"/>
  <c r="Z248" i="7"/>
  <c r="Y248" i="7"/>
  <c r="X248" i="7"/>
  <c r="W248" i="7"/>
  <c r="V248" i="7"/>
  <c r="U248" i="7"/>
  <c r="T248" i="7"/>
  <c r="S248" i="7"/>
  <c r="R248" i="7"/>
  <c r="Q248" i="7"/>
  <c r="P248" i="7"/>
  <c r="O248" i="7"/>
  <c r="N248" i="7"/>
  <c r="M248" i="7"/>
  <c r="L248" i="7"/>
  <c r="K248" i="7"/>
  <c r="J248" i="7"/>
  <c r="I248" i="7"/>
  <c r="H248" i="7"/>
  <c r="G248" i="7"/>
  <c r="G254" i="7" s="1"/>
  <c r="AD185" i="7"/>
  <c r="AD186" i="7"/>
  <c r="AD187" i="7"/>
  <c r="AD184" i="7"/>
  <c r="X191" i="7"/>
  <c r="W191" i="7"/>
  <c r="V191" i="7"/>
  <c r="U191" i="7"/>
  <c r="T191" i="7"/>
  <c r="AC188" i="7"/>
  <c r="AB188" i="7"/>
  <c r="AA188" i="7"/>
  <c r="Z188" i="7"/>
  <c r="Y188" i="7"/>
  <c r="X188" i="7"/>
  <c r="W188" i="7"/>
  <c r="V188" i="7"/>
  <c r="U188" i="7"/>
  <c r="T188" i="7"/>
  <c r="S188" i="7"/>
  <c r="R188" i="7"/>
  <c r="Q188" i="7"/>
  <c r="P188" i="7"/>
  <c r="O188" i="7"/>
  <c r="N188" i="7"/>
  <c r="M188" i="7"/>
  <c r="L188" i="7"/>
  <c r="K188" i="7"/>
  <c r="J188" i="7"/>
  <c r="I188" i="7"/>
  <c r="H188" i="7"/>
  <c r="G188" i="7"/>
  <c r="G194" i="7" s="1"/>
  <c r="AD159" i="7"/>
  <c r="AD160" i="7"/>
  <c r="AD161" i="7"/>
  <c r="AD162" i="7"/>
  <c r="AD163" i="7"/>
  <c r="AD164" i="7"/>
  <c r="AD165" i="7"/>
  <c r="AD166" i="7"/>
  <c r="AD167" i="7"/>
  <c r="AD168" i="7"/>
  <c r="AD169" i="7"/>
  <c r="AD170" i="7"/>
  <c r="AD171" i="7"/>
  <c r="AD172" i="7"/>
  <c r="AD158" i="7"/>
  <c r="X173" i="7"/>
  <c r="H173" i="7"/>
  <c r="G173" i="7"/>
  <c r="AC173" i="7"/>
  <c r="AB173" i="7"/>
  <c r="AA173" i="7"/>
  <c r="Z173" i="7"/>
  <c r="Y173" i="7"/>
  <c r="W173" i="7"/>
  <c r="V173" i="7"/>
  <c r="U173" i="7"/>
  <c r="T173" i="7"/>
  <c r="S173" i="7"/>
  <c r="R173" i="7"/>
  <c r="Q173" i="7"/>
  <c r="P173" i="7"/>
  <c r="O173" i="7"/>
  <c r="N173" i="7"/>
  <c r="M173" i="7"/>
  <c r="L173" i="7"/>
  <c r="K173" i="7"/>
  <c r="J173" i="7"/>
  <c r="I173" i="7"/>
  <c r="AD143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G148" i="7"/>
  <c r="G154" i="7" s="1"/>
  <c r="H148" i="7"/>
  <c r="AD135" i="7"/>
  <c r="AD136" i="7"/>
  <c r="AD137" i="7"/>
  <c r="AD138" i="7"/>
  <c r="AD139" i="7"/>
  <c r="AD140" i="7"/>
  <c r="AD141" i="7"/>
  <c r="AD142" i="7"/>
  <c r="AD144" i="7"/>
  <c r="AD145" i="7"/>
  <c r="AD146" i="7"/>
  <c r="AD147" i="7"/>
  <c r="AD134" i="7"/>
  <c r="X151" i="7"/>
  <c r="W151" i="7"/>
  <c r="V151" i="7"/>
  <c r="U151" i="7"/>
  <c r="T151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G124" i="7"/>
  <c r="G127" i="7" s="1"/>
  <c r="H124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91" i="7"/>
  <c r="G81" i="7"/>
  <c r="G84" i="7" s="1"/>
  <c r="X127" i="7"/>
  <c r="W127" i="7"/>
  <c r="V127" i="7"/>
  <c r="U127" i="7"/>
  <c r="T127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22" i="7"/>
  <c r="H81" i="7"/>
  <c r="I81" i="7"/>
  <c r="J81" i="7"/>
  <c r="K81" i="7"/>
  <c r="L81" i="7"/>
  <c r="M81" i="7"/>
  <c r="N81" i="7"/>
  <c r="O81" i="7"/>
  <c r="P81" i="7"/>
  <c r="Q81" i="7"/>
  <c r="Q84" i="7" s="1"/>
  <c r="R81" i="7"/>
  <c r="S81" i="7"/>
  <c r="T81" i="7"/>
  <c r="U81" i="7"/>
  <c r="V81" i="7"/>
  <c r="W81" i="7"/>
  <c r="X81" i="7"/>
  <c r="Y81" i="7"/>
  <c r="Z81" i="7"/>
  <c r="AA81" i="7"/>
  <c r="AB81" i="7"/>
  <c r="AC81" i="7"/>
  <c r="R84" i="7"/>
  <c r="X84" i="7"/>
  <c r="W84" i="7"/>
  <c r="V84" i="7"/>
  <c r="U84" i="7"/>
  <c r="T84" i="7"/>
  <c r="AD3" i="7"/>
  <c r="AD4" i="7"/>
  <c r="AD5" i="7"/>
  <c r="AD6" i="7"/>
  <c r="AD7" i="7"/>
  <c r="AD8" i="7"/>
  <c r="AD9" i="7"/>
  <c r="AD10" i="7"/>
  <c r="AD11" i="7"/>
  <c r="AD2" i="7"/>
  <c r="X15" i="7"/>
  <c r="W15" i="7"/>
  <c r="V15" i="7"/>
  <c r="U15" i="7"/>
  <c r="T15" i="7"/>
  <c r="AC12" i="7"/>
  <c r="AB12" i="7"/>
  <c r="AA12" i="7"/>
  <c r="Z12" i="7"/>
  <c r="Y12" i="7"/>
  <c r="W12" i="7"/>
  <c r="V12" i="7"/>
  <c r="U12" i="7"/>
  <c r="U13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G18" i="7" s="1"/>
  <c r="AD66" i="26"/>
  <c r="AD67" i="26"/>
  <c r="AD68" i="26"/>
  <c r="AD69" i="26"/>
  <c r="AD70" i="26"/>
  <c r="AD71" i="26"/>
  <c r="AD72" i="26"/>
  <c r="AD73" i="26"/>
  <c r="AD74" i="26"/>
  <c r="AD75" i="26"/>
  <c r="AD76" i="26"/>
  <c r="AD77" i="26"/>
  <c r="AD78" i="26"/>
  <c r="AD79" i="26"/>
  <c r="AD80" i="26"/>
  <c r="AD81" i="26"/>
  <c r="AD82" i="26"/>
  <c r="AD83" i="26"/>
  <c r="AD84" i="26"/>
  <c r="AD85" i="26"/>
  <c r="AD86" i="26"/>
  <c r="AD87" i="26"/>
  <c r="AD88" i="26"/>
  <c r="AD89" i="26"/>
  <c r="AD90" i="26"/>
  <c r="AD91" i="26"/>
  <c r="AD92" i="26"/>
  <c r="AD93" i="26"/>
  <c r="AD94" i="26"/>
  <c r="AD95" i="26"/>
  <c r="AD96" i="26"/>
  <c r="AD97" i="26"/>
  <c r="AD98" i="26"/>
  <c r="AD99" i="26"/>
  <c r="AD100" i="26"/>
  <c r="AD101" i="26"/>
  <c r="AD102" i="26"/>
  <c r="AD103" i="26"/>
  <c r="AD104" i="26"/>
  <c r="AD105" i="26"/>
  <c r="AD106" i="26"/>
  <c r="AD107" i="26"/>
  <c r="AD108" i="26"/>
  <c r="AD109" i="26"/>
  <c r="AD110" i="26"/>
  <c r="AD111" i="26"/>
  <c r="AD112" i="26"/>
  <c r="AD113" i="26"/>
  <c r="I56" i="26"/>
  <c r="J56" i="26"/>
  <c r="K56" i="26"/>
  <c r="L56" i="26"/>
  <c r="M56" i="26"/>
  <c r="N56" i="26"/>
  <c r="O56" i="26"/>
  <c r="P56" i="26"/>
  <c r="Q56" i="26"/>
  <c r="R56" i="26"/>
  <c r="S56" i="26"/>
  <c r="T56" i="26"/>
  <c r="U56" i="26"/>
  <c r="V56" i="26"/>
  <c r="W56" i="26"/>
  <c r="X56" i="26"/>
  <c r="Y56" i="26"/>
  <c r="Z56" i="26"/>
  <c r="AA56" i="26"/>
  <c r="AB56" i="26"/>
  <c r="AC56" i="26"/>
  <c r="H56" i="26"/>
  <c r="AD3" i="26"/>
  <c r="AD4" i="26"/>
  <c r="AD5" i="26"/>
  <c r="AD6" i="26"/>
  <c r="AD7" i="26"/>
  <c r="AD8" i="26"/>
  <c r="AD9" i="26"/>
  <c r="AD10" i="26"/>
  <c r="AD11" i="26"/>
  <c r="AD12" i="26"/>
  <c r="AD13" i="26"/>
  <c r="AD14" i="26"/>
  <c r="AD15" i="26"/>
  <c r="AD16" i="26"/>
  <c r="AD17" i="26"/>
  <c r="AD18" i="26"/>
  <c r="AD19" i="26"/>
  <c r="AD20" i="26"/>
  <c r="AD21" i="26"/>
  <c r="AD22" i="26"/>
  <c r="AD23" i="26"/>
  <c r="AD24" i="26"/>
  <c r="AD25" i="26"/>
  <c r="AD26" i="26"/>
  <c r="AD27" i="26"/>
  <c r="AD28" i="26"/>
  <c r="AD29" i="26"/>
  <c r="AD30" i="26"/>
  <c r="AD31" i="26"/>
  <c r="AD32" i="26"/>
  <c r="AD33" i="26"/>
  <c r="AD34" i="26"/>
  <c r="AD35" i="26"/>
  <c r="AD36" i="26"/>
  <c r="AD37" i="26"/>
  <c r="AD38" i="26"/>
  <c r="AD39" i="26"/>
  <c r="AD40" i="26"/>
  <c r="AD41" i="26"/>
  <c r="AD42" i="26"/>
  <c r="AD43" i="26"/>
  <c r="AD44" i="26"/>
  <c r="AD45" i="26"/>
  <c r="AD46" i="26"/>
  <c r="AD47" i="26"/>
  <c r="AD48" i="26"/>
  <c r="AD49" i="26"/>
  <c r="AD50" i="26"/>
  <c r="AD51" i="26"/>
  <c r="AD52" i="26"/>
  <c r="AD53" i="26"/>
  <c r="AD54" i="26"/>
  <c r="AD55" i="26"/>
  <c r="AD2" i="26"/>
  <c r="Z59" i="26"/>
  <c r="Y59" i="26"/>
  <c r="R59" i="26"/>
  <c r="Q59" i="26"/>
  <c r="P59" i="26"/>
  <c r="N59" i="26"/>
  <c r="M59" i="26"/>
  <c r="L59" i="26"/>
  <c r="G56" i="26"/>
  <c r="G59" i="26" s="1"/>
  <c r="V74" i="24"/>
  <c r="W74" i="24"/>
  <c r="X74" i="24"/>
  <c r="Y74" i="24"/>
  <c r="Z74" i="24"/>
  <c r="AA74" i="24"/>
  <c r="R74" i="24"/>
  <c r="S74" i="24"/>
  <c r="N74" i="24"/>
  <c r="O74" i="24"/>
  <c r="P74" i="24"/>
  <c r="AC74" i="24"/>
  <c r="AB74" i="24"/>
  <c r="U74" i="24"/>
  <c r="T74" i="24"/>
  <c r="Q74" i="24"/>
  <c r="M74" i="24"/>
  <c r="L74" i="24"/>
  <c r="K74" i="24"/>
  <c r="J74" i="24"/>
  <c r="I74" i="24"/>
  <c r="H74" i="24"/>
  <c r="G74" i="24"/>
  <c r="G80" i="24" s="1"/>
  <c r="AD73" i="24"/>
  <c r="AD72" i="24"/>
  <c r="AD71" i="24"/>
  <c r="AD70" i="24"/>
  <c r="AD69" i="24"/>
  <c r="AD68" i="24"/>
  <c r="G77" i="24"/>
  <c r="P56" i="24"/>
  <c r="H275" i="20"/>
  <c r="X274" i="14"/>
  <c r="W274" i="14"/>
  <c r="V274" i="14"/>
  <c r="U274" i="14"/>
  <c r="T274" i="14"/>
  <c r="Q274" i="14"/>
  <c r="O274" i="14"/>
  <c r="AC271" i="14"/>
  <c r="AB271" i="14"/>
  <c r="AA271" i="14"/>
  <c r="Z271" i="14"/>
  <c r="Y271" i="14"/>
  <c r="X271" i="14"/>
  <c r="W271" i="14"/>
  <c r="V271" i="14"/>
  <c r="U271" i="14"/>
  <c r="T271" i="14"/>
  <c r="S271" i="14"/>
  <c r="R271" i="14"/>
  <c r="P271" i="14"/>
  <c r="N271" i="14"/>
  <c r="M271" i="14"/>
  <c r="L271" i="14"/>
  <c r="K271" i="14"/>
  <c r="J271" i="14"/>
  <c r="I271" i="14"/>
  <c r="H271" i="14"/>
  <c r="G271" i="14"/>
  <c r="G277" i="14" s="1"/>
  <c r="AD270" i="14"/>
  <c r="AD269" i="14"/>
  <c r="AD268" i="14"/>
  <c r="AD267" i="14"/>
  <c r="AD266" i="14"/>
  <c r="AD265" i="14"/>
  <c r="AD264" i="14"/>
  <c r="AD263" i="14"/>
  <c r="AD262" i="14"/>
  <c r="AD261" i="14"/>
  <c r="AD260" i="14"/>
  <c r="AD259" i="14"/>
  <c r="AC151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2" i="11"/>
  <c r="V151" i="11"/>
  <c r="W151" i="11"/>
  <c r="X151" i="11"/>
  <c r="Y151" i="11"/>
  <c r="Z151" i="11"/>
  <c r="AA151" i="11"/>
  <c r="AB151" i="11"/>
  <c r="U151" i="11"/>
  <c r="U152" i="11" s="1"/>
  <c r="T151" i="11"/>
  <c r="S151" i="11"/>
  <c r="R151" i="11"/>
  <c r="Q151" i="11"/>
  <c r="P151" i="11"/>
  <c r="O151" i="11"/>
  <c r="N151" i="11"/>
  <c r="M151" i="11"/>
  <c r="L151" i="11"/>
  <c r="K151" i="11"/>
  <c r="J151" i="11"/>
  <c r="I151" i="11"/>
  <c r="H151" i="11"/>
  <c r="G151" i="11"/>
  <c r="G157" i="11" s="1"/>
  <c r="AD150" i="11"/>
  <c r="AD149" i="11"/>
  <c r="AD148" i="11"/>
  <c r="AD147" i="11"/>
  <c r="AD146" i="11"/>
  <c r="AD145" i="11"/>
  <c r="AD144" i="11"/>
  <c r="AD143" i="11"/>
  <c r="AD142" i="11"/>
  <c r="AD141" i="11"/>
  <c r="AD140" i="11"/>
  <c r="AD139" i="11"/>
  <c r="AD138" i="11"/>
  <c r="AD137" i="11"/>
  <c r="AD136" i="11"/>
  <c r="AD135" i="11"/>
  <c r="AD134" i="11"/>
  <c r="AD133" i="11"/>
  <c r="AD132" i="11"/>
  <c r="AD131" i="11"/>
  <c r="AD130" i="11"/>
  <c r="AC120" i="11"/>
  <c r="AB120" i="11"/>
  <c r="U120" i="11"/>
  <c r="T120" i="11"/>
  <c r="S120" i="11"/>
  <c r="R120" i="11"/>
  <c r="Q120" i="11"/>
  <c r="P120" i="11"/>
  <c r="O120" i="11"/>
  <c r="N120" i="11"/>
  <c r="M120" i="11"/>
  <c r="L120" i="11"/>
  <c r="K120" i="11"/>
  <c r="J120" i="11"/>
  <c r="I120" i="11"/>
  <c r="H120" i="11"/>
  <c r="G120" i="11"/>
  <c r="G123" i="11" s="1"/>
  <c r="AD119" i="11"/>
  <c r="AD118" i="11"/>
  <c r="AD117" i="11"/>
  <c r="AD116" i="11"/>
  <c r="AD115" i="11"/>
  <c r="AD114" i="11"/>
  <c r="AD113" i="11"/>
  <c r="AD112" i="11"/>
  <c r="AC102" i="11"/>
  <c r="AB102" i="11"/>
  <c r="U102" i="11"/>
  <c r="T102" i="11"/>
  <c r="S102" i="11"/>
  <c r="R102" i="11"/>
  <c r="Q102" i="11"/>
  <c r="P102" i="11"/>
  <c r="O102" i="11"/>
  <c r="N102" i="11"/>
  <c r="M102" i="11"/>
  <c r="L102" i="11"/>
  <c r="K102" i="11"/>
  <c r="J102" i="11"/>
  <c r="I102" i="11"/>
  <c r="H102" i="11"/>
  <c r="G102" i="11"/>
  <c r="G105" i="11" s="1"/>
  <c r="AD101" i="11"/>
  <c r="AD100" i="11"/>
  <c r="AD99" i="11"/>
  <c r="AD98" i="11"/>
  <c r="AD97" i="11"/>
  <c r="AD96" i="11"/>
  <c r="AD95" i="11"/>
  <c r="AD94" i="11"/>
  <c r="AD93" i="11"/>
  <c r="AD92" i="11"/>
  <c r="AD91" i="11"/>
  <c r="AD90" i="11"/>
  <c r="AD89" i="11"/>
  <c r="AD88" i="11"/>
  <c r="AD87" i="11"/>
  <c r="AD86" i="11"/>
  <c r="AC59" i="11"/>
  <c r="AB59" i="11"/>
  <c r="U59" i="11"/>
  <c r="T59" i="11"/>
  <c r="S59" i="11"/>
  <c r="R59" i="11"/>
  <c r="Q59" i="11"/>
  <c r="P59" i="11"/>
  <c r="O59" i="11"/>
  <c r="O62" i="11"/>
  <c r="N59" i="11"/>
  <c r="M59" i="11"/>
  <c r="L59" i="11"/>
  <c r="K59" i="11"/>
  <c r="J59" i="11"/>
  <c r="I59" i="11"/>
  <c r="H59" i="11"/>
  <c r="G65" i="11"/>
  <c r="AD58" i="11"/>
  <c r="AD57" i="11"/>
  <c r="AD56" i="11"/>
  <c r="AD55" i="11"/>
  <c r="Z154" i="11"/>
  <c r="AC45" i="11"/>
  <c r="Y51" i="11"/>
  <c r="AB45" i="11"/>
  <c r="X45" i="11"/>
  <c r="W45" i="11"/>
  <c r="U45" i="11"/>
  <c r="T45" i="11"/>
  <c r="S45" i="11"/>
  <c r="Q45" i="11"/>
  <c r="P45" i="11"/>
  <c r="O45" i="11"/>
  <c r="N45" i="11"/>
  <c r="M45" i="11"/>
  <c r="L45" i="11"/>
  <c r="K45" i="11"/>
  <c r="J45" i="11"/>
  <c r="I45" i="11"/>
  <c r="H45" i="11"/>
  <c r="G45" i="11"/>
  <c r="G51" i="11" s="1"/>
  <c r="X207" i="11"/>
  <c r="W207" i="11"/>
  <c r="V207" i="11"/>
  <c r="U207" i="11"/>
  <c r="T207" i="11"/>
  <c r="AC204" i="11"/>
  <c r="AB204" i="11"/>
  <c r="AA204" i="11"/>
  <c r="Z204" i="11"/>
  <c r="Y204" i="11"/>
  <c r="X204" i="11"/>
  <c r="W204" i="11"/>
  <c r="V204" i="11"/>
  <c r="U204" i="11"/>
  <c r="T204" i="11"/>
  <c r="S204" i="11"/>
  <c r="R204" i="11"/>
  <c r="Q204" i="11"/>
  <c r="P204" i="11"/>
  <c r="O204" i="11"/>
  <c r="N204" i="11"/>
  <c r="M204" i="11"/>
  <c r="L204" i="11"/>
  <c r="K204" i="11"/>
  <c r="J204" i="11"/>
  <c r="I204" i="11"/>
  <c r="H204" i="11"/>
  <c r="G204" i="11"/>
  <c r="G210" i="11" s="1"/>
  <c r="AD203" i="11"/>
  <c r="AD202" i="11"/>
  <c r="AD201" i="11"/>
  <c r="AD200" i="11"/>
  <c r="AD199" i="11"/>
  <c r="AD198" i="11"/>
  <c r="AD197" i="11"/>
  <c r="AD196" i="11"/>
  <c r="AD195" i="11"/>
  <c r="AD194" i="11"/>
  <c r="AD193" i="11"/>
  <c r="AD192" i="11"/>
  <c r="AD191" i="11"/>
  <c r="AD190" i="11"/>
  <c r="AD189" i="11"/>
  <c r="AD188" i="11"/>
  <c r="AD187" i="11"/>
  <c r="AD186" i="11"/>
  <c r="AD185" i="11"/>
  <c r="AD184" i="11"/>
  <c r="AD183" i="11"/>
  <c r="AD182" i="11"/>
  <c r="AD181" i="11"/>
  <c r="AD180" i="11"/>
  <c r="AD179" i="11"/>
  <c r="AD178" i="11"/>
  <c r="AD177" i="11"/>
  <c r="AD176" i="11"/>
  <c r="AD175" i="11"/>
  <c r="AD174" i="11"/>
  <c r="AD173" i="11"/>
  <c r="AD172" i="11"/>
  <c r="AD171" i="11"/>
  <c r="AD170" i="11"/>
  <c r="AD169" i="11"/>
  <c r="AD168" i="11"/>
  <c r="AD167" i="11"/>
  <c r="AD166" i="11"/>
  <c r="AD164" i="11"/>
  <c r="AD163" i="11"/>
  <c r="AD162" i="11"/>
  <c r="AD161" i="11"/>
  <c r="T48" i="11"/>
  <c r="U48" i="11"/>
  <c r="U51" i="11"/>
  <c r="Z51" i="11"/>
  <c r="R134" i="10"/>
  <c r="AD3" i="9"/>
  <c r="AD4" i="9"/>
  <c r="AD5" i="9"/>
  <c r="AD6" i="9"/>
  <c r="AD7" i="9"/>
  <c r="AD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" i="9"/>
  <c r="N26" i="9"/>
  <c r="AD198" i="7"/>
  <c r="AD105" i="5"/>
  <c r="AD104" i="5"/>
  <c r="AD103" i="5"/>
  <c r="AD102" i="5"/>
  <c r="AD101" i="5"/>
  <c r="AD100" i="5"/>
  <c r="G381" i="25"/>
  <c r="H375" i="25"/>
  <c r="I375" i="25"/>
  <c r="J375" i="25"/>
  <c r="K375" i="25"/>
  <c r="L375" i="25"/>
  <c r="M375" i="25"/>
  <c r="N375" i="25"/>
  <c r="O375" i="25"/>
  <c r="P375" i="25"/>
  <c r="Q375" i="25"/>
  <c r="R375" i="25"/>
  <c r="S375" i="25"/>
  <c r="T375" i="25"/>
  <c r="U375" i="25"/>
  <c r="V375" i="25"/>
  <c r="W375" i="25"/>
  <c r="X375" i="25"/>
  <c r="Y375" i="25"/>
  <c r="Z375" i="25"/>
  <c r="AA375" i="25"/>
  <c r="AB375" i="25"/>
  <c r="AC375" i="25"/>
  <c r="R378" i="25"/>
  <c r="M378" i="25"/>
  <c r="AD373" i="25"/>
  <c r="AD372" i="25"/>
  <c r="AD371" i="25"/>
  <c r="AD370" i="25"/>
  <c r="AD369" i="25"/>
  <c r="AD368" i="25"/>
  <c r="AD367" i="25"/>
  <c r="AD366" i="25"/>
  <c r="AD365" i="25"/>
  <c r="AD364" i="25"/>
  <c r="AD363" i="25"/>
  <c r="AD362" i="25"/>
  <c r="AD361" i="25"/>
  <c r="AD360" i="25"/>
  <c r="AD359" i="25"/>
  <c r="AD358" i="25"/>
  <c r="AD357" i="25"/>
  <c r="AD356" i="25"/>
  <c r="AD355" i="25"/>
  <c r="AD354" i="25"/>
  <c r="AD353" i="25"/>
  <c r="AD352" i="25"/>
  <c r="AD351" i="25"/>
  <c r="AD350" i="25"/>
  <c r="AD349" i="25"/>
  <c r="AD348" i="25"/>
  <c r="AD347" i="25"/>
  <c r="AD346" i="25"/>
  <c r="AD345" i="25"/>
  <c r="AD344" i="25"/>
  <c r="AD343" i="25"/>
  <c r="AD342" i="25"/>
  <c r="AD341" i="25"/>
  <c r="AD340" i="25"/>
  <c r="AD339" i="25"/>
  <c r="AD338" i="25"/>
  <c r="AD337" i="25"/>
  <c r="AD336" i="25"/>
  <c r="AD335" i="25"/>
  <c r="AD334" i="25"/>
  <c r="AD333" i="25"/>
  <c r="AD332" i="25"/>
  <c r="AD331" i="25"/>
  <c r="AD330" i="25"/>
  <c r="AD329" i="25"/>
  <c r="AD328" i="25"/>
  <c r="AD327" i="25"/>
  <c r="AD326" i="25"/>
  <c r="AD325" i="25"/>
  <c r="AD324" i="25"/>
  <c r="AD323" i="25"/>
  <c r="AD322" i="25"/>
  <c r="AD321" i="25"/>
  <c r="AD320" i="25"/>
  <c r="AD319" i="25"/>
  <c r="AD318" i="25"/>
  <c r="AD317" i="25"/>
  <c r="AD316" i="25"/>
  <c r="AD315" i="25"/>
  <c r="AD314" i="25"/>
  <c r="AD313" i="25"/>
  <c r="AD312" i="25"/>
  <c r="AD311" i="25"/>
  <c r="AD310" i="25"/>
  <c r="AD309" i="25"/>
  <c r="AD308" i="25"/>
  <c r="AD307" i="25"/>
  <c r="AD306" i="25"/>
  <c r="AD305" i="25"/>
  <c r="AD304" i="25"/>
  <c r="AD303" i="25"/>
  <c r="AD302" i="25"/>
  <c r="AD301" i="25"/>
  <c r="AD300" i="25"/>
  <c r="AD299" i="25"/>
  <c r="AD298" i="25"/>
  <c r="AD297" i="25"/>
  <c r="AD296" i="25"/>
  <c r="AD295" i="25"/>
  <c r="AD294" i="25"/>
  <c r="AD293" i="25"/>
  <c r="AD292" i="25"/>
  <c r="AD291" i="25"/>
  <c r="AD290" i="25"/>
  <c r="AD289" i="25"/>
  <c r="AD288" i="25"/>
  <c r="AD287" i="25"/>
  <c r="AD286" i="25"/>
  <c r="AD285" i="25"/>
  <c r="AD284" i="25"/>
  <c r="AD283" i="25"/>
  <c r="AD282" i="25"/>
  <c r="AD281" i="25"/>
  <c r="AD280" i="25"/>
  <c r="AD279" i="25"/>
  <c r="AD278" i="25"/>
  <c r="AD277" i="25"/>
  <c r="AD276" i="25"/>
  <c r="AD275" i="25"/>
  <c r="AD274" i="25"/>
  <c r="AD273" i="25"/>
  <c r="AD272" i="25"/>
  <c r="AD271" i="25"/>
  <c r="AD270" i="25"/>
  <c r="AD269" i="25"/>
  <c r="AD268" i="25"/>
  <c r="AD267" i="25"/>
  <c r="AD266" i="25"/>
  <c r="AD265" i="25"/>
  <c r="AD264" i="25"/>
  <c r="AD263" i="25"/>
  <c r="AD262" i="25"/>
  <c r="AD261" i="25"/>
  <c r="AD260" i="25"/>
  <c r="AD259" i="25"/>
  <c r="AD258" i="25"/>
  <c r="AD257" i="25"/>
  <c r="AD256" i="25"/>
  <c r="AD255" i="25"/>
  <c r="AD254" i="25"/>
  <c r="AD253" i="25"/>
  <c r="AD252" i="25"/>
  <c r="AD251" i="25"/>
  <c r="AD250" i="25"/>
  <c r="AD249" i="25"/>
  <c r="AD248" i="25"/>
  <c r="AD247" i="25"/>
  <c r="AD246" i="25"/>
  <c r="AD245" i="25"/>
  <c r="AD244" i="25"/>
  <c r="AD243" i="25"/>
  <c r="AD242" i="25"/>
  <c r="AD241" i="25"/>
  <c r="AD240" i="25"/>
  <c r="AD239" i="25"/>
  <c r="AD238" i="25"/>
  <c r="AD237" i="25"/>
  <c r="AD236" i="25"/>
  <c r="AD235" i="25"/>
  <c r="AD234" i="25"/>
  <c r="AD233" i="25"/>
  <c r="AD232" i="25"/>
  <c r="AD231" i="25"/>
  <c r="AD230" i="25"/>
  <c r="AD229" i="25"/>
  <c r="AD228" i="25"/>
  <c r="AD227" i="25"/>
  <c r="AD226" i="25"/>
  <c r="AD225" i="25"/>
  <c r="AD224" i="25"/>
  <c r="AD223" i="25"/>
  <c r="AD222" i="25"/>
  <c r="AD221" i="25"/>
  <c r="AD220" i="25"/>
  <c r="AD219" i="25"/>
  <c r="AD218" i="25"/>
  <c r="AD217" i="25"/>
  <c r="AD216" i="25"/>
  <c r="AD215" i="25"/>
  <c r="AD214" i="25"/>
  <c r="AD213" i="25"/>
  <c r="AD212" i="25"/>
  <c r="AD211" i="25"/>
  <c r="AD210" i="25"/>
  <c r="AD209" i="25"/>
  <c r="AD208" i="25"/>
  <c r="AD207" i="25"/>
  <c r="AD206" i="25"/>
  <c r="AD205" i="25"/>
  <c r="AD204" i="25"/>
  <c r="AD203" i="25"/>
  <c r="AD202" i="25"/>
  <c r="AD201" i="25"/>
  <c r="AD200" i="25"/>
  <c r="AD199" i="25"/>
  <c r="AD198" i="25"/>
  <c r="AD197" i="25"/>
  <c r="AD196" i="25"/>
  <c r="AD195" i="25"/>
  <c r="AD194" i="25"/>
  <c r="AD193" i="25"/>
  <c r="AD192" i="25"/>
  <c r="AD191" i="25"/>
  <c r="AD190" i="25"/>
  <c r="AD189" i="25"/>
  <c r="AD188" i="25"/>
  <c r="AD187" i="25"/>
  <c r="AD186" i="25"/>
  <c r="AD185" i="25"/>
  <c r="AD184" i="25"/>
  <c r="AD183" i="25"/>
  <c r="AD182" i="25"/>
  <c r="AD181" i="25"/>
  <c r="AD180" i="25"/>
  <c r="AD179" i="25"/>
  <c r="AD178" i="25"/>
  <c r="AD177" i="25"/>
  <c r="AD176" i="25"/>
  <c r="AD175" i="25"/>
  <c r="AD174" i="25"/>
  <c r="AD173" i="25"/>
  <c r="AD172" i="25"/>
  <c r="AD171" i="25"/>
  <c r="AD170" i="25"/>
  <c r="AD169" i="25"/>
  <c r="AD168" i="25"/>
  <c r="AD167" i="25"/>
  <c r="AD166" i="25"/>
  <c r="AD165" i="25"/>
  <c r="AD164" i="25"/>
  <c r="AD163" i="25"/>
  <c r="AD162" i="25"/>
  <c r="AD161" i="25"/>
  <c r="AD160" i="25"/>
  <c r="AD159" i="25"/>
  <c r="AD158" i="25"/>
  <c r="AD157" i="25"/>
  <c r="AD156" i="25"/>
  <c r="AD155" i="25"/>
  <c r="AD154" i="25"/>
  <c r="AD153" i="25"/>
  <c r="AD152" i="25"/>
  <c r="AD151" i="25"/>
  <c r="AD150" i="25"/>
  <c r="AD149" i="25"/>
  <c r="AD148" i="25"/>
  <c r="AD147" i="25"/>
  <c r="AD146" i="25"/>
  <c r="AD145" i="25"/>
  <c r="AD144" i="25"/>
  <c r="AD143" i="25"/>
  <c r="AD142" i="25"/>
  <c r="AD141" i="25"/>
  <c r="AD140" i="25"/>
  <c r="AD139" i="25"/>
  <c r="AD138" i="25"/>
  <c r="AD137" i="25"/>
  <c r="AD136" i="25"/>
  <c r="AD135" i="25"/>
  <c r="AD134" i="25"/>
  <c r="AD133" i="25"/>
  <c r="AD132" i="25"/>
  <c r="AD131" i="25"/>
  <c r="AD130" i="25"/>
  <c r="AD129" i="25"/>
  <c r="AD128" i="25"/>
  <c r="AD127" i="25"/>
  <c r="AD126" i="25"/>
  <c r="AD125" i="25"/>
  <c r="AD124" i="25"/>
  <c r="AD123" i="25"/>
  <c r="AD122" i="25"/>
  <c r="AD121" i="25"/>
  <c r="AD120" i="25"/>
  <c r="AD119" i="25"/>
  <c r="AD118" i="25"/>
  <c r="AD117" i="25"/>
  <c r="AD116" i="25"/>
  <c r="AD115" i="25"/>
  <c r="AD114" i="25"/>
  <c r="AD113" i="25"/>
  <c r="AD112" i="25"/>
  <c r="AD111" i="25"/>
  <c r="AD110" i="25"/>
  <c r="AD109" i="25"/>
  <c r="AD108" i="25"/>
  <c r="AD107" i="25"/>
  <c r="AD106" i="25"/>
  <c r="AD105" i="25"/>
  <c r="AD104" i="25"/>
  <c r="AD103" i="25"/>
  <c r="AD102" i="25"/>
  <c r="AD101" i="25"/>
  <c r="AD100" i="25"/>
  <c r="AD99" i="25"/>
  <c r="AD98" i="25"/>
  <c r="AD97" i="25"/>
  <c r="AD96" i="25"/>
  <c r="AD95" i="25"/>
  <c r="AD94" i="25"/>
  <c r="AD93" i="25"/>
  <c r="AD92" i="25"/>
  <c r="AD91" i="25"/>
  <c r="AD90" i="25"/>
  <c r="AD89" i="25"/>
  <c r="AD88" i="25"/>
  <c r="AD87" i="25"/>
  <c r="AD86" i="25"/>
  <c r="AD85" i="25"/>
  <c r="AD84" i="25"/>
  <c r="AD83" i="25"/>
  <c r="AD82" i="25"/>
  <c r="AD81" i="25"/>
  <c r="AD80" i="25"/>
  <c r="AD79" i="25"/>
  <c r="AD78" i="25"/>
  <c r="AD77" i="25"/>
  <c r="AD76" i="25"/>
  <c r="AD75" i="25"/>
  <c r="AD74" i="25"/>
  <c r="AD73" i="25"/>
  <c r="AD72" i="25"/>
  <c r="AD71" i="25"/>
  <c r="AD70" i="25"/>
  <c r="AD69" i="25"/>
  <c r="AD68" i="25"/>
  <c r="AD67" i="25"/>
  <c r="AD66" i="25"/>
  <c r="AD65" i="25"/>
  <c r="AD64" i="25"/>
  <c r="AD63" i="25"/>
  <c r="AD62" i="25"/>
  <c r="AD61" i="25"/>
  <c r="AD60" i="25"/>
  <c r="AD59" i="25"/>
  <c r="AD58" i="25"/>
  <c r="AD57" i="25"/>
  <c r="AD56" i="25"/>
  <c r="AD55" i="25"/>
  <c r="AD54" i="25"/>
  <c r="AD53" i="25"/>
  <c r="AD52" i="25"/>
  <c r="AD51" i="25"/>
  <c r="AD50" i="25"/>
  <c r="AD49" i="25"/>
  <c r="AD48" i="25"/>
  <c r="AD47" i="25"/>
  <c r="AD46" i="25"/>
  <c r="AD45" i="25"/>
  <c r="AD44" i="25"/>
  <c r="AD43" i="25"/>
  <c r="AD42" i="25"/>
  <c r="AD41" i="25"/>
  <c r="AD40" i="25"/>
  <c r="AD39" i="25"/>
  <c r="AD38" i="25"/>
  <c r="AD37" i="25"/>
  <c r="AD36" i="25"/>
  <c r="AD35" i="25"/>
  <c r="AD34" i="25"/>
  <c r="AD33" i="25"/>
  <c r="AD32" i="25"/>
  <c r="AD31" i="25"/>
  <c r="AD29" i="25"/>
  <c r="AD28" i="25"/>
  <c r="AD27" i="25"/>
  <c r="AD26" i="25"/>
  <c r="AD25" i="25"/>
  <c r="AD24" i="25"/>
  <c r="AD23" i="25"/>
  <c r="AD22" i="25"/>
  <c r="AD21" i="25"/>
  <c r="AD20" i="25"/>
  <c r="AD19" i="25"/>
  <c r="AD18" i="25"/>
  <c r="AD17" i="25"/>
  <c r="AD16" i="25"/>
  <c r="AD15" i="25"/>
  <c r="AD14" i="25"/>
  <c r="AD13" i="25"/>
  <c r="AD12" i="25"/>
  <c r="AD11" i="25"/>
  <c r="AD10" i="25"/>
  <c r="AD9" i="25"/>
  <c r="AD8" i="25"/>
  <c r="AD7" i="25"/>
  <c r="AD6" i="25"/>
  <c r="AD5" i="25"/>
  <c r="AD4" i="25"/>
  <c r="AD3" i="25"/>
  <c r="AD2" i="25"/>
  <c r="AA134" i="10"/>
  <c r="V134" i="10"/>
  <c r="AC134" i="10"/>
  <c r="AB134" i="10"/>
  <c r="Z134" i="10"/>
  <c r="Y134" i="10"/>
  <c r="X134" i="10"/>
  <c r="W134" i="10"/>
  <c r="U134" i="10"/>
  <c r="T134" i="10"/>
  <c r="S134" i="10"/>
  <c r="Q134" i="10"/>
  <c r="P134" i="10"/>
  <c r="O134" i="10"/>
  <c r="N134" i="10"/>
  <c r="M134" i="10"/>
  <c r="L134" i="10"/>
  <c r="K134" i="10"/>
  <c r="K137" i="10" s="1"/>
  <c r="J134" i="10"/>
  <c r="J137" i="10" s="1"/>
  <c r="I134" i="10"/>
  <c r="I137" i="10" s="1"/>
  <c r="H134" i="10"/>
  <c r="H137" i="10" s="1"/>
  <c r="AD133" i="10"/>
  <c r="AD132" i="10"/>
  <c r="AD131" i="10"/>
  <c r="AD130" i="10"/>
  <c r="AD129" i="10"/>
  <c r="AD128" i="10"/>
  <c r="AD127" i="10"/>
  <c r="AD126" i="10"/>
  <c r="AD125" i="10"/>
  <c r="AD124" i="10"/>
  <c r="AD123" i="10"/>
  <c r="AD122" i="10"/>
  <c r="AD121" i="10"/>
  <c r="AD120" i="10"/>
  <c r="AD119" i="10"/>
  <c r="AD118" i="10"/>
  <c r="AD117" i="10"/>
  <c r="AD116" i="10"/>
  <c r="AD115" i="10"/>
  <c r="AD114" i="10"/>
  <c r="AD113" i="10"/>
  <c r="AD112" i="10"/>
  <c r="AD111" i="10"/>
  <c r="AD110" i="10"/>
  <c r="AD109" i="10"/>
  <c r="AD108" i="10"/>
  <c r="AD107" i="10"/>
  <c r="AD106" i="10"/>
  <c r="AD105" i="10"/>
  <c r="AD104" i="10"/>
  <c r="AD103" i="10"/>
  <c r="AD102" i="10"/>
  <c r="AD101" i="10"/>
  <c r="AD99" i="10"/>
  <c r="AD98" i="10"/>
  <c r="AD96" i="10"/>
  <c r="AD95" i="10"/>
  <c r="AD94" i="10"/>
  <c r="AD93" i="10"/>
  <c r="AD92" i="10"/>
  <c r="AD91" i="10"/>
  <c r="AD90" i="10"/>
  <c r="AD89" i="10"/>
  <c r="AD88" i="10"/>
  <c r="AD87" i="10"/>
  <c r="AD86" i="10"/>
  <c r="AD85" i="10"/>
  <c r="AD84" i="10"/>
  <c r="AD83" i="10"/>
  <c r="AD82" i="10"/>
  <c r="AD81" i="10"/>
  <c r="AD80" i="10"/>
  <c r="AD79" i="10"/>
  <c r="AD78" i="10"/>
  <c r="AD77" i="10"/>
  <c r="AD76" i="10"/>
  <c r="AD75" i="10"/>
  <c r="AD74" i="10"/>
  <c r="AD73" i="10"/>
  <c r="AD72" i="10"/>
  <c r="AD71" i="10"/>
  <c r="AD70" i="10"/>
  <c r="AD69" i="10"/>
  <c r="AD68" i="10"/>
  <c r="AD67" i="10"/>
  <c r="AD66" i="10"/>
  <c r="AD65" i="10"/>
  <c r="AD64" i="10"/>
  <c r="AD63" i="10"/>
  <c r="AD62" i="10"/>
  <c r="AD61" i="10"/>
  <c r="AD60" i="10"/>
  <c r="AD59" i="10"/>
  <c r="AD58" i="10"/>
  <c r="AD57" i="10"/>
  <c r="AD56" i="10"/>
  <c r="AD55" i="10"/>
  <c r="AD54" i="10"/>
  <c r="AD53" i="10"/>
  <c r="AD52" i="10"/>
  <c r="AD51" i="10"/>
  <c r="AD50" i="10"/>
  <c r="AD49" i="10"/>
  <c r="AD48" i="10"/>
  <c r="AD47" i="10"/>
  <c r="AD46" i="10"/>
  <c r="AD45" i="10"/>
  <c r="AD44" i="10"/>
  <c r="AD43" i="10"/>
  <c r="AD42" i="10"/>
  <c r="AD41" i="10"/>
  <c r="AD40" i="10"/>
  <c r="AD39" i="10"/>
  <c r="X413" i="10"/>
  <c r="W413" i="10"/>
  <c r="V413" i="10"/>
  <c r="U413" i="10"/>
  <c r="T413" i="10"/>
  <c r="AC410" i="10"/>
  <c r="AB410" i="10"/>
  <c r="AA410" i="10"/>
  <c r="Z410" i="10"/>
  <c r="Y410" i="10"/>
  <c r="X410" i="10"/>
  <c r="W410" i="10"/>
  <c r="V410" i="10"/>
  <c r="U410" i="10"/>
  <c r="T410" i="10"/>
  <c r="S410" i="10"/>
  <c r="R410" i="10"/>
  <c r="Q410" i="10"/>
  <c r="P410" i="10"/>
  <c r="O410" i="10"/>
  <c r="N410" i="10"/>
  <c r="M410" i="10"/>
  <c r="L410" i="10"/>
  <c r="K410" i="10"/>
  <c r="J410" i="10"/>
  <c r="I410" i="10"/>
  <c r="H410" i="10"/>
  <c r="G410" i="10"/>
  <c r="G413" i="10" s="1"/>
  <c r="AD409" i="10"/>
  <c r="AD408" i="10"/>
  <c r="AD407" i="10"/>
  <c r="AD406" i="10"/>
  <c r="AD71" i="15"/>
  <c r="H79" i="15"/>
  <c r="I79" i="15"/>
  <c r="J79" i="15"/>
  <c r="G85" i="15"/>
  <c r="X82" i="15"/>
  <c r="W82" i="15"/>
  <c r="V82" i="15"/>
  <c r="U82" i="15"/>
  <c r="T82" i="15"/>
  <c r="AC79" i="15"/>
  <c r="AB79" i="15"/>
  <c r="AA79" i="15"/>
  <c r="Z79" i="15"/>
  <c r="Y79" i="15"/>
  <c r="X79" i="15"/>
  <c r="W79" i="15"/>
  <c r="V79" i="15"/>
  <c r="U79" i="15"/>
  <c r="T79" i="15"/>
  <c r="S79" i="15"/>
  <c r="R79" i="15"/>
  <c r="Q79" i="15"/>
  <c r="P79" i="15"/>
  <c r="O79" i="15"/>
  <c r="N79" i="15"/>
  <c r="M79" i="15"/>
  <c r="L79" i="15"/>
  <c r="K79" i="15"/>
  <c r="AD78" i="15"/>
  <c r="AD77" i="15"/>
  <c r="AD76" i="15"/>
  <c r="AD75" i="15"/>
  <c r="AD74" i="15"/>
  <c r="AD73" i="15"/>
  <c r="AD72" i="15"/>
  <c r="H372" i="22"/>
  <c r="I372" i="22"/>
  <c r="J372" i="22"/>
  <c r="K372" i="22"/>
  <c r="L372" i="22"/>
  <c r="M372" i="22"/>
  <c r="N372" i="22"/>
  <c r="O372" i="22"/>
  <c r="P372" i="22"/>
  <c r="Q372" i="22"/>
  <c r="R372" i="22"/>
  <c r="S372" i="22"/>
  <c r="T372" i="22"/>
  <c r="U372" i="22"/>
  <c r="V372" i="22"/>
  <c r="W372" i="22"/>
  <c r="X372" i="22"/>
  <c r="Y372" i="22"/>
  <c r="Z372" i="22"/>
  <c r="AA372" i="22"/>
  <c r="AB372" i="22"/>
  <c r="AC372" i="22"/>
  <c r="G372" i="22"/>
  <c r="G378" i="22" s="1"/>
  <c r="H359" i="22"/>
  <c r="I359" i="22"/>
  <c r="J359" i="22"/>
  <c r="K359" i="22"/>
  <c r="L359" i="22"/>
  <c r="M359" i="22"/>
  <c r="N359" i="22"/>
  <c r="O359" i="22"/>
  <c r="P359" i="22"/>
  <c r="Q359" i="22"/>
  <c r="R359" i="22"/>
  <c r="S359" i="22"/>
  <c r="T359" i="22"/>
  <c r="U359" i="22"/>
  <c r="V359" i="22"/>
  <c r="W359" i="22"/>
  <c r="X359" i="22"/>
  <c r="Y359" i="22"/>
  <c r="Z359" i="22"/>
  <c r="AA359" i="22"/>
  <c r="AB359" i="22"/>
  <c r="AC359" i="22"/>
  <c r="G359" i="22"/>
  <c r="G362" i="22" s="1"/>
  <c r="H270" i="22"/>
  <c r="I270" i="22"/>
  <c r="J270" i="22"/>
  <c r="K270" i="22"/>
  <c r="L270" i="22"/>
  <c r="M270" i="22"/>
  <c r="N270" i="22"/>
  <c r="O270" i="22"/>
  <c r="P270" i="22"/>
  <c r="Q270" i="22"/>
  <c r="R270" i="22"/>
  <c r="S270" i="22"/>
  <c r="T270" i="22"/>
  <c r="U270" i="22"/>
  <c r="V270" i="22"/>
  <c r="W270" i="22"/>
  <c r="X270" i="22"/>
  <c r="Y270" i="22"/>
  <c r="Z270" i="22"/>
  <c r="AA270" i="22"/>
  <c r="AB270" i="22"/>
  <c r="AC270" i="22"/>
  <c r="G270" i="22"/>
  <c r="G273" i="22" s="1"/>
  <c r="H256" i="22"/>
  <c r="I256" i="22"/>
  <c r="J256" i="22"/>
  <c r="K256" i="22"/>
  <c r="L256" i="22"/>
  <c r="M256" i="22"/>
  <c r="N256" i="22"/>
  <c r="O256" i="22"/>
  <c r="P256" i="22"/>
  <c r="Q256" i="22"/>
  <c r="R256" i="22"/>
  <c r="S256" i="22"/>
  <c r="T256" i="22"/>
  <c r="U256" i="22"/>
  <c r="V256" i="22"/>
  <c r="W256" i="22"/>
  <c r="X256" i="22"/>
  <c r="Y256" i="22"/>
  <c r="Z256" i="22"/>
  <c r="AA256" i="22"/>
  <c r="AB256" i="22"/>
  <c r="AC256" i="22"/>
  <c r="G256" i="22"/>
  <c r="G262" i="22" s="1"/>
  <c r="H223" i="22"/>
  <c r="I223" i="22"/>
  <c r="J223" i="22"/>
  <c r="K223" i="22"/>
  <c r="L223" i="22"/>
  <c r="M223" i="22"/>
  <c r="N223" i="22"/>
  <c r="O223" i="22"/>
  <c r="P223" i="22"/>
  <c r="Q223" i="22"/>
  <c r="R223" i="22"/>
  <c r="S223" i="22"/>
  <c r="T223" i="22"/>
  <c r="U223" i="22"/>
  <c r="V223" i="22"/>
  <c r="W223" i="22"/>
  <c r="X223" i="22"/>
  <c r="Y223" i="22"/>
  <c r="Z223" i="22"/>
  <c r="AA223" i="22"/>
  <c r="AB223" i="22"/>
  <c r="AC223" i="22"/>
  <c r="G223" i="22"/>
  <c r="G226" i="22" s="1"/>
  <c r="G199" i="22"/>
  <c r="G205" i="22" s="1"/>
  <c r="H188" i="22"/>
  <c r="I188" i="22"/>
  <c r="J188" i="22"/>
  <c r="K188" i="22"/>
  <c r="L188" i="22"/>
  <c r="M188" i="22"/>
  <c r="N188" i="22"/>
  <c r="O188" i="22"/>
  <c r="P188" i="22"/>
  <c r="Q188" i="22"/>
  <c r="R188" i="22"/>
  <c r="S188" i="22"/>
  <c r="T188" i="22"/>
  <c r="U188" i="22"/>
  <c r="V188" i="22"/>
  <c r="W188" i="22"/>
  <c r="X188" i="22"/>
  <c r="Y188" i="22"/>
  <c r="Z188" i="22"/>
  <c r="AA188" i="22"/>
  <c r="AB188" i="22"/>
  <c r="AC188" i="22"/>
  <c r="G188" i="22"/>
  <c r="H172" i="22"/>
  <c r="I172" i="22"/>
  <c r="J172" i="22"/>
  <c r="K172" i="22"/>
  <c r="L172" i="22"/>
  <c r="M172" i="22"/>
  <c r="N172" i="22"/>
  <c r="O172" i="22"/>
  <c r="P172" i="22"/>
  <c r="Q172" i="22"/>
  <c r="R172" i="22"/>
  <c r="S172" i="22"/>
  <c r="T172" i="22"/>
  <c r="U172" i="22"/>
  <c r="V172" i="22"/>
  <c r="W172" i="22"/>
  <c r="X172" i="22"/>
  <c r="Y172" i="22"/>
  <c r="Z172" i="22"/>
  <c r="AA172" i="22"/>
  <c r="AB172" i="22"/>
  <c r="AC172" i="22"/>
  <c r="G172" i="22"/>
  <c r="G178" i="22" s="1"/>
  <c r="H150" i="22"/>
  <c r="I150" i="22"/>
  <c r="J150" i="22"/>
  <c r="K150" i="22"/>
  <c r="L150" i="22"/>
  <c r="M150" i="22"/>
  <c r="N150" i="22"/>
  <c r="O150" i="22"/>
  <c r="P150" i="22"/>
  <c r="Q150" i="22"/>
  <c r="R150" i="22"/>
  <c r="S150" i="22"/>
  <c r="T150" i="22"/>
  <c r="U150" i="22"/>
  <c r="V150" i="22"/>
  <c r="W150" i="22"/>
  <c r="X150" i="22"/>
  <c r="Y150" i="22"/>
  <c r="Z150" i="22"/>
  <c r="AA150" i="22"/>
  <c r="AB150" i="22"/>
  <c r="AC150" i="22"/>
  <c r="G150" i="22"/>
  <c r="G156" i="22" s="1"/>
  <c r="H135" i="22"/>
  <c r="I135" i="22"/>
  <c r="J135" i="22"/>
  <c r="K135" i="22"/>
  <c r="L135" i="22"/>
  <c r="M135" i="22"/>
  <c r="N135" i="22"/>
  <c r="O135" i="22"/>
  <c r="P135" i="22"/>
  <c r="Q135" i="22"/>
  <c r="R135" i="22"/>
  <c r="S135" i="22"/>
  <c r="T135" i="22"/>
  <c r="U135" i="22"/>
  <c r="V135" i="22"/>
  <c r="W135" i="22"/>
  <c r="X135" i="22"/>
  <c r="Y135" i="22"/>
  <c r="Z135" i="22"/>
  <c r="AA135" i="22"/>
  <c r="AB135" i="22"/>
  <c r="AC135" i="22"/>
  <c r="G135" i="22"/>
  <c r="H121" i="22"/>
  <c r="I121" i="22"/>
  <c r="J121" i="22"/>
  <c r="K121" i="22"/>
  <c r="L121" i="22"/>
  <c r="M121" i="22"/>
  <c r="N121" i="22"/>
  <c r="O121" i="22"/>
  <c r="P121" i="22"/>
  <c r="Q121" i="22"/>
  <c r="R121" i="22"/>
  <c r="S121" i="22"/>
  <c r="T121" i="22"/>
  <c r="U121" i="22"/>
  <c r="V121" i="22"/>
  <c r="W121" i="22"/>
  <c r="X121" i="22"/>
  <c r="Y121" i="22"/>
  <c r="Z121" i="22"/>
  <c r="AA121" i="22"/>
  <c r="AB121" i="22"/>
  <c r="AC121" i="22"/>
  <c r="G121" i="22"/>
  <c r="G127" i="22" s="1"/>
  <c r="H106" i="22"/>
  <c r="I106" i="22"/>
  <c r="J106" i="22"/>
  <c r="K106" i="22"/>
  <c r="L106" i="22"/>
  <c r="M106" i="22"/>
  <c r="N106" i="22"/>
  <c r="O106" i="22"/>
  <c r="P106" i="22"/>
  <c r="Q106" i="22"/>
  <c r="R106" i="22"/>
  <c r="S106" i="22"/>
  <c r="T106" i="22"/>
  <c r="U106" i="22"/>
  <c r="V106" i="22"/>
  <c r="W106" i="22"/>
  <c r="X106" i="22"/>
  <c r="Y106" i="22"/>
  <c r="Z106" i="22"/>
  <c r="AA106" i="22"/>
  <c r="AB106" i="22"/>
  <c r="AC106" i="22"/>
  <c r="G106" i="22"/>
  <c r="G112" i="22" s="1"/>
  <c r="H84" i="22"/>
  <c r="I84" i="22"/>
  <c r="J84" i="22"/>
  <c r="K84" i="22"/>
  <c r="L84" i="22"/>
  <c r="M84" i="22"/>
  <c r="N84" i="22"/>
  <c r="O84" i="22"/>
  <c r="P84" i="22"/>
  <c r="Q84" i="22"/>
  <c r="R84" i="22"/>
  <c r="S84" i="22"/>
  <c r="T84" i="22"/>
  <c r="U84" i="22"/>
  <c r="V84" i="22"/>
  <c r="W84" i="22"/>
  <c r="X84" i="22"/>
  <c r="Y84" i="22"/>
  <c r="Z84" i="22"/>
  <c r="W87" i="22" s="1"/>
  <c r="AA84" i="22"/>
  <c r="AB84" i="22"/>
  <c r="AC84" i="22"/>
  <c r="G84" i="22"/>
  <c r="G90" i="22" s="1"/>
  <c r="H47" i="22"/>
  <c r="I47" i="22"/>
  <c r="J47" i="22"/>
  <c r="K47" i="22"/>
  <c r="L47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G47" i="22"/>
  <c r="H37" i="22"/>
  <c r="I37" i="22"/>
  <c r="J37" i="22"/>
  <c r="K37" i="22"/>
  <c r="L37" i="22"/>
  <c r="M37" i="22"/>
  <c r="N37" i="22"/>
  <c r="O37" i="22"/>
  <c r="P37" i="22"/>
  <c r="Q37" i="22"/>
  <c r="R37" i="22"/>
  <c r="S37" i="22"/>
  <c r="T37" i="22"/>
  <c r="U37" i="22"/>
  <c r="V37" i="22"/>
  <c r="W37" i="22"/>
  <c r="X37" i="22"/>
  <c r="Y37" i="22"/>
  <c r="Z37" i="22"/>
  <c r="AA37" i="22"/>
  <c r="AB37" i="22"/>
  <c r="AC37" i="22"/>
  <c r="G37" i="22"/>
  <c r="G40" i="22" s="1"/>
  <c r="G22" i="22"/>
  <c r="G28" i="22" s="1"/>
  <c r="Q375" i="22"/>
  <c r="R362" i="22"/>
  <c r="G365" i="22"/>
  <c r="U273" i="22"/>
  <c r="T271" i="22"/>
  <c r="L273" i="22"/>
  <c r="Z259" i="22"/>
  <c r="Y259" i="22"/>
  <c r="X259" i="22"/>
  <c r="U257" i="22"/>
  <c r="Q259" i="22"/>
  <c r="M259" i="22"/>
  <c r="M226" i="22"/>
  <c r="Y226" i="22"/>
  <c r="R226" i="22"/>
  <c r="G229" i="22"/>
  <c r="AC199" i="22"/>
  <c r="AB199" i="22"/>
  <c r="AA199" i="22"/>
  <c r="Z199" i="22"/>
  <c r="Y199" i="22"/>
  <c r="X199" i="22"/>
  <c r="W199" i="22"/>
  <c r="V199" i="22"/>
  <c r="U199" i="22"/>
  <c r="T199" i="22"/>
  <c r="S199" i="22"/>
  <c r="R199" i="22"/>
  <c r="Q199" i="22"/>
  <c r="P199" i="22"/>
  <c r="O199" i="22"/>
  <c r="N199" i="22"/>
  <c r="M199" i="22"/>
  <c r="L199" i="22"/>
  <c r="K199" i="22"/>
  <c r="J199" i="22"/>
  <c r="I199" i="22"/>
  <c r="H199" i="22"/>
  <c r="W191" i="22"/>
  <c r="G194" i="22"/>
  <c r="T175" i="22"/>
  <c r="U153" i="22"/>
  <c r="T151" i="22"/>
  <c r="Z138" i="22"/>
  <c r="Q138" i="22"/>
  <c r="W124" i="22"/>
  <c r="X109" i="22"/>
  <c r="W109" i="22"/>
  <c r="T109" i="22"/>
  <c r="O109" i="22"/>
  <c r="Q87" i="22"/>
  <c r="G53" i="22"/>
  <c r="X50" i="22"/>
  <c r="U48" i="22"/>
  <c r="M50" i="22"/>
  <c r="G50" i="22"/>
  <c r="T38" i="22"/>
  <c r="R40" i="22"/>
  <c r="N40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T5" i="22" s="1"/>
  <c r="U4" i="22"/>
  <c r="V4" i="22"/>
  <c r="W4" i="22"/>
  <c r="X4" i="22"/>
  <c r="Y4" i="22"/>
  <c r="Z4" i="22"/>
  <c r="AA4" i="22"/>
  <c r="AB4" i="22"/>
  <c r="AC4" i="22"/>
  <c r="G4" i="22"/>
  <c r="G10" i="22" s="1"/>
  <c r="G124" i="22"/>
  <c r="G191" i="22"/>
  <c r="G175" i="22"/>
  <c r="I90" i="19"/>
  <c r="J90" i="19"/>
  <c r="K90" i="19"/>
  <c r="L90" i="19"/>
  <c r="M90" i="19"/>
  <c r="N90" i="19"/>
  <c r="O90" i="19"/>
  <c r="P90" i="19"/>
  <c r="Q90" i="19"/>
  <c r="R90" i="19"/>
  <c r="S90" i="19"/>
  <c r="T90" i="19"/>
  <c r="U90" i="19"/>
  <c r="V90" i="19"/>
  <c r="W90" i="19"/>
  <c r="X90" i="19"/>
  <c r="Y90" i="19"/>
  <c r="Z90" i="19"/>
  <c r="AA90" i="19"/>
  <c r="AB90" i="19"/>
  <c r="AC90" i="19"/>
  <c r="H90" i="19"/>
  <c r="AC72" i="18"/>
  <c r="G72" i="18"/>
  <c r="G75" i="18" s="1"/>
  <c r="H72" i="18"/>
  <c r="I72" i="18"/>
  <c r="J72" i="18"/>
  <c r="K72" i="18"/>
  <c r="L72" i="18"/>
  <c r="M72" i="18"/>
  <c r="N72" i="18"/>
  <c r="O72" i="18"/>
  <c r="P72" i="18"/>
  <c r="Q72" i="18"/>
  <c r="Q75" i="18" s="1"/>
  <c r="R72" i="18"/>
  <c r="S72" i="18"/>
  <c r="T72" i="18"/>
  <c r="U72" i="18"/>
  <c r="V72" i="18"/>
  <c r="W72" i="18"/>
  <c r="X72" i="18"/>
  <c r="Y72" i="18"/>
  <c r="Z72" i="18"/>
  <c r="AA72" i="18"/>
  <c r="AB72" i="18"/>
  <c r="X75" i="18"/>
  <c r="W75" i="18"/>
  <c r="V75" i="18"/>
  <c r="U75" i="18"/>
  <c r="T75" i="18"/>
  <c r="N75" i="18"/>
  <c r="H9" i="18"/>
  <c r="J148" i="15"/>
  <c r="H148" i="15"/>
  <c r="H107" i="15"/>
  <c r="H27" i="15"/>
  <c r="AD298" i="14"/>
  <c r="J255" i="14"/>
  <c r="AD202" i="14"/>
  <c r="Z114" i="14"/>
  <c r="R111" i="14"/>
  <c r="AD106" i="14"/>
  <c r="AA63" i="13"/>
  <c r="V119" i="12"/>
  <c r="W119" i="12"/>
  <c r="X119" i="12"/>
  <c r="Y119" i="12"/>
  <c r="Z119" i="12"/>
  <c r="AA119" i="12"/>
  <c r="J82" i="11"/>
  <c r="H82" i="11"/>
  <c r="V396" i="10"/>
  <c r="R396" i="10"/>
  <c r="S396" i="10"/>
  <c r="N396" i="10"/>
  <c r="O396" i="10"/>
  <c r="P396" i="10"/>
  <c r="J300" i="10"/>
  <c r="H300" i="10"/>
  <c r="J237" i="10"/>
  <c r="H237" i="10"/>
  <c r="AA170" i="10"/>
  <c r="J173" i="10"/>
  <c r="H173" i="10"/>
  <c r="H22" i="10"/>
  <c r="J10" i="10"/>
  <c r="H10" i="10"/>
  <c r="X301" i="14"/>
  <c r="W301" i="14"/>
  <c r="V301" i="14"/>
  <c r="U301" i="14"/>
  <c r="T301" i="14"/>
  <c r="AC298" i="14"/>
  <c r="AB298" i="14"/>
  <c r="AA298" i="14"/>
  <c r="Z298" i="14"/>
  <c r="Y298" i="14"/>
  <c r="X298" i="14"/>
  <c r="W298" i="14"/>
  <c r="V298" i="14"/>
  <c r="U298" i="14"/>
  <c r="T298" i="14"/>
  <c r="S298" i="14"/>
  <c r="R298" i="14"/>
  <c r="Q298" i="14"/>
  <c r="P298" i="14"/>
  <c r="O298" i="14"/>
  <c r="N298" i="14"/>
  <c r="M298" i="14"/>
  <c r="L298" i="14"/>
  <c r="K298" i="14"/>
  <c r="J298" i="14"/>
  <c r="I298" i="14"/>
  <c r="H298" i="14"/>
  <c r="G298" i="14"/>
  <c r="X234" i="14"/>
  <c r="W234" i="14"/>
  <c r="V234" i="14"/>
  <c r="U234" i="14"/>
  <c r="T234" i="14"/>
  <c r="AC231" i="14"/>
  <c r="AB231" i="14"/>
  <c r="AA231" i="14"/>
  <c r="Z231" i="14"/>
  <c r="Y231" i="14"/>
  <c r="X231" i="14"/>
  <c r="W231" i="14"/>
  <c r="V231" i="14"/>
  <c r="U231" i="14"/>
  <c r="T231" i="14"/>
  <c r="S231" i="14"/>
  <c r="R231" i="14"/>
  <c r="Q231" i="14"/>
  <c r="P231" i="14"/>
  <c r="O231" i="14"/>
  <c r="N231" i="14"/>
  <c r="M231" i="14"/>
  <c r="L231" i="14"/>
  <c r="K231" i="14"/>
  <c r="J231" i="14"/>
  <c r="J234" i="14" s="1"/>
  <c r="I231" i="14"/>
  <c r="H234" i="14"/>
  <c r="G231" i="14"/>
  <c r="AD230" i="14"/>
  <c r="AD229" i="14"/>
  <c r="AD228" i="14"/>
  <c r="AD227" i="14"/>
  <c r="AD226" i="14"/>
  <c r="AD225" i="14"/>
  <c r="AD224" i="14"/>
  <c r="AD223" i="14"/>
  <c r="AD222" i="14"/>
  <c r="AD221" i="14"/>
  <c r="AD220" i="14"/>
  <c r="AD219" i="14"/>
  <c r="AD218" i="14"/>
  <c r="AD217" i="14"/>
  <c r="AD216" i="14"/>
  <c r="AD215" i="14"/>
  <c r="AD214" i="14"/>
  <c r="AD213" i="14"/>
  <c r="X206" i="14"/>
  <c r="W206" i="14"/>
  <c r="V206" i="14"/>
  <c r="U206" i="14"/>
  <c r="T206" i="14"/>
  <c r="P206" i="14"/>
  <c r="Z206" i="14"/>
  <c r="Y206" i="14"/>
  <c r="S206" i="14"/>
  <c r="R206" i="14"/>
  <c r="Q206" i="14"/>
  <c r="O206" i="14"/>
  <c r="N206" i="14"/>
  <c r="M206" i="14"/>
  <c r="L206" i="14"/>
  <c r="J206" i="14"/>
  <c r="J209" i="14"/>
  <c r="H206" i="14"/>
  <c r="G203" i="14"/>
  <c r="G206" i="14" s="1"/>
  <c r="AD201" i="14"/>
  <c r="AD200" i="14"/>
  <c r="AD199" i="14"/>
  <c r="AD198" i="14"/>
  <c r="AD197" i="14"/>
  <c r="AD196" i="14"/>
  <c r="AD195" i="14"/>
  <c r="AD194" i="14"/>
  <c r="AD193" i="14"/>
  <c r="AD192" i="14"/>
  <c r="AD191" i="14"/>
  <c r="AD190" i="14"/>
  <c r="AD189" i="14"/>
  <c r="AD188" i="14"/>
  <c r="AD187" i="14"/>
  <c r="AD186" i="14"/>
  <c r="AD185" i="14"/>
  <c r="N108" i="14"/>
  <c r="N125" i="14"/>
  <c r="Y111" i="14"/>
  <c r="X111" i="14"/>
  <c r="W111" i="14"/>
  <c r="V111" i="14"/>
  <c r="R125" i="14"/>
  <c r="AC108" i="14"/>
  <c r="Z125" i="14"/>
  <c r="X108" i="14"/>
  <c r="W108" i="14"/>
  <c r="U108" i="14"/>
  <c r="T108" i="14"/>
  <c r="S108" i="14"/>
  <c r="Q108" i="14"/>
  <c r="P108" i="14"/>
  <c r="O108" i="14"/>
  <c r="M108" i="14"/>
  <c r="L108" i="14"/>
  <c r="K108" i="14"/>
  <c r="J108" i="14"/>
  <c r="I108" i="14"/>
  <c r="H108" i="14"/>
  <c r="G108" i="14"/>
  <c r="G114" i="14" s="1"/>
  <c r="AD107" i="14"/>
  <c r="AD105" i="14"/>
  <c r="AD104" i="14"/>
  <c r="AD103" i="14"/>
  <c r="AD102" i="14"/>
  <c r="AD101" i="14"/>
  <c r="AD100" i="14"/>
  <c r="AD99" i="14"/>
  <c r="AD98" i="14"/>
  <c r="AD97" i="14"/>
  <c r="AD96" i="14"/>
  <c r="AD95" i="14"/>
  <c r="AD94" i="14"/>
  <c r="AD93" i="14"/>
  <c r="AD92" i="14"/>
  <c r="AD91" i="14"/>
  <c r="AD90" i="14"/>
  <c r="AD89" i="14"/>
  <c r="AD88" i="14"/>
  <c r="AD87" i="14"/>
  <c r="AD86" i="14"/>
  <c r="AD85" i="14"/>
  <c r="AD84" i="14"/>
  <c r="AD83" i="14"/>
  <c r="AD82" i="14"/>
  <c r="AD81" i="14"/>
  <c r="AD80" i="14"/>
  <c r="AD79" i="14"/>
  <c r="AD78" i="14"/>
  <c r="AD77" i="14"/>
  <c r="AD76" i="14"/>
  <c r="AD75" i="14"/>
  <c r="AD74" i="14"/>
  <c r="AD73" i="14"/>
  <c r="AD72" i="14"/>
  <c r="AD71" i="14"/>
  <c r="AD70" i="14"/>
  <c r="AD69" i="14"/>
  <c r="AD68" i="14"/>
  <c r="AD67" i="14"/>
  <c r="AD66" i="14"/>
  <c r="AD65" i="14"/>
  <c r="AD64" i="14"/>
  <c r="AD63" i="14"/>
  <c r="AD62" i="14"/>
  <c r="AD61" i="14"/>
  <c r="AD60" i="14"/>
  <c r="AD59" i="14"/>
  <c r="AD58" i="14"/>
  <c r="AD57" i="14"/>
  <c r="AD56" i="14"/>
  <c r="AD55" i="14"/>
  <c r="AD54" i="14"/>
  <c r="I111" i="14"/>
  <c r="M125" i="14"/>
  <c r="J111" i="14"/>
  <c r="T109" i="14"/>
  <c r="O111" i="14"/>
  <c r="M111" i="14"/>
  <c r="G128" i="14"/>
  <c r="G125" i="14"/>
  <c r="L125" i="14"/>
  <c r="S125" i="14"/>
  <c r="Q125" i="14"/>
  <c r="O125" i="14"/>
  <c r="G50" i="14"/>
  <c r="X47" i="14"/>
  <c r="W47" i="14"/>
  <c r="V47" i="14"/>
  <c r="U47" i="14"/>
  <c r="T47" i="14"/>
  <c r="G47" i="14"/>
  <c r="AC44" i="14"/>
  <c r="AB44" i="14"/>
  <c r="AA44" i="14"/>
  <c r="Z44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J44" i="14"/>
  <c r="I44" i="14"/>
  <c r="H44" i="14"/>
  <c r="AD43" i="14"/>
  <c r="AD42" i="14"/>
  <c r="AD41" i="14"/>
  <c r="AD40" i="14"/>
  <c r="AD39" i="14"/>
  <c r="AD38" i="14"/>
  <c r="AD37" i="14"/>
  <c r="AD36" i="14"/>
  <c r="AD35" i="14"/>
  <c r="AD34" i="14"/>
  <c r="AD33" i="14"/>
  <c r="AD32" i="14"/>
  <c r="AD31" i="14"/>
  <c r="AD30" i="14"/>
  <c r="H185" i="9"/>
  <c r="J142" i="9"/>
  <c r="AA142" i="9" s="1"/>
  <c r="H142" i="9"/>
  <c r="AA139" i="9"/>
  <c r="I43" i="9"/>
  <c r="V180" i="8"/>
  <c r="W180" i="8"/>
  <c r="X180" i="8"/>
  <c r="Y180" i="8"/>
  <c r="Z180" i="8"/>
  <c r="AA180" i="8"/>
  <c r="R180" i="8"/>
  <c r="S180" i="8"/>
  <c r="N180" i="8"/>
  <c r="H135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H123" i="8"/>
  <c r="Q231" i="7"/>
  <c r="AC56" i="24"/>
  <c r="AB56" i="24"/>
  <c r="W56" i="24"/>
  <c r="U56" i="24"/>
  <c r="T56" i="24"/>
  <c r="Q56" i="24"/>
  <c r="O56" i="24"/>
  <c r="N56" i="24"/>
  <c r="M56" i="24"/>
  <c r="L56" i="24"/>
  <c r="K56" i="24"/>
  <c r="J56" i="24"/>
  <c r="I56" i="24"/>
  <c r="H56" i="24"/>
  <c r="G56" i="24"/>
  <c r="AD55" i="24"/>
  <c r="AD54" i="24"/>
  <c r="AD53" i="24"/>
  <c r="AD52" i="24"/>
  <c r="AD51" i="24"/>
  <c r="AD50" i="24"/>
  <c r="AD49" i="24"/>
  <c r="AD48" i="24"/>
  <c r="AD47" i="24"/>
  <c r="AD46" i="24"/>
  <c r="AD45" i="24"/>
  <c r="AD44" i="24"/>
  <c r="AD43" i="24"/>
  <c r="AD42" i="24"/>
  <c r="AD41" i="24"/>
  <c r="AD40" i="24"/>
  <c r="AD39" i="24"/>
  <c r="AD38" i="24"/>
  <c r="AD37" i="24"/>
  <c r="AD36" i="24"/>
  <c r="AD35" i="24"/>
  <c r="AD34" i="24"/>
  <c r="AD33" i="24"/>
  <c r="AD32" i="24"/>
  <c r="AD31" i="24"/>
  <c r="AD30" i="24"/>
  <c r="AD29" i="24"/>
  <c r="AD28" i="24"/>
  <c r="AD27" i="24"/>
  <c r="AD26" i="24"/>
  <c r="AD25" i="24"/>
  <c r="AD24" i="24"/>
  <c r="AD23" i="24"/>
  <c r="AD22" i="24"/>
  <c r="AD21" i="24"/>
  <c r="AD20" i="24"/>
  <c r="AD19" i="24"/>
  <c r="AD18" i="24"/>
  <c r="AD17" i="24"/>
  <c r="AD16" i="24"/>
  <c r="AD15" i="24"/>
  <c r="AD14" i="24"/>
  <c r="AD13" i="24"/>
  <c r="AD12" i="24"/>
  <c r="AD11" i="24"/>
  <c r="AD10" i="24"/>
  <c r="AD9" i="24"/>
  <c r="AD8" i="24"/>
  <c r="AD7" i="24"/>
  <c r="AD6" i="24"/>
  <c r="AD5" i="24"/>
  <c r="AD4" i="24"/>
  <c r="AD3" i="24"/>
  <c r="AD2" i="24"/>
  <c r="X171" i="23"/>
  <c r="W171" i="23"/>
  <c r="V171" i="23"/>
  <c r="U171" i="23"/>
  <c r="T171" i="23"/>
  <c r="AC168" i="23"/>
  <c r="AB168" i="23"/>
  <c r="AA168" i="23"/>
  <c r="Z168" i="23"/>
  <c r="Y168" i="23"/>
  <c r="X168" i="23"/>
  <c r="W168" i="23"/>
  <c r="V168" i="23"/>
  <c r="U168" i="23"/>
  <c r="T168" i="23"/>
  <c r="S168" i="23"/>
  <c r="R168" i="23"/>
  <c r="Q168" i="23"/>
  <c r="P168" i="23"/>
  <c r="O168" i="23"/>
  <c r="N168" i="23"/>
  <c r="M168" i="23"/>
  <c r="L168" i="23"/>
  <c r="K168" i="23"/>
  <c r="J168" i="23"/>
  <c r="I168" i="23"/>
  <c r="H168" i="23"/>
  <c r="G168" i="23"/>
  <c r="G174" i="23" s="1"/>
  <c r="AD167" i="23"/>
  <c r="AD166" i="23"/>
  <c r="AD165" i="23"/>
  <c r="AD164" i="23"/>
  <c r="AD163" i="23"/>
  <c r="AD162" i="23"/>
  <c r="AD161" i="23"/>
  <c r="AD160" i="23"/>
  <c r="AD64" i="23"/>
  <c r="AD65" i="23"/>
  <c r="AD66" i="23"/>
  <c r="AD67" i="23"/>
  <c r="AD68" i="23"/>
  <c r="AD69" i="23"/>
  <c r="AD70" i="23"/>
  <c r="AD71" i="23"/>
  <c r="AD72" i="23"/>
  <c r="AD73" i="23"/>
  <c r="AD74" i="23"/>
  <c r="AD75" i="23"/>
  <c r="AD76" i="23"/>
  <c r="AD77" i="23"/>
  <c r="AD78" i="23"/>
  <c r="AD79" i="23"/>
  <c r="AD80" i="23"/>
  <c r="AD81" i="23"/>
  <c r="AD82" i="23"/>
  <c r="AD83" i="23"/>
  <c r="AD84" i="23"/>
  <c r="AD85" i="23"/>
  <c r="AD86" i="23"/>
  <c r="AD87" i="23"/>
  <c r="AD88" i="23"/>
  <c r="AD89" i="23"/>
  <c r="AD90" i="23"/>
  <c r="AD91" i="23"/>
  <c r="AD92" i="23"/>
  <c r="AD93" i="23"/>
  <c r="AD94" i="23"/>
  <c r="AD95" i="23"/>
  <c r="AD96" i="23"/>
  <c r="AD97" i="23"/>
  <c r="AD98" i="23"/>
  <c r="AD99" i="23"/>
  <c r="AD100" i="23"/>
  <c r="AD101" i="23"/>
  <c r="AD102" i="23"/>
  <c r="AD103" i="23"/>
  <c r="AD104" i="23"/>
  <c r="AD105" i="23"/>
  <c r="AD106" i="23"/>
  <c r="AD107" i="23"/>
  <c r="AD108" i="23"/>
  <c r="AD109" i="23"/>
  <c r="AD110" i="23"/>
  <c r="AD111" i="23"/>
  <c r="AD112" i="23"/>
  <c r="AD113" i="23"/>
  <c r="AD114" i="23"/>
  <c r="AD115" i="23"/>
  <c r="AD116" i="23"/>
  <c r="AD117" i="23"/>
  <c r="AD63" i="23"/>
  <c r="AC118" i="23"/>
  <c r="AB118" i="23"/>
  <c r="W118" i="23"/>
  <c r="U118" i="23"/>
  <c r="T118" i="23"/>
  <c r="Q118" i="23"/>
  <c r="O118" i="23"/>
  <c r="N118" i="23"/>
  <c r="M118" i="23"/>
  <c r="L118" i="23"/>
  <c r="K118" i="23"/>
  <c r="J118" i="23"/>
  <c r="I118" i="23"/>
  <c r="H118" i="23"/>
  <c r="AC53" i="23"/>
  <c r="AB53" i="23"/>
  <c r="W53" i="23"/>
  <c r="U53" i="23"/>
  <c r="T53" i="23"/>
  <c r="S53" i="23"/>
  <c r="Q53" i="23"/>
  <c r="O53" i="23"/>
  <c r="M53" i="23"/>
  <c r="L53" i="23"/>
  <c r="K53" i="23"/>
  <c r="J53" i="23"/>
  <c r="I53" i="23"/>
  <c r="H53" i="23"/>
  <c r="G53" i="23"/>
  <c r="AD52" i="23"/>
  <c r="AD51" i="23"/>
  <c r="AD50" i="23"/>
  <c r="AD49" i="23"/>
  <c r="AD48" i="23"/>
  <c r="AD47" i="23"/>
  <c r="AD46" i="23"/>
  <c r="AD45" i="23"/>
  <c r="AD44" i="23"/>
  <c r="AD43" i="23"/>
  <c r="AD42" i="23"/>
  <c r="AD41" i="23"/>
  <c r="AD40" i="23"/>
  <c r="AD39" i="23"/>
  <c r="AD38" i="23"/>
  <c r="AD37" i="23"/>
  <c r="AD36" i="23"/>
  <c r="AD35" i="23"/>
  <c r="AD34" i="23"/>
  <c r="AD33" i="23"/>
  <c r="AD32" i="23"/>
  <c r="AD31" i="23"/>
  <c r="AD30" i="23"/>
  <c r="AD29" i="23"/>
  <c r="AD28" i="23"/>
  <c r="AD27" i="23"/>
  <c r="AD26" i="23"/>
  <c r="AD25" i="23"/>
  <c r="AD24" i="23"/>
  <c r="AD23" i="23"/>
  <c r="AD22" i="23"/>
  <c r="AD21" i="23"/>
  <c r="AD20" i="23"/>
  <c r="AD19" i="23"/>
  <c r="AD18" i="23"/>
  <c r="AD17" i="23"/>
  <c r="AD16" i="23"/>
  <c r="AD15" i="23"/>
  <c r="AD14" i="23"/>
  <c r="AD13" i="23"/>
  <c r="AD12" i="23"/>
  <c r="AD11" i="23"/>
  <c r="AD10" i="23"/>
  <c r="AD9" i="23"/>
  <c r="AD8" i="23"/>
  <c r="AD7" i="23"/>
  <c r="AD6" i="23"/>
  <c r="AD5" i="23"/>
  <c r="AD4" i="23"/>
  <c r="AD3" i="23"/>
  <c r="AD2" i="23"/>
  <c r="AD371" i="22"/>
  <c r="AD370" i="22"/>
  <c r="AD369" i="22"/>
  <c r="AD368" i="22"/>
  <c r="AD358" i="22"/>
  <c r="AD357" i="22"/>
  <c r="AD356" i="22"/>
  <c r="AD355" i="22"/>
  <c r="AD354" i="22"/>
  <c r="AD269" i="22"/>
  <c r="AD268" i="22"/>
  <c r="AD267" i="22"/>
  <c r="AD266" i="22"/>
  <c r="AD265" i="22"/>
  <c r="AD255" i="22"/>
  <c r="AD254" i="22"/>
  <c r="AD253" i="22"/>
  <c r="AD252" i="22"/>
  <c r="AD251" i="22"/>
  <c r="AD250" i="22"/>
  <c r="AD249" i="22"/>
  <c r="AD248" i="22"/>
  <c r="AD247" i="22"/>
  <c r="AD246" i="22"/>
  <c r="AD245" i="22"/>
  <c r="AD244" i="22"/>
  <c r="AD243" i="22"/>
  <c r="AD242" i="22"/>
  <c r="AD241" i="22"/>
  <c r="AD240" i="22"/>
  <c r="AD239" i="22"/>
  <c r="AD238" i="22"/>
  <c r="AD237" i="22"/>
  <c r="AD236" i="22"/>
  <c r="AD235" i="22"/>
  <c r="AD234" i="22"/>
  <c r="AD233" i="22"/>
  <c r="AD232" i="22"/>
  <c r="AD222" i="22"/>
  <c r="AD221" i="22"/>
  <c r="AD220" i="22"/>
  <c r="AD219" i="22"/>
  <c r="AD218" i="22"/>
  <c r="AD217" i="22"/>
  <c r="AD216" i="22"/>
  <c r="AD215" i="22"/>
  <c r="AD214" i="22"/>
  <c r="AD213" i="22"/>
  <c r="AD212" i="22"/>
  <c r="AD211" i="22"/>
  <c r="AD210" i="22"/>
  <c r="AD209" i="22"/>
  <c r="AD208" i="22"/>
  <c r="AD198" i="22"/>
  <c r="AD197" i="22"/>
  <c r="AD187" i="22"/>
  <c r="AD186" i="22"/>
  <c r="AD185" i="22"/>
  <c r="AD184" i="22"/>
  <c r="AD183" i="22"/>
  <c r="AD182" i="22"/>
  <c r="AD181" i="22"/>
  <c r="AD171" i="22"/>
  <c r="AD170" i="22"/>
  <c r="AD169" i="22"/>
  <c r="AD168" i="22"/>
  <c r="AD167" i="22"/>
  <c r="AD166" i="22"/>
  <c r="AD165" i="22"/>
  <c r="AD164" i="22"/>
  <c r="AD163" i="22"/>
  <c r="AD162" i="22"/>
  <c r="AD161" i="22"/>
  <c r="AD160" i="22"/>
  <c r="AD159" i="22"/>
  <c r="AD149" i="22"/>
  <c r="AD148" i="22"/>
  <c r="AD147" i="22"/>
  <c r="AD146" i="22"/>
  <c r="AD145" i="22"/>
  <c r="AD144" i="22"/>
  <c r="AD134" i="22"/>
  <c r="AD133" i="22"/>
  <c r="AD132" i="22"/>
  <c r="AD131" i="22"/>
  <c r="AD130" i="22"/>
  <c r="AD120" i="22"/>
  <c r="AD119" i="22"/>
  <c r="AD118" i="22"/>
  <c r="AD117" i="22"/>
  <c r="AD116" i="22"/>
  <c r="AD115" i="22"/>
  <c r="AD105" i="22"/>
  <c r="AD104" i="22"/>
  <c r="AD103" i="22"/>
  <c r="AD102" i="22"/>
  <c r="AD101" i="22"/>
  <c r="AD100" i="22"/>
  <c r="AD99" i="22"/>
  <c r="AD98" i="22"/>
  <c r="AD97" i="22"/>
  <c r="AD96" i="22"/>
  <c r="AD95" i="22"/>
  <c r="AD94" i="22"/>
  <c r="AD93" i="22"/>
  <c r="AD83" i="22"/>
  <c r="AD82" i="22"/>
  <c r="AD81" i="22"/>
  <c r="AD80" i="22"/>
  <c r="AD79" i="22"/>
  <c r="AD78" i="22"/>
  <c r="AD77" i="22"/>
  <c r="AD76" i="22"/>
  <c r="AD75" i="22"/>
  <c r="AD74" i="22"/>
  <c r="AD73" i="22"/>
  <c r="AD72" i="22"/>
  <c r="AD46" i="22"/>
  <c r="AD47" i="22" s="1"/>
  <c r="AD36" i="22"/>
  <c r="AD35" i="22"/>
  <c r="AD34" i="22"/>
  <c r="AD33" i="22"/>
  <c r="AD32" i="22"/>
  <c r="AD31" i="22"/>
  <c r="AD21" i="22"/>
  <c r="AD20" i="22"/>
  <c r="AD19" i="22"/>
  <c r="AD18" i="22"/>
  <c r="AD17" i="22"/>
  <c r="AD16" i="22"/>
  <c r="AD15" i="22"/>
  <c r="AD14" i="22"/>
  <c r="AD13" i="22"/>
  <c r="AD3" i="22"/>
  <c r="AD2" i="22"/>
  <c r="X87" i="21"/>
  <c r="W87" i="21"/>
  <c r="V87" i="21"/>
  <c r="U87" i="21"/>
  <c r="T87" i="21"/>
  <c r="AC84" i="21"/>
  <c r="AB84" i="21"/>
  <c r="AA84" i="21"/>
  <c r="Z84" i="21"/>
  <c r="Y84" i="21"/>
  <c r="X84" i="21"/>
  <c r="W84" i="21"/>
  <c r="V84" i="21"/>
  <c r="U84" i="21"/>
  <c r="T84" i="21"/>
  <c r="S84" i="21"/>
  <c r="R84" i="21"/>
  <c r="Q84" i="21"/>
  <c r="P84" i="21"/>
  <c r="O84" i="21"/>
  <c r="N84" i="21"/>
  <c r="M84" i="21"/>
  <c r="L84" i="21"/>
  <c r="K84" i="21"/>
  <c r="J84" i="21"/>
  <c r="I84" i="21"/>
  <c r="H84" i="21"/>
  <c r="AD83" i="21"/>
  <c r="AD82" i="21"/>
  <c r="AD81" i="21"/>
  <c r="AD80" i="21"/>
  <c r="AD79" i="21"/>
  <c r="AD78" i="21"/>
  <c r="AD77" i="21"/>
  <c r="AD76" i="21"/>
  <c r="AD75" i="21"/>
  <c r="AD74" i="21"/>
  <c r="AD73" i="21"/>
  <c r="AD72" i="21"/>
  <c r="AD71" i="21"/>
  <c r="AD70" i="21"/>
  <c r="AD69" i="21"/>
  <c r="AD68" i="21"/>
  <c r="AD67" i="21"/>
  <c r="AD66" i="21"/>
  <c r="AD43" i="21"/>
  <c r="AC44" i="21"/>
  <c r="AB44" i="21"/>
  <c r="AA44" i="21"/>
  <c r="Z44" i="21"/>
  <c r="Y44" i="21"/>
  <c r="X44" i="21"/>
  <c r="W44" i="21"/>
  <c r="V44" i="21"/>
  <c r="U44" i="21"/>
  <c r="T44" i="21"/>
  <c r="S44" i="21"/>
  <c r="R44" i="21"/>
  <c r="Q44" i="21"/>
  <c r="P44" i="21"/>
  <c r="O44" i="21"/>
  <c r="N44" i="21"/>
  <c r="M44" i="21"/>
  <c r="L44" i="21"/>
  <c r="L47" i="21"/>
  <c r="K44" i="21"/>
  <c r="J44" i="21"/>
  <c r="I44" i="21"/>
  <c r="H44" i="21"/>
  <c r="G44" i="21"/>
  <c r="G47" i="21" s="1"/>
  <c r="AD42" i="21"/>
  <c r="X35" i="21"/>
  <c r="W35" i="21"/>
  <c r="V35" i="21"/>
  <c r="U35" i="21"/>
  <c r="T35" i="21"/>
  <c r="AC32" i="21"/>
  <c r="AB32" i="21"/>
  <c r="AA32" i="21"/>
  <c r="Z32" i="21"/>
  <c r="Y32" i="21"/>
  <c r="X32" i="21"/>
  <c r="W32" i="21"/>
  <c r="V32" i="21"/>
  <c r="U32" i="21"/>
  <c r="T32" i="21"/>
  <c r="S32" i="21"/>
  <c r="R32" i="21"/>
  <c r="Q32" i="21"/>
  <c r="P32" i="21"/>
  <c r="O32" i="21"/>
  <c r="O35" i="21" s="1"/>
  <c r="N32" i="21"/>
  <c r="M32" i="21"/>
  <c r="L32" i="21"/>
  <c r="K32" i="21"/>
  <c r="J32" i="21"/>
  <c r="I32" i="21"/>
  <c r="H32" i="21"/>
  <c r="G32" i="21"/>
  <c r="G35" i="21" s="1"/>
  <c r="AD31" i="21"/>
  <c r="AD30" i="21"/>
  <c r="AD29" i="21"/>
  <c r="AD28" i="21"/>
  <c r="AD27" i="21"/>
  <c r="AD26" i="21"/>
  <c r="AD25" i="21"/>
  <c r="AD24" i="21"/>
  <c r="AD23" i="21"/>
  <c r="AD22" i="21"/>
  <c r="AD21" i="21"/>
  <c r="AD20" i="21"/>
  <c r="AD19" i="21"/>
  <c r="AD18" i="21"/>
  <c r="AD17" i="21"/>
  <c r="AD16" i="21"/>
  <c r="AD15" i="21"/>
  <c r="AD14" i="21"/>
  <c r="AD13" i="21"/>
  <c r="AD12" i="21"/>
  <c r="AD11" i="21"/>
  <c r="AD10" i="21"/>
  <c r="AD9" i="21"/>
  <c r="AD8" i="21"/>
  <c r="AD7" i="21"/>
  <c r="AD6" i="21"/>
  <c r="AD5" i="21"/>
  <c r="AD4" i="21"/>
  <c r="AD3" i="21"/>
  <c r="AD2" i="21"/>
  <c r="X278" i="20"/>
  <c r="W278" i="20"/>
  <c r="V278" i="20"/>
  <c r="U278" i="20"/>
  <c r="T278" i="20"/>
  <c r="AC275" i="20"/>
  <c r="AB275" i="20"/>
  <c r="AA275" i="20"/>
  <c r="Z275" i="20"/>
  <c r="Y275" i="20"/>
  <c r="X275" i="20"/>
  <c r="W275" i="20"/>
  <c r="V275" i="20"/>
  <c r="U275" i="20"/>
  <c r="T275" i="20"/>
  <c r="S275" i="20"/>
  <c r="R275" i="20"/>
  <c r="Q275" i="20"/>
  <c r="P275" i="20"/>
  <c r="O275" i="20"/>
  <c r="N275" i="20"/>
  <c r="M275" i="20"/>
  <c r="L275" i="20"/>
  <c r="K275" i="20"/>
  <c r="J275" i="20"/>
  <c r="I275" i="20"/>
  <c r="H278" i="20"/>
  <c r="G275" i="20"/>
  <c r="G281" i="20" s="1"/>
  <c r="AD273" i="20"/>
  <c r="AD272" i="20"/>
  <c r="AD271" i="20"/>
  <c r="AD270" i="20"/>
  <c r="AD269" i="20"/>
  <c r="AD268" i="20"/>
  <c r="AD267" i="20"/>
  <c r="AD266" i="20"/>
  <c r="AD265" i="20"/>
  <c r="X194" i="20"/>
  <c r="W194" i="20"/>
  <c r="V194" i="20"/>
  <c r="U194" i="20"/>
  <c r="Z194" i="20"/>
  <c r="Y194" i="20"/>
  <c r="T194" i="20"/>
  <c r="U192" i="20"/>
  <c r="T192" i="20"/>
  <c r="S194" i="20"/>
  <c r="R194" i="20"/>
  <c r="Q194" i="20"/>
  <c r="P194" i="20"/>
  <c r="O194" i="20"/>
  <c r="N194" i="20"/>
  <c r="M194" i="20"/>
  <c r="L194" i="20"/>
  <c r="G194" i="20"/>
  <c r="AD190" i="20"/>
  <c r="AD189" i="20"/>
  <c r="AD188" i="20"/>
  <c r="AD187" i="20"/>
  <c r="AD186" i="20"/>
  <c r="AD185" i="20"/>
  <c r="AD184" i="20"/>
  <c r="AD183" i="20"/>
  <c r="AD182" i="20"/>
  <c r="AD181" i="20"/>
  <c r="AD180" i="20"/>
  <c r="AD178" i="20"/>
  <c r="AD177" i="20"/>
  <c r="AD176" i="20"/>
  <c r="AD175" i="20"/>
  <c r="AD174" i="20"/>
  <c r="AD173" i="20"/>
  <c r="AD172" i="20"/>
  <c r="AD171" i="20"/>
  <c r="AD170" i="20"/>
  <c r="AD169" i="20"/>
  <c r="AD168" i="20"/>
  <c r="AD167" i="20"/>
  <c r="AD166" i="20"/>
  <c r="AD165" i="20"/>
  <c r="AD164" i="20"/>
  <c r="AD163" i="20"/>
  <c r="AD162" i="20"/>
  <c r="AD161" i="20"/>
  <c r="AD160" i="20"/>
  <c r="AD159" i="20"/>
  <c r="AD158" i="20"/>
  <c r="AD157" i="20"/>
  <c r="AD156" i="20"/>
  <c r="AD155" i="20"/>
  <c r="AD154" i="20"/>
  <c r="AD153" i="20"/>
  <c r="AD152" i="20"/>
  <c r="AD151" i="20"/>
  <c r="AD150" i="20"/>
  <c r="AD149" i="20"/>
  <c r="AD148" i="20"/>
  <c r="AD147" i="20"/>
  <c r="AD146" i="20"/>
  <c r="AD145" i="20"/>
  <c r="AD144" i="20"/>
  <c r="AD143" i="20"/>
  <c r="AD142" i="20"/>
  <c r="AD141" i="20"/>
  <c r="AD140" i="20"/>
  <c r="AD139" i="20"/>
  <c r="AD138" i="20"/>
  <c r="AD137" i="20"/>
  <c r="AD136" i="20"/>
  <c r="AD135" i="20"/>
  <c r="AD134" i="20"/>
  <c r="AD133" i="20"/>
  <c r="AD132" i="20"/>
  <c r="AD131" i="20"/>
  <c r="AD130" i="20"/>
  <c r="AD129" i="20"/>
  <c r="AD128" i="20"/>
  <c r="AD127" i="20"/>
  <c r="AD126" i="20"/>
  <c r="AD125" i="20"/>
  <c r="AD124" i="20"/>
  <c r="AD123" i="20"/>
  <c r="AD122" i="20"/>
  <c r="AD121" i="20"/>
  <c r="AD120" i="20"/>
  <c r="AD119" i="20"/>
  <c r="AD118" i="20"/>
  <c r="AD117" i="20"/>
  <c r="AD116" i="20"/>
  <c r="AD115" i="20"/>
  <c r="AD114" i="20"/>
  <c r="AD113" i="20"/>
  <c r="AD112" i="20"/>
  <c r="AD111" i="20"/>
  <c r="AD110" i="20"/>
  <c r="AD109" i="20"/>
  <c r="AD108" i="20"/>
  <c r="AD107" i="20"/>
  <c r="AD106" i="20"/>
  <c r="AD105" i="20"/>
  <c r="AD104" i="20"/>
  <c r="AD103" i="20"/>
  <c r="AD102" i="20"/>
  <c r="AD101" i="20"/>
  <c r="AD100" i="20"/>
  <c r="AD99" i="20"/>
  <c r="AD98" i="20"/>
  <c r="AD97" i="20"/>
  <c r="AD96" i="20"/>
  <c r="AD95" i="20"/>
  <c r="AD94" i="20"/>
  <c r="AD93" i="20"/>
  <c r="AD92" i="20"/>
  <c r="AD91" i="20"/>
  <c r="AD90" i="20"/>
  <c r="AD89" i="20"/>
  <c r="AD88" i="20"/>
  <c r="AD87" i="20"/>
  <c r="AD86" i="20"/>
  <c r="AD71" i="18"/>
  <c r="AD70" i="18"/>
  <c r="AD69" i="18"/>
  <c r="AD68" i="18"/>
  <c r="AD67" i="18"/>
  <c r="AD66" i="18"/>
  <c r="AD65" i="18"/>
  <c r="AD64" i="18"/>
  <c r="AD63" i="18"/>
  <c r="AD62" i="18"/>
  <c r="AD61" i="18"/>
  <c r="AD60" i="18"/>
  <c r="AD59" i="18"/>
  <c r="AD58" i="18"/>
  <c r="AD57" i="18"/>
  <c r="AD56" i="18"/>
  <c r="AD55" i="18"/>
  <c r="AD54" i="18"/>
  <c r="AD53" i="18"/>
  <c r="AD52" i="18"/>
  <c r="AD51" i="18"/>
  <c r="AD50" i="18"/>
  <c r="AD49" i="18"/>
  <c r="AD48" i="18"/>
  <c r="AD47" i="18"/>
  <c r="AD46" i="18"/>
  <c r="AD45" i="18"/>
  <c r="AD44" i="18"/>
  <c r="AD43" i="18"/>
  <c r="AD42" i="18"/>
  <c r="X35" i="18"/>
  <c r="W35" i="18"/>
  <c r="V35" i="18"/>
  <c r="U35" i="18"/>
  <c r="T35" i="18"/>
  <c r="AC32" i="18"/>
  <c r="AB32" i="18"/>
  <c r="AA32" i="18"/>
  <c r="Z32" i="18"/>
  <c r="Y32" i="18"/>
  <c r="X32" i="18"/>
  <c r="W32" i="18"/>
  <c r="V32" i="18"/>
  <c r="U32" i="18"/>
  <c r="T32" i="18"/>
  <c r="S32" i="18"/>
  <c r="R32" i="18"/>
  <c r="Q32" i="18"/>
  <c r="P32" i="18"/>
  <c r="O32" i="18"/>
  <c r="N32" i="18"/>
  <c r="M32" i="18"/>
  <c r="L32" i="18"/>
  <c r="K32" i="18"/>
  <c r="J32" i="18"/>
  <c r="I32" i="18"/>
  <c r="H32" i="18"/>
  <c r="G32" i="18"/>
  <c r="G35" i="18" s="1"/>
  <c r="AD31" i="18"/>
  <c r="AD32" i="18" s="1"/>
  <c r="G12" i="18"/>
  <c r="X9" i="18"/>
  <c r="W9" i="18"/>
  <c r="V9" i="18"/>
  <c r="U9" i="18"/>
  <c r="T9" i="18"/>
  <c r="AC6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AD5" i="18"/>
  <c r="AD4" i="18"/>
  <c r="AD3" i="18"/>
  <c r="AD2" i="18"/>
  <c r="U187" i="15"/>
  <c r="T187" i="15"/>
  <c r="H187" i="15"/>
  <c r="X184" i="15"/>
  <c r="W184" i="15"/>
  <c r="V184" i="15"/>
  <c r="AC181" i="15"/>
  <c r="AB181" i="15"/>
  <c r="AA181" i="15"/>
  <c r="Z181" i="15"/>
  <c r="Y181" i="15"/>
  <c r="X181" i="15"/>
  <c r="W181" i="15"/>
  <c r="V181" i="15"/>
  <c r="U181" i="15"/>
  <c r="T181" i="15"/>
  <c r="S181" i="15"/>
  <c r="R181" i="15"/>
  <c r="Q181" i="15"/>
  <c r="P181" i="15"/>
  <c r="O181" i="15"/>
  <c r="N181" i="15"/>
  <c r="M181" i="15"/>
  <c r="L181" i="15"/>
  <c r="K181" i="15"/>
  <c r="J181" i="15"/>
  <c r="I181" i="15"/>
  <c r="H181" i="15"/>
  <c r="G181" i="15"/>
  <c r="G184" i="15" s="1"/>
  <c r="AD180" i="15"/>
  <c r="AD179" i="15"/>
  <c r="AD178" i="15"/>
  <c r="AD177" i="15"/>
  <c r="AD176" i="15"/>
  <c r="AD175" i="15"/>
  <c r="AD174" i="15"/>
  <c r="AD173" i="15"/>
  <c r="AD172" i="15"/>
  <c r="AD171" i="15"/>
  <c r="AD170" i="15"/>
  <c r="AD169" i="15"/>
  <c r="AD168" i="15"/>
  <c r="AD167" i="15"/>
  <c r="AD166" i="15"/>
  <c r="AD165" i="15"/>
  <c r="AD164" i="15"/>
  <c r="AD163" i="15"/>
  <c r="AD162" i="15"/>
  <c r="AD161" i="15"/>
  <c r="AD160" i="15"/>
  <c r="AD159" i="15"/>
  <c r="AD158" i="15"/>
  <c r="AD157" i="15"/>
  <c r="AD156" i="15"/>
  <c r="AD155" i="15"/>
  <c r="M122" i="15"/>
  <c r="X119" i="15"/>
  <c r="W119" i="15"/>
  <c r="V119" i="15"/>
  <c r="U119" i="15"/>
  <c r="T119" i="15"/>
  <c r="AC116" i="15"/>
  <c r="AB116" i="15"/>
  <c r="AA116" i="15"/>
  <c r="Z116" i="15"/>
  <c r="Y116" i="15"/>
  <c r="X116" i="15"/>
  <c r="W116" i="15"/>
  <c r="V116" i="15"/>
  <c r="U116" i="15"/>
  <c r="T116" i="15"/>
  <c r="S116" i="15"/>
  <c r="R116" i="15"/>
  <c r="Q116" i="15"/>
  <c r="P116" i="15"/>
  <c r="O116" i="15"/>
  <c r="N116" i="15"/>
  <c r="M116" i="15"/>
  <c r="L116" i="15"/>
  <c r="K116" i="15"/>
  <c r="J116" i="15"/>
  <c r="I116" i="15"/>
  <c r="H116" i="15"/>
  <c r="G116" i="15"/>
  <c r="G122" i="15" s="1"/>
  <c r="AD115" i="15"/>
  <c r="AD114" i="15"/>
  <c r="AD113" i="15"/>
  <c r="AD112" i="15"/>
  <c r="AD111" i="15"/>
  <c r="X104" i="15"/>
  <c r="W104" i="15"/>
  <c r="V104" i="15"/>
  <c r="U104" i="15"/>
  <c r="T104" i="15"/>
  <c r="AC101" i="15"/>
  <c r="AB101" i="15"/>
  <c r="AA101" i="15"/>
  <c r="Z101" i="15"/>
  <c r="Y101" i="15"/>
  <c r="X101" i="15"/>
  <c r="W101" i="15"/>
  <c r="V101" i="15"/>
  <c r="U101" i="15"/>
  <c r="T101" i="15"/>
  <c r="S101" i="15"/>
  <c r="R101" i="15"/>
  <c r="Q101" i="15"/>
  <c r="P101" i="15"/>
  <c r="O101" i="15"/>
  <c r="N101" i="15"/>
  <c r="M101" i="15"/>
  <c r="L101" i="15"/>
  <c r="K101" i="15"/>
  <c r="J101" i="15"/>
  <c r="I101" i="15"/>
  <c r="H101" i="15"/>
  <c r="G101" i="15"/>
  <c r="G104" i="15" s="1"/>
  <c r="AD100" i="15"/>
  <c r="AD99" i="15"/>
  <c r="AD98" i="15"/>
  <c r="AD97" i="15"/>
  <c r="AD96" i="15"/>
  <c r="AD95" i="15"/>
  <c r="AD94" i="15"/>
  <c r="AD93" i="15"/>
  <c r="AD92" i="15"/>
  <c r="AD91" i="15"/>
  <c r="AD90" i="15"/>
  <c r="V61" i="15"/>
  <c r="W61" i="15"/>
  <c r="X61" i="15"/>
  <c r="Y61" i="15"/>
  <c r="Z61" i="15"/>
  <c r="AA61" i="15"/>
  <c r="N61" i="15"/>
  <c r="AC61" i="15"/>
  <c r="AB61" i="15"/>
  <c r="U61" i="15"/>
  <c r="T61" i="15"/>
  <c r="S61" i="15"/>
  <c r="Q61" i="15"/>
  <c r="P61" i="15"/>
  <c r="O61" i="15"/>
  <c r="M61" i="15"/>
  <c r="L61" i="15"/>
  <c r="K61" i="15"/>
  <c r="J61" i="15"/>
  <c r="I61" i="15"/>
  <c r="H61" i="15"/>
  <c r="G61" i="15"/>
  <c r="AD60" i="15"/>
  <c r="AD59" i="15"/>
  <c r="AD58" i="15"/>
  <c r="AD57" i="15"/>
  <c r="AD56" i="15"/>
  <c r="AD55" i="15"/>
  <c r="AD54" i="15"/>
  <c r="AD53" i="15"/>
  <c r="AD52" i="15"/>
  <c r="AD51" i="15"/>
  <c r="AD50" i="15"/>
  <c r="AD49" i="15"/>
  <c r="AD48" i="15"/>
  <c r="AD47" i="15"/>
  <c r="AD46" i="15"/>
  <c r="AD44" i="15"/>
  <c r="AD45" i="15"/>
  <c r="AD40" i="15"/>
  <c r="AD42" i="15"/>
  <c r="AD41" i="15"/>
  <c r="AD43" i="15"/>
  <c r="AD38" i="15"/>
  <c r="AD39" i="15"/>
  <c r="AD37" i="15"/>
  <c r="AD36" i="15"/>
  <c r="AD35" i="15"/>
  <c r="AD34" i="15"/>
  <c r="AD32" i="15"/>
  <c r="AD31" i="15"/>
  <c r="AD33" i="15"/>
  <c r="X24" i="15"/>
  <c r="W24" i="15"/>
  <c r="V24" i="15"/>
  <c r="U24" i="15"/>
  <c r="T24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G24" i="15" s="1"/>
  <c r="AD20" i="15"/>
  <c r="AD19" i="15"/>
  <c r="AD18" i="15"/>
  <c r="AD1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D7" i="15"/>
  <c r="AC7" i="15"/>
  <c r="L7" i="15"/>
  <c r="K7" i="15"/>
  <c r="J7" i="15"/>
  <c r="I7" i="15"/>
  <c r="H7" i="15"/>
  <c r="G7" i="15"/>
  <c r="G10" i="15" s="1"/>
  <c r="AC175" i="17"/>
  <c r="AB175" i="17"/>
  <c r="T175" i="17"/>
  <c r="S175" i="17"/>
  <c r="R175" i="17"/>
  <c r="Q175" i="17"/>
  <c r="P175" i="17"/>
  <c r="O175" i="17"/>
  <c r="M175" i="17"/>
  <c r="M178" i="17" s="1"/>
  <c r="L175" i="17"/>
  <c r="K175" i="17"/>
  <c r="J175" i="17"/>
  <c r="I175" i="17"/>
  <c r="H175" i="17"/>
  <c r="G178" i="17"/>
  <c r="AD174" i="17"/>
  <c r="AD173" i="17"/>
  <c r="AD172" i="17"/>
  <c r="AD171" i="17"/>
  <c r="AD170" i="17"/>
  <c r="AD169" i="17"/>
  <c r="AD168" i="17"/>
  <c r="AD167" i="17"/>
  <c r="AD166" i="17"/>
  <c r="AD165" i="17"/>
  <c r="AD164" i="17"/>
  <c r="AD163" i="17"/>
  <c r="AD162" i="17"/>
  <c r="AD161" i="17"/>
  <c r="AD160" i="17"/>
  <c r="AD159" i="17"/>
  <c r="AD158" i="17"/>
  <c r="AD157" i="17"/>
  <c r="AD156" i="17"/>
  <c r="AD155" i="17"/>
  <c r="AD154" i="17"/>
  <c r="AD153" i="17"/>
  <c r="AD152" i="17"/>
  <c r="AD151" i="17"/>
  <c r="AD150" i="17"/>
  <c r="AD149" i="17"/>
  <c r="AD148" i="17"/>
  <c r="AD147" i="17"/>
  <c r="AD146" i="17"/>
  <c r="AD145" i="17"/>
  <c r="AD144" i="17"/>
  <c r="AD143" i="17"/>
  <c r="AD142" i="17"/>
  <c r="AD141" i="17"/>
  <c r="AD140" i="17"/>
  <c r="AD139" i="17"/>
  <c r="AD138" i="17"/>
  <c r="AD137" i="17"/>
  <c r="AC124" i="17"/>
  <c r="AB124" i="17"/>
  <c r="W124" i="17"/>
  <c r="X124" i="17"/>
  <c r="U124" i="17"/>
  <c r="T124" i="17"/>
  <c r="S124" i="17"/>
  <c r="Q124" i="17"/>
  <c r="P124" i="17"/>
  <c r="O124" i="17"/>
  <c r="N124" i="17"/>
  <c r="M124" i="17"/>
  <c r="L124" i="17"/>
  <c r="K124" i="17"/>
  <c r="J124" i="17"/>
  <c r="I124" i="17"/>
  <c r="H124" i="17"/>
  <c r="G124" i="17"/>
  <c r="G130" i="17" s="1"/>
  <c r="AD123" i="17"/>
  <c r="AD122" i="17"/>
  <c r="AD121" i="17"/>
  <c r="AD120" i="17"/>
  <c r="AD119" i="17"/>
  <c r="AD118" i="17"/>
  <c r="AD117" i="17"/>
  <c r="AD116" i="17"/>
  <c r="AD115" i="17"/>
  <c r="AD114" i="17"/>
  <c r="AD113" i="17"/>
  <c r="AD112" i="17"/>
  <c r="AD111" i="17"/>
  <c r="AD110" i="17"/>
  <c r="AD109" i="17"/>
  <c r="AD108" i="17"/>
  <c r="AD107" i="17"/>
  <c r="AD106" i="17"/>
  <c r="AD105" i="17"/>
  <c r="AD104" i="17"/>
  <c r="AD103" i="17"/>
  <c r="AD102" i="17"/>
  <c r="AD101" i="17"/>
  <c r="AD100" i="17"/>
  <c r="AD99" i="17"/>
  <c r="AD98" i="17"/>
  <c r="AD97" i="17"/>
  <c r="AD96" i="17"/>
  <c r="AD95" i="17"/>
  <c r="AD94" i="17"/>
  <c r="AD93" i="17"/>
  <c r="AD92" i="17"/>
  <c r="AD91" i="17"/>
  <c r="AD90" i="17"/>
  <c r="AD89" i="17"/>
  <c r="AD88" i="17"/>
  <c r="AD87" i="17"/>
  <c r="AD86" i="17"/>
  <c r="AD85" i="17"/>
  <c r="AD84" i="17"/>
  <c r="AD83" i="17"/>
  <c r="AD82" i="17"/>
  <c r="AD81" i="17"/>
  <c r="AD80" i="17"/>
  <c r="AD79" i="17"/>
  <c r="AD78" i="17"/>
  <c r="AD77" i="17"/>
  <c r="AD76" i="17"/>
  <c r="AD75" i="17"/>
  <c r="AD74" i="17"/>
  <c r="AD73" i="17"/>
  <c r="AD72" i="17"/>
  <c r="AD71" i="17"/>
  <c r="AD70" i="17"/>
  <c r="AD69" i="17"/>
  <c r="AD68" i="17"/>
  <c r="AD67" i="17"/>
  <c r="AD66" i="17"/>
  <c r="AD65" i="17"/>
  <c r="AD64" i="17"/>
  <c r="AD63" i="17"/>
  <c r="AD62" i="17"/>
  <c r="AD61" i="17"/>
  <c r="AD60" i="17"/>
  <c r="AD59" i="17"/>
  <c r="AD58" i="17"/>
  <c r="AD57" i="17"/>
  <c r="AD56" i="17"/>
  <c r="AD55" i="17"/>
  <c r="AD54" i="17"/>
  <c r="AD53" i="17"/>
  <c r="AD52" i="17"/>
  <c r="AD51" i="17"/>
  <c r="AD50" i="17"/>
  <c r="AD49" i="17"/>
  <c r="AD48" i="17"/>
  <c r="AD47" i="17"/>
  <c r="AD46" i="17"/>
  <c r="AD45" i="17"/>
  <c r="AD44" i="17"/>
  <c r="AD43" i="17"/>
  <c r="AD42" i="17"/>
  <c r="AD41" i="17"/>
  <c r="AD40" i="17"/>
  <c r="AD39" i="17"/>
  <c r="AD38" i="17"/>
  <c r="AD37" i="17"/>
  <c r="AD36" i="17"/>
  <c r="AD35" i="17"/>
  <c r="AD34" i="17"/>
  <c r="V24" i="17"/>
  <c r="W24" i="17"/>
  <c r="X24" i="17"/>
  <c r="Y24" i="17"/>
  <c r="Z24" i="17"/>
  <c r="AA24" i="17"/>
  <c r="AC24" i="17"/>
  <c r="Z27" i="17" s="1"/>
  <c r="AB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AD23" i="17"/>
  <c r="AD22" i="17"/>
  <c r="AD21" i="17"/>
  <c r="AD20" i="17"/>
  <c r="AD19" i="17"/>
  <c r="AD18" i="17"/>
  <c r="AD17" i="17"/>
  <c r="AD16" i="17"/>
  <c r="AD15" i="17"/>
  <c r="AD14" i="17"/>
  <c r="AD13" i="17"/>
  <c r="AD12" i="17"/>
  <c r="AD11" i="17"/>
  <c r="AD10" i="17"/>
  <c r="AD9" i="17"/>
  <c r="AD8" i="17"/>
  <c r="AD7" i="17"/>
  <c r="AD6" i="17"/>
  <c r="AD5" i="17"/>
  <c r="AD4" i="17"/>
  <c r="AD3" i="17"/>
  <c r="AD2" i="17"/>
  <c r="Y178" i="17"/>
  <c r="L181" i="17"/>
  <c r="P181" i="17"/>
  <c r="K181" i="17"/>
  <c r="J181" i="17"/>
  <c r="S181" i="17"/>
  <c r="R178" i="17"/>
  <c r="J27" i="17"/>
  <c r="X19" i="16"/>
  <c r="W19" i="16"/>
  <c r="V19" i="16"/>
  <c r="U19" i="16"/>
  <c r="T19" i="16"/>
  <c r="AC16" i="16"/>
  <c r="AB16" i="16"/>
  <c r="AA16" i="16"/>
  <c r="Z16" i="16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AD15" i="16"/>
  <c r="AD14" i="16"/>
  <c r="AD13" i="16"/>
  <c r="AD12" i="16"/>
  <c r="AD11" i="16"/>
  <c r="AD10" i="16"/>
  <c r="AD9" i="16"/>
  <c r="AD8" i="16"/>
  <c r="AD7" i="16"/>
  <c r="AD6" i="16"/>
  <c r="AD5" i="16"/>
  <c r="AD4" i="16"/>
  <c r="AD3" i="16"/>
  <c r="AD2" i="16"/>
  <c r="I19" i="16"/>
  <c r="S255" i="14"/>
  <c r="P255" i="14"/>
  <c r="M255" i="14"/>
  <c r="X252" i="14"/>
  <c r="W252" i="14"/>
  <c r="V252" i="14"/>
  <c r="U252" i="14"/>
  <c r="T252" i="14"/>
  <c r="AC249" i="14"/>
  <c r="AB249" i="14"/>
  <c r="AA249" i="14"/>
  <c r="Z249" i="14"/>
  <c r="Y249" i="14"/>
  <c r="X249" i="14"/>
  <c r="W249" i="14"/>
  <c r="V249" i="14"/>
  <c r="U249" i="14"/>
  <c r="T249" i="14"/>
  <c r="S249" i="14"/>
  <c r="R249" i="14"/>
  <c r="Q249" i="14"/>
  <c r="P249" i="14"/>
  <c r="O249" i="14"/>
  <c r="N249" i="14"/>
  <c r="M249" i="14"/>
  <c r="L249" i="14"/>
  <c r="K249" i="14"/>
  <c r="J249" i="14"/>
  <c r="I249" i="14"/>
  <c r="H249" i="14"/>
  <c r="G249" i="14"/>
  <c r="G255" i="14" s="1"/>
  <c r="AD248" i="14"/>
  <c r="AD247" i="14"/>
  <c r="AD246" i="14"/>
  <c r="AD245" i="14"/>
  <c r="AD244" i="14"/>
  <c r="AD243" i="14"/>
  <c r="AD242" i="14"/>
  <c r="AD241" i="14"/>
  <c r="G252" i="14"/>
  <c r="AC119" i="12"/>
  <c r="AB119" i="12"/>
  <c r="U119" i="12"/>
  <c r="T119" i="12"/>
  <c r="S119" i="12"/>
  <c r="R119" i="12"/>
  <c r="Q119" i="12"/>
  <c r="P119" i="12"/>
  <c r="O119" i="12"/>
  <c r="N119" i="12"/>
  <c r="M119" i="12"/>
  <c r="L119" i="12"/>
  <c r="K119" i="12"/>
  <c r="J119" i="12"/>
  <c r="I119" i="12"/>
  <c r="H119" i="12"/>
  <c r="G119" i="12"/>
  <c r="G125" i="12" s="1"/>
  <c r="AD118" i="12"/>
  <c r="AD117" i="12"/>
  <c r="AD116" i="12"/>
  <c r="AD115" i="12"/>
  <c r="AD114" i="12"/>
  <c r="AD113" i="12"/>
  <c r="AD112" i="12"/>
  <c r="AD111" i="12"/>
  <c r="AD110" i="12"/>
  <c r="AD109" i="12"/>
  <c r="AD108" i="12"/>
  <c r="AD107" i="12"/>
  <c r="AD106" i="12"/>
  <c r="AD105" i="12"/>
  <c r="AD104" i="12"/>
  <c r="AD103" i="12"/>
  <c r="AD102" i="12"/>
  <c r="AD101" i="12"/>
  <c r="AD100" i="12"/>
  <c r="AD99" i="12"/>
  <c r="AD98" i="12"/>
  <c r="AD97" i="12"/>
  <c r="AD96" i="12"/>
  <c r="AD95" i="12"/>
  <c r="AD94" i="12"/>
  <c r="AD93" i="12"/>
  <c r="AD92" i="12"/>
  <c r="AD91" i="12"/>
  <c r="AD90" i="12"/>
  <c r="AD89" i="12"/>
  <c r="AD88" i="12"/>
  <c r="AD87" i="12"/>
  <c r="AD86" i="12"/>
  <c r="AD85" i="12"/>
  <c r="AD84" i="12"/>
  <c r="AD83" i="12"/>
  <c r="AD82" i="12"/>
  <c r="AD81" i="12"/>
  <c r="AD80" i="12"/>
  <c r="AD79" i="12"/>
  <c r="AD78" i="12"/>
  <c r="AD77" i="12"/>
  <c r="AD76" i="12"/>
  <c r="AD75" i="12"/>
  <c r="AD74" i="12"/>
  <c r="AD73" i="12"/>
  <c r="AD72" i="12"/>
  <c r="AD71" i="12"/>
  <c r="AD70" i="12"/>
  <c r="AD69" i="12"/>
  <c r="AD68" i="12"/>
  <c r="AC58" i="12"/>
  <c r="Q58" i="12"/>
  <c r="L61" i="12"/>
  <c r="K58" i="12"/>
  <c r="J58" i="12"/>
  <c r="I58" i="12"/>
  <c r="H58" i="12"/>
  <c r="G58" i="12"/>
  <c r="G64" i="12" s="1"/>
  <c r="AD57" i="12"/>
  <c r="AD56" i="12"/>
  <c r="AD55" i="12"/>
  <c r="AD54" i="12"/>
  <c r="AD53" i="12"/>
  <c r="AD52" i="12"/>
  <c r="AD51" i="12"/>
  <c r="AD50" i="12"/>
  <c r="AD49" i="12"/>
  <c r="AD48" i="12"/>
  <c r="AD47" i="12"/>
  <c r="AD46" i="12"/>
  <c r="AD45" i="12"/>
  <c r="AD44" i="12"/>
  <c r="AD43" i="12"/>
  <c r="AD42" i="12"/>
  <c r="AD41" i="12"/>
  <c r="AD40" i="12"/>
  <c r="AC29" i="12"/>
  <c r="AB29" i="12"/>
  <c r="U29" i="12"/>
  <c r="T29" i="12"/>
  <c r="Q29" i="12"/>
  <c r="L29" i="12"/>
  <c r="K29" i="12"/>
  <c r="J29" i="12"/>
  <c r="I29" i="12"/>
  <c r="H29" i="12"/>
  <c r="G29" i="12"/>
  <c r="G35" i="12" s="1"/>
  <c r="AD28" i="12"/>
  <c r="AD27" i="12"/>
  <c r="AD26" i="12"/>
  <c r="AC16" i="12"/>
  <c r="AB16" i="12"/>
  <c r="T16" i="12"/>
  <c r="Q16" i="12"/>
  <c r="P16" i="12"/>
  <c r="O16" i="12"/>
  <c r="N16" i="12"/>
  <c r="M16" i="12"/>
  <c r="L16" i="12"/>
  <c r="L19" i="12" s="1"/>
  <c r="K16" i="12"/>
  <c r="J16" i="12"/>
  <c r="I16" i="12"/>
  <c r="H16" i="12"/>
  <c r="G16" i="12"/>
  <c r="G22" i="12" s="1"/>
  <c r="AD15" i="12"/>
  <c r="AD14" i="12"/>
  <c r="AD13" i="12"/>
  <c r="AD12" i="12"/>
  <c r="AD11" i="12"/>
  <c r="AD10" i="12"/>
  <c r="AD9" i="12"/>
  <c r="AD8" i="12"/>
  <c r="AD7" i="12"/>
  <c r="AD6" i="12"/>
  <c r="AD5" i="12"/>
  <c r="AD4" i="12"/>
  <c r="AD3" i="12"/>
  <c r="AD2" i="12"/>
  <c r="AD29" i="12"/>
  <c r="G32" i="12"/>
  <c r="L82" i="11"/>
  <c r="X79" i="11"/>
  <c r="W79" i="11"/>
  <c r="V79" i="11"/>
  <c r="U79" i="11"/>
  <c r="T79" i="11"/>
  <c r="AC76" i="11"/>
  <c r="AB76" i="11"/>
  <c r="AA76" i="11"/>
  <c r="Z76" i="11"/>
  <c r="Y76" i="11"/>
  <c r="X76" i="11"/>
  <c r="W76" i="11"/>
  <c r="V76" i="11"/>
  <c r="U76" i="11"/>
  <c r="T76" i="11"/>
  <c r="S76" i="11"/>
  <c r="R76" i="11"/>
  <c r="Q76" i="11"/>
  <c r="P76" i="11"/>
  <c r="O76" i="11"/>
  <c r="N76" i="11"/>
  <c r="M76" i="11"/>
  <c r="L76" i="11"/>
  <c r="K76" i="11"/>
  <c r="J76" i="11"/>
  <c r="I76" i="11"/>
  <c r="H76" i="11"/>
  <c r="G76" i="11"/>
  <c r="G82" i="11" s="1"/>
  <c r="AD75" i="11"/>
  <c r="AD74" i="11"/>
  <c r="AD73" i="11"/>
  <c r="AD72" i="11"/>
  <c r="AD71" i="11"/>
  <c r="AD70" i="11"/>
  <c r="AD69" i="11"/>
  <c r="X234" i="10"/>
  <c r="W234" i="10"/>
  <c r="V234" i="10"/>
  <c r="U234" i="10"/>
  <c r="T234" i="10"/>
  <c r="AC231" i="10"/>
  <c r="AB231" i="10"/>
  <c r="AA231" i="10"/>
  <c r="Z231" i="10"/>
  <c r="Y231" i="10"/>
  <c r="X231" i="10"/>
  <c r="W231" i="10"/>
  <c r="V231" i="10"/>
  <c r="U231" i="10"/>
  <c r="T231" i="10"/>
  <c r="S231" i="10"/>
  <c r="R231" i="10"/>
  <c r="Q231" i="10"/>
  <c r="P231" i="10"/>
  <c r="O231" i="10"/>
  <c r="N231" i="10"/>
  <c r="M231" i="10"/>
  <c r="L231" i="10"/>
  <c r="K231" i="10"/>
  <c r="J231" i="10"/>
  <c r="I231" i="10"/>
  <c r="H231" i="10"/>
  <c r="G231" i="10"/>
  <c r="G234" i="10" s="1"/>
  <c r="AD230" i="10"/>
  <c r="AD229" i="10"/>
  <c r="AD228" i="10"/>
  <c r="AD227" i="10"/>
  <c r="AD379" i="10"/>
  <c r="G402" i="10"/>
  <c r="T399" i="10"/>
  <c r="G399" i="10"/>
  <c r="AC396" i="10"/>
  <c r="U396" i="10"/>
  <c r="T396" i="10"/>
  <c r="Q396" i="10"/>
  <c r="M396" i="10"/>
  <c r="L396" i="10"/>
  <c r="K396" i="10"/>
  <c r="J396" i="10"/>
  <c r="I396" i="10"/>
  <c r="H396" i="10"/>
  <c r="AD395" i="10"/>
  <c r="AD394" i="10"/>
  <c r="AD393" i="10"/>
  <c r="AD392" i="10"/>
  <c r="AD391" i="10"/>
  <c r="AD390" i="10"/>
  <c r="AD389" i="10"/>
  <c r="AD388" i="10"/>
  <c r="AD387" i="10"/>
  <c r="AD386" i="10"/>
  <c r="AD385" i="10"/>
  <c r="AD384" i="10"/>
  <c r="AD383" i="10"/>
  <c r="AD382" i="10"/>
  <c r="AD381" i="10"/>
  <c r="AD380" i="10"/>
  <c r="X372" i="10"/>
  <c r="W372" i="10"/>
  <c r="V372" i="10"/>
  <c r="AC369" i="10"/>
  <c r="AB369" i="10"/>
  <c r="AA369" i="10"/>
  <c r="Z369" i="10"/>
  <c r="Y369" i="10"/>
  <c r="X369" i="10"/>
  <c r="W369" i="10"/>
  <c r="V369" i="10"/>
  <c r="U369" i="10"/>
  <c r="T369" i="10"/>
  <c r="S369" i="10"/>
  <c r="R369" i="10"/>
  <c r="Q369" i="10"/>
  <c r="P369" i="10"/>
  <c r="O369" i="10"/>
  <c r="N369" i="10"/>
  <c r="M369" i="10"/>
  <c r="L369" i="10"/>
  <c r="K369" i="10"/>
  <c r="J369" i="10"/>
  <c r="I369" i="10"/>
  <c r="H369" i="10"/>
  <c r="G369" i="10"/>
  <c r="G375" i="10" s="1"/>
  <c r="AD368" i="10"/>
  <c r="AD367" i="10"/>
  <c r="AD366" i="10"/>
  <c r="AD365" i="10"/>
  <c r="AD364" i="10"/>
  <c r="AD363" i="10"/>
  <c r="AD362" i="10"/>
  <c r="AD361" i="10"/>
  <c r="AD360" i="10"/>
  <c r="AD359" i="10"/>
  <c r="AD358" i="10"/>
  <c r="X317" i="10"/>
  <c r="W317" i="10"/>
  <c r="V317" i="10"/>
  <c r="U317" i="10"/>
  <c r="T317" i="10"/>
  <c r="AC314" i="10"/>
  <c r="AB314" i="10"/>
  <c r="AA314" i="10"/>
  <c r="Z314" i="10"/>
  <c r="Y314" i="10"/>
  <c r="X314" i="10"/>
  <c r="W314" i="10"/>
  <c r="V314" i="10"/>
  <c r="U314" i="10"/>
  <c r="T314" i="10"/>
  <c r="S314" i="10"/>
  <c r="R314" i="10"/>
  <c r="Q314" i="10"/>
  <c r="P314" i="10"/>
  <c r="O314" i="10"/>
  <c r="N314" i="10"/>
  <c r="M314" i="10"/>
  <c r="L314" i="10"/>
  <c r="K314" i="10"/>
  <c r="J314" i="10"/>
  <c r="I314" i="10"/>
  <c r="H314" i="10"/>
  <c r="G314" i="10"/>
  <c r="G317" i="10" s="1"/>
  <c r="AD313" i="10"/>
  <c r="AD312" i="10"/>
  <c r="AD311" i="10"/>
  <c r="AD310" i="10"/>
  <c r="AD309" i="10"/>
  <c r="AD308" i="10"/>
  <c r="AD307" i="10"/>
  <c r="AD306" i="10"/>
  <c r="AD305" i="10"/>
  <c r="AD304" i="10"/>
  <c r="X297" i="10"/>
  <c r="W297" i="10"/>
  <c r="V297" i="10"/>
  <c r="U297" i="10"/>
  <c r="T297" i="10"/>
  <c r="AC294" i="10"/>
  <c r="AB294" i="10"/>
  <c r="AA294" i="10"/>
  <c r="Z294" i="10"/>
  <c r="Y294" i="10"/>
  <c r="X294" i="10"/>
  <c r="W294" i="10"/>
  <c r="V294" i="10"/>
  <c r="U294" i="10"/>
  <c r="T294" i="10"/>
  <c r="S294" i="10"/>
  <c r="R294" i="10"/>
  <c r="Q294" i="10"/>
  <c r="P294" i="10"/>
  <c r="O294" i="10"/>
  <c r="N294" i="10"/>
  <c r="M294" i="10"/>
  <c r="L294" i="10"/>
  <c r="K294" i="10"/>
  <c r="J294" i="10"/>
  <c r="I294" i="10"/>
  <c r="H294" i="10"/>
  <c r="G294" i="10"/>
  <c r="G300" i="10" s="1"/>
  <c r="AD293" i="10"/>
  <c r="AD292" i="10"/>
  <c r="AD291" i="10"/>
  <c r="X284" i="10"/>
  <c r="W284" i="10"/>
  <c r="V284" i="10"/>
  <c r="U284" i="10"/>
  <c r="T284" i="10"/>
  <c r="AC281" i="10"/>
  <c r="AB281" i="10"/>
  <c r="AA281" i="10"/>
  <c r="Z281" i="10"/>
  <c r="Y281" i="10"/>
  <c r="X281" i="10"/>
  <c r="W281" i="10"/>
  <c r="V281" i="10"/>
  <c r="U281" i="10"/>
  <c r="T281" i="10"/>
  <c r="S281" i="10"/>
  <c r="R281" i="10"/>
  <c r="Q281" i="10"/>
  <c r="P281" i="10"/>
  <c r="O281" i="10"/>
  <c r="N281" i="10"/>
  <c r="M281" i="10"/>
  <c r="L281" i="10"/>
  <c r="K281" i="10"/>
  <c r="J281" i="10"/>
  <c r="I281" i="10"/>
  <c r="H281" i="10"/>
  <c r="G281" i="10"/>
  <c r="G284" i="10" s="1"/>
  <c r="AD280" i="10"/>
  <c r="AD279" i="10"/>
  <c r="AD278" i="10"/>
  <c r="AD277" i="10"/>
  <c r="AD276" i="10"/>
  <c r="X207" i="10"/>
  <c r="W207" i="10"/>
  <c r="V207" i="10"/>
  <c r="U207" i="10"/>
  <c r="T207" i="10"/>
  <c r="AC204" i="10"/>
  <c r="AB204" i="10"/>
  <c r="AA204" i="10"/>
  <c r="Z204" i="10"/>
  <c r="Y204" i="10"/>
  <c r="X204" i="10"/>
  <c r="W204" i="10"/>
  <c r="V204" i="10"/>
  <c r="U204" i="10"/>
  <c r="T204" i="10"/>
  <c r="S204" i="10"/>
  <c r="R204" i="10"/>
  <c r="Q204" i="10"/>
  <c r="P204" i="10"/>
  <c r="O204" i="10"/>
  <c r="N204" i="10"/>
  <c r="M204" i="10"/>
  <c r="L204" i="10"/>
  <c r="K204" i="10"/>
  <c r="J204" i="10"/>
  <c r="I204" i="10"/>
  <c r="H204" i="10"/>
  <c r="G204" i="10"/>
  <c r="G210" i="10" s="1"/>
  <c r="AD203" i="10"/>
  <c r="AD202" i="10"/>
  <c r="AD201" i="10"/>
  <c r="X158" i="10"/>
  <c r="W158" i="10"/>
  <c r="V158" i="10"/>
  <c r="U158" i="10"/>
  <c r="T158" i="10"/>
  <c r="AC155" i="10"/>
  <c r="AB155" i="10"/>
  <c r="AA155" i="10"/>
  <c r="Z155" i="10"/>
  <c r="Y155" i="10"/>
  <c r="X155" i="10"/>
  <c r="W155" i="10"/>
  <c r="V155" i="10"/>
  <c r="U155" i="10"/>
  <c r="T155" i="10"/>
  <c r="S155" i="10"/>
  <c r="R155" i="10"/>
  <c r="Q155" i="10"/>
  <c r="P155" i="10"/>
  <c r="O155" i="10"/>
  <c r="N155" i="10"/>
  <c r="M155" i="10"/>
  <c r="L155" i="10"/>
  <c r="K155" i="10"/>
  <c r="J155" i="10"/>
  <c r="I155" i="10"/>
  <c r="H155" i="10"/>
  <c r="AD154" i="10"/>
  <c r="AD153" i="10"/>
  <c r="AD152" i="10"/>
  <c r="AD151" i="10"/>
  <c r="AD150" i="10"/>
  <c r="AD149" i="10"/>
  <c r="AD148" i="10"/>
  <c r="AD147" i="10"/>
  <c r="G22" i="10"/>
  <c r="X19" i="10"/>
  <c r="W19" i="10"/>
  <c r="V19" i="10"/>
  <c r="U19" i="10"/>
  <c r="T19" i="10"/>
  <c r="G19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AD15" i="10"/>
  <c r="AD14" i="10"/>
  <c r="X7" i="10"/>
  <c r="W7" i="10"/>
  <c r="V7" i="10"/>
  <c r="U7" i="10"/>
  <c r="T7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G10" i="10" s="1"/>
  <c r="AD3" i="10"/>
  <c r="AD2" i="10"/>
  <c r="X195" i="9"/>
  <c r="W195" i="9"/>
  <c r="V195" i="9"/>
  <c r="U195" i="9"/>
  <c r="T195" i="9"/>
  <c r="AD192" i="9"/>
  <c r="AC192" i="9"/>
  <c r="AB192" i="9"/>
  <c r="AA192" i="9"/>
  <c r="Z192" i="9"/>
  <c r="Y192" i="9"/>
  <c r="X192" i="9"/>
  <c r="W192" i="9"/>
  <c r="V192" i="9"/>
  <c r="U192" i="9"/>
  <c r="T192" i="9"/>
  <c r="S192" i="9"/>
  <c r="R192" i="9"/>
  <c r="Q192" i="9"/>
  <c r="P192" i="9"/>
  <c r="O192" i="9"/>
  <c r="N192" i="9"/>
  <c r="M192" i="9"/>
  <c r="L192" i="9"/>
  <c r="K192" i="9"/>
  <c r="J192" i="9"/>
  <c r="I192" i="9"/>
  <c r="H192" i="9"/>
  <c r="G192" i="9"/>
  <c r="G198" i="9" s="1"/>
  <c r="X182" i="9"/>
  <c r="W182" i="9"/>
  <c r="V182" i="9"/>
  <c r="U182" i="9"/>
  <c r="T182" i="9"/>
  <c r="AC179" i="9"/>
  <c r="AB179" i="9"/>
  <c r="AA179" i="9"/>
  <c r="Z179" i="9"/>
  <c r="Y179" i="9"/>
  <c r="X179" i="9"/>
  <c r="W179" i="9"/>
  <c r="V179" i="9"/>
  <c r="U179" i="9"/>
  <c r="T179" i="9"/>
  <c r="S179" i="9"/>
  <c r="R179" i="9"/>
  <c r="Q179" i="9"/>
  <c r="P179" i="9"/>
  <c r="O179" i="9"/>
  <c r="N179" i="9"/>
  <c r="M179" i="9"/>
  <c r="L179" i="9"/>
  <c r="K179" i="9"/>
  <c r="J179" i="9"/>
  <c r="I179" i="9"/>
  <c r="H179" i="9"/>
  <c r="G179" i="9"/>
  <c r="G185" i="9" s="1"/>
  <c r="AD178" i="9"/>
  <c r="AD177" i="9"/>
  <c r="AD176" i="9"/>
  <c r="AD175" i="9"/>
  <c r="AD174" i="9"/>
  <c r="AD173" i="9"/>
  <c r="AD172" i="9"/>
  <c r="AD171" i="9"/>
  <c r="AD170" i="9"/>
  <c r="AD169" i="9"/>
  <c r="AD168" i="9"/>
  <c r="G182" i="9"/>
  <c r="G164" i="9"/>
  <c r="X161" i="9"/>
  <c r="W161" i="9"/>
  <c r="V161" i="9"/>
  <c r="U161" i="9"/>
  <c r="T161" i="9"/>
  <c r="AC158" i="9"/>
  <c r="AB158" i="9"/>
  <c r="AA158" i="9"/>
  <c r="Z158" i="9"/>
  <c r="Y158" i="9"/>
  <c r="X158" i="9"/>
  <c r="W158" i="9"/>
  <c r="V158" i="9"/>
  <c r="U158" i="9"/>
  <c r="T158" i="9"/>
  <c r="S158" i="9"/>
  <c r="R158" i="9"/>
  <c r="Q158" i="9"/>
  <c r="P158" i="9"/>
  <c r="O158" i="9"/>
  <c r="N158" i="9"/>
  <c r="M158" i="9"/>
  <c r="L158" i="9"/>
  <c r="K158" i="9"/>
  <c r="J158" i="9"/>
  <c r="I158" i="9"/>
  <c r="H158" i="9"/>
  <c r="AD157" i="9"/>
  <c r="AD156" i="9"/>
  <c r="AD155" i="9"/>
  <c r="AD154" i="9"/>
  <c r="AD153" i="9"/>
  <c r="AD152" i="9"/>
  <c r="AD151" i="9"/>
  <c r="AD150" i="9"/>
  <c r="AD149" i="9"/>
  <c r="AD148" i="9"/>
  <c r="AD147" i="9"/>
  <c r="AD146" i="9"/>
  <c r="X125" i="9"/>
  <c r="W125" i="9"/>
  <c r="V125" i="9"/>
  <c r="U125" i="9"/>
  <c r="T125" i="9"/>
  <c r="AC122" i="9"/>
  <c r="AB122" i="9"/>
  <c r="AA122" i="9"/>
  <c r="Z122" i="9"/>
  <c r="Y122" i="9"/>
  <c r="X122" i="9"/>
  <c r="W122" i="9"/>
  <c r="V122" i="9"/>
  <c r="U122" i="9"/>
  <c r="T122" i="9"/>
  <c r="S122" i="9"/>
  <c r="R122" i="9"/>
  <c r="Q122" i="9"/>
  <c r="P122" i="9"/>
  <c r="O122" i="9"/>
  <c r="N122" i="9"/>
  <c r="M122" i="9"/>
  <c r="L122" i="9"/>
  <c r="K122" i="9"/>
  <c r="J122" i="9"/>
  <c r="I122" i="9"/>
  <c r="H122" i="9"/>
  <c r="G122" i="9"/>
  <c r="G125" i="9" s="1"/>
  <c r="AD121" i="9"/>
  <c r="AD120" i="9"/>
  <c r="AD119" i="9"/>
  <c r="AD118" i="9"/>
  <c r="AD117" i="9"/>
  <c r="AD116" i="9"/>
  <c r="AD115" i="9"/>
  <c r="T111" i="9"/>
  <c r="X108" i="9"/>
  <c r="W108" i="9"/>
  <c r="V108" i="9"/>
  <c r="U108" i="9"/>
  <c r="AC105" i="9"/>
  <c r="AB105" i="9"/>
  <c r="AA105" i="9"/>
  <c r="Z105" i="9"/>
  <c r="Y105" i="9"/>
  <c r="X105" i="9"/>
  <c r="W105" i="9"/>
  <c r="V105" i="9"/>
  <c r="U105" i="9"/>
  <c r="T105" i="9"/>
  <c r="S105" i="9"/>
  <c r="R105" i="9"/>
  <c r="R108" i="9" s="1"/>
  <c r="Q105" i="9"/>
  <c r="P105" i="9"/>
  <c r="O105" i="9"/>
  <c r="O108" i="9"/>
  <c r="N105" i="9"/>
  <c r="M105" i="9"/>
  <c r="L105" i="9"/>
  <c r="K105" i="9"/>
  <c r="J105" i="9"/>
  <c r="I105" i="9"/>
  <c r="H105" i="9"/>
  <c r="G108" i="9"/>
  <c r="AD104" i="9"/>
  <c r="AD103" i="9"/>
  <c r="AD102" i="9"/>
  <c r="AD101" i="9"/>
  <c r="AD100" i="9"/>
  <c r="AD99" i="9"/>
  <c r="AD98" i="9"/>
  <c r="AD97" i="9"/>
  <c r="AD96" i="9"/>
  <c r="L61" i="9"/>
  <c r="G61" i="9"/>
  <c r="X58" i="9"/>
  <c r="W58" i="9"/>
  <c r="V58" i="9"/>
  <c r="U58" i="9"/>
  <c r="T58" i="9"/>
  <c r="G58" i="9"/>
  <c r="AC55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AD54" i="9"/>
  <c r="AD53" i="9"/>
  <c r="AD52" i="9"/>
  <c r="AD51" i="9"/>
  <c r="G46" i="9"/>
  <c r="X43" i="9"/>
  <c r="W43" i="9"/>
  <c r="V43" i="9"/>
  <c r="U43" i="9"/>
  <c r="T43" i="9"/>
  <c r="G43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H40" i="9"/>
  <c r="AD39" i="9"/>
  <c r="AD38" i="9"/>
  <c r="AD37" i="9"/>
  <c r="AD36" i="9"/>
  <c r="X29" i="9"/>
  <c r="W29" i="9"/>
  <c r="V29" i="9"/>
  <c r="U29" i="9"/>
  <c r="T29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9" i="9"/>
  <c r="M26" i="9"/>
  <c r="L26" i="9"/>
  <c r="K26" i="9"/>
  <c r="J26" i="9"/>
  <c r="I26" i="9"/>
  <c r="H26" i="9"/>
  <c r="G26" i="9"/>
  <c r="G32" i="9" s="1"/>
  <c r="N32" i="9"/>
  <c r="X195" i="8"/>
  <c r="W195" i="8"/>
  <c r="V195" i="8"/>
  <c r="U195" i="8"/>
  <c r="T195" i="8"/>
  <c r="AC192" i="8"/>
  <c r="AB192" i="8"/>
  <c r="AA192" i="8"/>
  <c r="Z192" i="8"/>
  <c r="Y192" i="8"/>
  <c r="X192" i="8"/>
  <c r="W192" i="8"/>
  <c r="V192" i="8"/>
  <c r="U192" i="8"/>
  <c r="T192" i="8"/>
  <c r="S192" i="8"/>
  <c r="R192" i="8"/>
  <c r="Q192" i="8"/>
  <c r="P192" i="8"/>
  <c r="O192" i="8"/>
  <c r="N192" i="8"/>
  <c r="M192" i="8"/>
  <c r="L192" i="8"/>
  <c r="K192" i="8"/>
  <c r="J192" i="8"/>
  <c r="I192" i="8"/>
  <c r="H192" i="8"/>
  <c r="G192" i="8"/>
  <c r="G198" i="8" s="1"/>
  <c r="AD191" i="8"/>
  <c r="AD190" i="8"/>
  <c r="AD167" i="8"/>
  <c r="AC180" i="8"/>
  <c r="AB180" i="8"/>
  <c r="U180" i="8"/>
  <c r="T180" i="8"/>
  <c r="Q180" i="8"/>
  <c r="P180" i="8"/>
  <c r="O180" i="8"/>
  <c r="M180" i="8"/>
  <c r="L180" i="8"/>
  <c r="K180" i="8"/>
  <c r="J180" i="8"/>
  <c r="I180" i="8"/>
  <c r="H180" i="8"/>
  <c r="G180" i="8"/>
  <c r="G186" i="8" s="1"/>
  <c r="AD179" i="8"/>
  <c r="AD178" i="8"/>
  <c r="AD175" i="8"/>
  <c r="AD176" i="8"/>
  <c r="AD177" i="8"/>
  <c r="AD174" i="8"/>
  <c r="AD173" i="8"/>
  <c r="AD172" i="8"/>
  <c r="AD171" i="8"/>
  <c r="AD170" i="8"/>
  <c r="AD169" i="8"/>
  <c r="AD168" i="8"/>
  <c r="Q163" i="8"/>
  <c r="P163" i="8"/>
  <c r="X160" i="8"/>
  <c r="W160" i="8"/>
  <c r="V160" i="8"/>
  <c r="U160" i="8"/>
  <c r="T160" i="8"/>
  <c r="AC157" i="8"/>
  <c r="AB157" i="8"/>
  <c r="AA157" i="8"/>
  <c r="Z157" i="8"/>
  <c r="Y157" i="8"/>
  <c r="X157" i="8"/>
  <c r="W157" i="8"/>
  <c r="V157" i="8"/>
  <c r="U157" i="8"/>
  <c r="T157" i="8"/>
  <c r="S157" i="8"/>
  <c r="R157" i="8"/>
  <c r="Q157" i="8"/>
  <c r="P157" i="8"/>
  <c r="O157" i="8"/>
  <c r="N157" i="8"/>
  <c r="M157" i="8"/>
  <c r="L157" i="8"/>
  <c r="K157" i="8"/>
  <c r="J157" i="8"/>
  <c r="I157" i="8"/>
  <c r="H157" i="8"/>
  <c r="G157" i="8"/>
  <c r="G160" i="8" s="1"/>
  <c r="AD156" i="8"/>
  <c r="AD155" i="8"/>
  <c r="X148" i="8"/>
  <c r="W148" i="8"/>
  <c r="V148" i="8"/>
  <c r="U148" i="8"/>
  <c r="T148" i="8"/>
  <c r="AC145" i="8"/>
  <c r="AB145" i="8"/>
  <c r="AA145" i="8"/>
  <c r="Z145" i="8"/>
  <c r="Y145" i="8"/>
  <c r="X145" i="8"/>
  <c r="W145" i="8"/>
  <c r="V145" i="8"/>
  <c r="U145" i="8"/>
  <c r="T145" i="8"/>
  <c r="S145" i="8"/>
  <c r="R145" i="8"/>
  <c r="Q145" i="8"/>
  <c r="P145" i="8"/>
  <c r="O145" i="8"/>
  <c r="N145" i="8"/>
  <c r="M145" i="8"/>
  <c r="L145" i="8"/>
  <c r="K145" i="8"/>
  <c r="J145" i="8"/>
  <c r="I145" i="8"/>
  <c r="H145" i="8"/>
  <c r="G145" i="8"/>
  <c r="G148" i="8" s="1"/>
  <c r="AD144" i="8"/>
  <c r="AD143" i="8"/>
  <c r="AD142" i="8"/>
  <c r="AD141" i="8"/>
  <c r="AD140" i="8"/>
  <c r="AD139" i="8"/>
  <c r="AD129" i="8"/>
  <c r="AC129" i="8"/>
  <c r="AB129" i="8"/>
  <c r="AA129" i="8"/>
  <c r="Z129" i="8"/>
  <c r="Y129" i="8"/>
  <c r="X129" i="8"/>
  <c r="W129" i="8"/>
  <c r="X120" i="8"/>
  <c r="W120" i="8"/>
  <c r="V120" i="8"/>
  <c r="U120" i="8"/>
  <c r="T120" i="8"/>
  <c r="AC117" i="8"/>
  <c r="Z120" i="8" s="1"/>
  <c r="AB117" i="8"/>
  <c r="AA117" i="8"/>
  <c r="Z117" i="8"/>
  <c r="Y117" i="8"/>
  <c r="X117" i="8"/>
  <c r="W117" i="8"/>
  <c r="V117" i="8"/>
  <c r="U117" i="8"/>
  <c r="T117" i="8"/>
  <c r="S117" i="8"/>
  <c r="R117" i="8"/>
  <c r="Q117" i="8"/>
  <c r="P117" i="8"/>
  <c r="O117" i="8"/>
  <c r="N117" i="8"/>
  <c r="M117" i="8"/>
  <c r="L117" i="8"/>
  <c r="K117" i="8"/>
  <c r="J117" i="8"/>
  <c r="I117" i="8"/>
  <c r="H117" i="8"/>
  <c r="G117" i="8"/>
  <c r="G120" i="8" s="1"/>
  <c r="AD116" i="8"/>
  <c r="AD115" i="8"/>
  <c r="X108" i="8"/>
  <c r="W108" i="8"/>
  <c r="V108" i="8"/>
  <c r="U108" i="8"/>
  <c r="T108" i="8"/>
  <c r="AC105" i="8"/>
  <c r="AB105" i="8"/>
  <c r="AA105" i="8"/>
  <c r="Z105" i="8"/>
  <c r="Y105" i="8"/>
  <c r="X105" i="8"/>
  <c r="W105" i="8"/>
  <c r="V105" i="8"/>
  <c r="U105" i="8"/>
  <c r="T105" i="8"/>
  <c r="S105" i="8"/>
  <c r="R105" i="8"/>
  <c r="Q105" i="8"/>
  <c r="P105" i="8"/>
  <c r="O105" i="8"/>
  <c r="N105" i="8"/>
  <c r="M105" i="8"/>
  <c r="L105" i="8"/>
  <c r="K105" i="8"/>
  <c r="J105" i="8"/>
  <c r="I105" i="8"/>
  <c r="H105" i="8"/>
  <c r="G105" i="8"/>
  <c r="G111" i="8" s="1"/>
  <c r="AD104" i="8"/>
  <c r="AD103" i="8"/>
  <c r="AD102" i="8"/>
  <c r="AD101" i="8"/>
  <c r="AD100" i="8"/>
  <c r="AD99" i="8"/>
  <c r="AD98" i="8"/>
  <c r="AD97" i="8"/>
  <c r="AD96" i="8"/>
  <c r="AD95" i="8"/>
  <c r="AD94" i="8"/>
  <c r="AD93" i="8"/>
  <c r="AD92" i="8"/>
  <c r="AD91" i="8"/>
  <c r="AD90" i="8"/>
  <c r="AD89" i="8"/>
  <c r="AD88" i="8"/>
  <c r="AD87" i="8"/>
  <c r="AD86" i="8"/>
  <c r="Q82" i="8"/>
  <c r="P82" i="8"/>
  <c r="N82" i="8"/>
  <c r="M82" i="8"/>
  <c r="L82" i="8"/>
  <c r="AC76" i="8"/>
  <c r="AB76" i="8"/>
  <c r="AA76" i="8"/>
  <c r="Z76" i="8"/>
  <c r="Y76" i="8"/>
  <c r="X76" i="8"/>
  <c r="W76" i="8"/>
  <c r="V76" i="8"/>
  <c r="U76" i="8"/>
  <c r="T76" i="8"/>
  <c r="S76" i="8"/>
  <c r="R76" i="8"/>
  <c r="Q76" i="8"/>
  <c r="P76" i="8"/>
  <c r="O76" i="8"/>
  <c r="N76" i="8"/>
  <c r="M76" i="8"/>
  <c r="L76" i="8"/>
  <c r="K76" i="8"/>
  <c r="J76" i="8"/>
  <c r="I76" i="8"/>
  <c r="H76" i="8"/>
  <c r="G76" i="8"/>
  <c r="G82" i="8" s="1"/>
  <c r="AD75" i="8"/>
  <c r="AD74" i="8"/>
  <c r="AD73" i="8"/>
  <c r="AD72" i="8"/>
  <c r="AD71" i="8"/>
  <c r="AC59" i="8"/>
  <c r="AB59" i="8"/>
  <c r="W59" i="8"/>
  <c r="U59" i="8"/>
  <c r="T59" i="8"/>
  <c r="R59" i="8"/>
  <c r="Q59" i="8"/>
  <c r="P59" i="8"/>
  <c r="O59" i="8"/>
  <c r="M59" i="8"/>
  <c r="L59" i="8"/>
  <c r="K59" i="8"/>
  <c r="J59" i="8"/>
  <c r="I59" i="8"/>
  <c r="H59" i="8"/>
  <c r="G65" i="8"/>
  <c r="AD58" i="8"/>
  <c r="AD57" i="8"/>
  <c r="AD56" i="8"/>
  <c r="AD55" i="8"/>
  <c r="AD54" i="8"/>
  <c r="AD53" i="8"/>
  <c r="AD52" i="8"/>
  <c r="AD51" i="8"/>
  <c r="AD50" i="8"/>
  <c r="AD49" i="8"/>
  <c r="AD48" i="8"/>
  <c r="AD47" i="8"/>
  <c r="AD46" i="8"/>
  <c r="AD45" i="8"/>
  <c r="AD44" i="8"/>
  <c r="AD43" i="8"/>
  <c r="AD42" i="8"/>
  <c r="AD41" i="8"/>
  <c r="AD40" i="8"/>
  <c r="AD39" i="8"/>
  <c r="AD38" i="8"/>
  <c r="AD37" i="8"/>
  <c r="AD36" i="8"/>
  <c r="AD35" i="8"/>
  <c r="AD34" i="8"/>
  <c r="AD33" i="8"/>
  <c r="AD32" i="8"/>
  <c r="AD31" i="8"/>
  <c r="AD30" i="8"/>
  <c r="AD29" i="8"/>
  <c r="AD27" i="8"/>
  <c r="AD26" i="8"/>
  <c r="AD25" i="8"/>
  <c r="AD24" i="8"/>
  <c r="AD23" i="8"/>
  <c r="AD22" i="8"/>
  <c r="AD21" i="8"/>
  <c r="AD20" i="8"/>
  <c r="G62" i="8"/>
  <c r="X13" i="8"/>
  <c r="W13" i="8"/>
  <c r="V13" i="8"/>
  <c r="U13" i="8"/>
  <c r="T13" i="8"/>
  <c r="AC10" i="8"/>
  <c r="AB10" i="8"/>
  <c r="AA10" i="8"/>
  <c r="Z10" i="8"/>
  <c r="Y10" i="8"/>
  <c r="X10" i="8"/>
  <c r="W10" i="8"/>
  <c r="V10" i="8"/>
  <c r="U10" i="8"/>
  <c r="T10" i="8"/>
  <c r="S10" i="8"/>
  <c r="R10" i="8"/>
  <c r="Q13" i="8"/>
  <c r="P10" i="8"/>
  <c r="O10" i="8"/>
  <c r="N10" i="8"/>
  <c r="M10" i="8"/>
  <c r="L10" i="8"/>
  <c r="K10" i="8"/>
  <c r="J10" i="8"/>
  <c r="I10" i="8"/>
  <c r="H10" i="8"/>
  <c r="G10" i="8"/>
  <c r="G16" i="8" s="1"/>
  <c r="AD9" i="8"/>
  <c r="AD8" i="8"/>
  <c r="AD7" i="8"/>
  <c r="AD6" i="8"/>
  <c r="AD5" i="8"/>
  <c r="AD4" i="8"/>
  <c r="AD3" i="8"/>
  <c r="AD2" i="8"/>
  <c r="X228" i="7"/>
  <c r="W228" i="7"/>
  <c r="V228" i="7"/>
  <c r="U228" i="7"/>
  <c r="T228" i="7"/>
  <c r="AC225" i="7"/>
  <c r="AB225" i="7"/>
  <c r="AA225" i="7"/>
  <c r="Z225" i="7"/>
  <c r="Y225" i="7"/>
  <c r="W225" i="7"/>
  <c r="V225" i="7"/>
  <c r="U225" i="7"/>
  <c r="T225" i="7"/>
  <c r="S225" i="7"/>
  <c r="R225" i="7"/>
  <c r="Q225" i="7"/>
  <c r="P225" i="7"/>
  <c r="O225" i="7"/>
  <c r="N225" i="7"/>
  <c r="M225" i="7"/>
  <c r="L225" i="7"/>
  <c r="K225" i="7"/>
  <c r="J225" i="7"/>
  <c r="I225" i="7"/>
  <c r="H225" i="7"/>
  <c r="G225" i="7"/>
  <c r="G231" i="7" s="1"/>
  <c r="AD224" i="7"/>
  <c r="AD223" i="7"/>
  <c r="AD222" i="7"/>
  <c r="AD221" i="7"/>
  <c r="AD220" i="7"/>
  <c r="AD219" i="7"/>
  <c r="AD218" i="7"/>
  <c r="AD217" i="7"/>
  <c r="AD216" i="7"/>
  <c r="AD215" i="7"/>
  <c r="AD214" i="7"/>
  <c r="AD213" i="7"/>
  <c r="AD212" i="7"/>
  <c r="AD211" i="7"/>
  <c r="AD210" i="7"/>
  <c r="AD209" i="7"/>
  <c r="AD208" i="7"/>
  <c r="AD207" i="7"/>
  <c r="AD206" i="7"/>
  <c r="AD205" i="7"/>
  <c r="AD204" i="7"/>
  <c r="AD203" i="7"/>
  <c r="AD202" i="7"/>
  <c r="AD201" i="7"/>
  <c r="AD200" i="7"/>
  <c r="AD199" i="7"/>
  <c r="P233" i="5"/>
  <c r="O233" i="5"/>
  <c r="N233" i="5"/>
  <c r="M233" i="5"/>
  <c r="L233" i="5"/>
  <c r="X230" i="5"/>
  <c r="W230" i="5"/>
  <c r="V230" i="5"/>
  <c r="U230" i="5"/>
  <c r="T230" i="5"/>
  <c r="AC227" i="5"/>
  <c r="AB227" i="5"/>
  <c r="AA227" i="5"/>
  <c r="Z227" i="5"/>
  <c r="Y227" i="5"/>
  <c r="X227" i="5"/>
  <c r="W227" i="5"/>
  <c r="V227" i="5"/>
  <c r="U227" i="5"/>
  <c r="T227" i="5"/>
  <c r="S227" i="5"/>
  <c r="R227" i="5"/>
  <c r="Q227" i="5"/>
  <c r="P227" i="5"/>
  <c r="O227" i="5"/>
  <c r="N227" i="5"/>
  <c r="L227" i="5"/>
  <c r="K227" i="5"/>
  <c r="J227" i="5"/>
  <c r="I227" i="5"/>
  <c r="H227" i="5"/>
  <c r="G233" i="5"/>
  <c r="AD226" i="5"/>
  <c r="AD225" i="5"/>
  <c r="AD224" i="5"/>
  <c r="AD223" i="5"/>
  <c r="AD222" i="5"/>
  <c r="AD221" i="5"/>
  <c r="AD220" i="5"/>
  <c r="AD219" i="5"/>
  <c r="AD218" i="5"/>
  <c r="AD217" i="5"/>
  <c r="AD216" i="5"/>
  <c r="G230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AD186" i="5"/>
  <c r="AD187" i="5"/>
  <c r="AD188" i="5"/>
  <c r="AD189" i="5"/>
  <c r="AD190" i="5"/>
  <c r="AD191" i="5"/>
  <c r="AD192" i="5"/>
  <c r="AD193" i="5"/>
  <c r="AD194" i="5"/>
  <c r="AD195" i="5"/>
  <c r="AD196" i="5"/>
  <c r="AD197" i="5"/>
  <c r="AD198" i="5"/>
  <c r="AD199" i="5"/>
  <c r="AD200" i="5"/>
  <c r="AD201" i="5"/>
  <c r="AD202" i="5"/>
  <c r="AD151" i="5"/>
  <c r="H203" i="5"/>
  <c r="X206" i="5"/>
  <c r="W206" i="5"/>
  <c r="V206" i="5"/>
  <c r="U206" i="5"/>
  <c r="T206" i="5"/>
  <c r="AC203" i="5"/>
  <c r="AB203" i="5"/>
  <c r="AA203" i="5"/>
  <c r="Z203" i="5"/>
  <c r="Y203" i="5"/>
  <c r="X203" i="5"/>
  <c r="W203" i="5"/>
  <c r="V203" i="5"/>
  <c r="U203" i="5"/>
  <c r="T203" i="5"/>
  <c r="S203" i="5"/>
  <c r="R203" i="5"/>
  <c r="Q203" i="5"/>
  <c r="P203" i="5"/>
  <c r="O203" i="5"/>
  <c r="N203" i="5"/>
  <c r="M203" i="5"/>
  <c r="L203" i="5"/>
  <c r="K203" i="5"/>
  <c r="J203" i="5"/>
  <c r="I203" i="5"/>
  <c r="X144" i="5"/>
  <c r="W144" i="5"/>
  <c r="V144" i="5"/>
  <c r="U144" i="5"/>
  <c r="AC141" i="5"/>
  <c r="AB141" i="5"/>
  <c r="AA141" i="5"/>
  <c r="Z141" i="5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7" i="5"/>
  <c r="AD140" i="5"/>
  <c r="AD139" i="5"/>
  <c r="AD138" i="5"/>
  <c r="AD137" i="5"/>
  <c r="AD136" i="5"/>
  <c r="AD135" i="5"/>
  <c r="AD134" i="5"/>
  <c r="AD133" i="5"/>
  <c r="AD132" i="5"/>
  <c r="AD131" i="5"/>
  <c r="AD130" i="5"/>
  <c r="AD129" i="5"/>
  <c r="AD128" i="5"/>
  <c r="AD127" i="5"/>
  <c r="AD126" i="5"/>
  <c r="AD125" i="5"/>
  <c r="AD124" i="5"/>
  <c r="AD123" i="5"/>
  <c r="AD122" i="5"/>
  <c r="AD121" i="5"/>
  <c r="AD120" i="5"/>
  <c r="AD119" i="5"/>
  <c r="AD118" i="5"/>
  <c r="AD117" i="5"/>
  <c r="AD116" i="5"/>
  <c r="G112" i="5"/>
  <c r="X109" i="5"/>
  <c r="W109" i="5"/>
  <c r="V109" i="5"/>
  <c r="U109" i="5"/>
  <c r="T109" i="5"/>
  <c r="G109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H106" i="5"/>
  <c r="X93" i="5"/>
  <c r="W93" i="5"/>
  <c r="V93" i="5"/>
  <c r="U93" i="5"/>
  <c r="T93" i="5"/>
  <c r="AC90" i="5"/>
  <c r="AB90" i="5"/>
  <c r="AA90" i="5"/>
  <c r="Z90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G96" i="5" s="1"/>
  <c r="AD89" i="5"/>
  <c r="AD88" i="5"/>
  <c r="AD87" i="5"/>
  <c r="AD86" i="5"/>
  <c r="AD85" i="5"/>
  <c r="AD84" i="5"/>
  <c r="AD83" i="5"/>
  <c r="AD82" i="5"/>
  <c r="AD81" i="5"/>
  <c r="AD80" i="5"/>
  <c r="AD79" i="5"/>
  <c r="AD78" i="5"/>
  <c r="AD77" i="5"/>
  <c r="AD76" i="5"/>
  <c r="AD75" i="5"/>
  <c r="T63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U66" i="5"/>
  <c r="V66" i="5"/>
  <c r="W66" i="5"/>
  <c r="X66" i="5"/>
  <c r="T66" i="5"/>
  <c r="AB63" i="5"/>
  <c r="AC63" i="5"/>
  <c r="AA63" i="5"/>
  <c r="G63" i="5"/>
  <c r="G66" i="5" s="1"/>
  <c r="Z63" i="5"/>
  <c r="Y63" i="5"/>
  <c r="X63" i="5"/>
  <c r="W63" i="5"/>
  <c r="V63" i="5"/>
  <c r="U63" i="5"/>
  <c r="S63" i="5"/>
  <c r="R63" i="5"/>
  <c r="Q63" i="5"/>
  <c r="P63" i="5"/>
  <c r="O63" i="5"/>
  <c r="N63" i="5"/>
  <c r="M63" i="5"/>
  <c r="L63" i="5"/>
  <c r="K63" i="5"/>
  <c r="J63" i="5"/>
  <c r="I63" i="5"/>
  <c r="H63" i="5"/>
  <c r="AD3" i="5"/>
  <c r="AD4" i="5"/>
  <c r="AD5" i="5"/>
  <c r="AD6" i="5"/>
  <c r="AD7" i="5"/>
  <c r="AD8" i="5"/>
  <c r="AD9" i="5"/>
  <c r="AD10" i="5"/>
  <c r="AD11" i="5"/>
  <c r="AD12" i="5"/>
  <c r="AD62" i="5"/>
  <c r="AD2" i="5"/>
  <c r="AD44" i="21" l="1"/>
  <c r="AD225" i="7"/>
  <c r="G54" i="19"/>
  <c r="G372" i="10"/>
  <c r="AD188" i="7"/>
  <c r="G119" i="15"/>
  <c r="AD106" i="5"/>
  <c r="AD121" i="22"/>
  <c r="AD124" i="7"/>
  <c r="AD148" i="7"/>
  <c r="G163" i="8"/>
  <c r="G195" i="9"/>
  <c r="AD120" i="11"/>
  <c r="N66" i="5"/>
  <c r="X123" i="8"/>
  <c r="N9" i="18"/>
  <c r="O38" i="21"/>
  <c r="S56" i="23"/>
  <c r="U57" i="24"/>
  <c r="L111" i="14"/>
  <c r="Z209" i="14"/>
  <c r="H75" i="18"/>
  <c r="L25" i="22"/>
  <c r="T50" i="22"/>
  <c r="N109" i="22"/>
  <c r="L138" i="22"/>
  <c r="Q191" i="22"/>
  <c r="U259" i="22"/>
  <c r="L105" i="11"/>
  <c r="M274" i="14"/>
  <c r="Z65" i="22"/>
  <c r="V128" i="14"/>
  <c r="N19" i="28"/>
  <c r="Y237" i="19"/>
  <c r="J147" i="28"/>
  <c r="O66" i="5"/>
  <c r="X69" i="5"/>
  <c r="J93" i="5"/>
  <c r="R93" i="5"/>
  <c r="X96" i="5"/>
  <c r="P109" i="5"/>
  <c r="N144" i="5"/>
  <c r="U147" i="5"/>
  <c r="M206" i="5"/>
  <c r="U204" i="5"/>
  <c r="Z206" i="5"/>
  <c r="H230" i="5"/>
  <c r="Q230" i="5"/>
  <c r="W233" i="5"/>
  <c r="M228" i="7"/>
  <c r="U226" i="7"/>
  <c r="T231" i="7"/>
  <c r="R13" i="8"/>
  <c r="P62" i="8"/>
  <c r="P65" i="8" s="1"/>
  <c r="I79" i="8"/>
  <c r="J108" i="8"/>
  <c r="R108" i="8"/>
  <c r="L120" i="8"/>
  <c r="Y120" i="8"/>
  <c r="I148" i="8"/>
  <c r="J151" i="8" s="1"/>
  <c r="Q148" i="8"/>
  <c r="J160" i="8"/>
  <c r="R160" i="8"/>
  <c r="H183" i="8"/>
  <c r="Q183" i="8"/>
  <c r="O195" i="8"/>
  <c r="J29" i="9"/>
  <c r="R29" i="9"/>
  <c r="M43" i="9"/>
  <c r="Z43" i="9"/>
  <c r="T56" i="9"/>
  <c r="Y58" i="9"/>
  <c r="L108" i="9"/>
  <c r="O125" i="9"/>
  <c r="O161" i="9"/>
  <c r="N182" i="9"/>
  <c r="I195" i="9"/>
  <c r="Q195" i="9"/>
  <c r="Y79" i="11"/>
  <c r="N19" i="12"/>
  <c r="L32" i="12"/>
  <c r="L122" i="12"/>
  <c r="T120" i="12"/>
  <c r="L19" i="16"/>
  <c r="T17" i="16"/>
  <c r="Y19" i="16"/>
  <c r="H27" i="17"/>
  <c r="P27" i="17"/>
  <c r="N127" i="17"/>
  <c r="Y10" i="15"/>
  <c r="S24" i="15"/>
  <c r="I64" i="15"/>
  <c r="S64" i="15"/>
  <c r="P104" i="15"/>
  <c r="N119" i="15"/>
  <c r="O184" i="15"/>
  <c r="O9" i="18"/>
  <c r="H35" i="18"/>
  <c r="P35" i="18"/>
  <c r="J278" i="20"/>
  <c r="R278" i="20"/>
  <c r="H35" i="21"/>
  <c r="J47" i="21"/>
  <c r="P47" i="21"/>
  <c r="U47" i="21"/>
  <c r="O87" i="21"/>
  <c r="I56" i="23"/>
  <c r="T54" i="23"/>
  <c r="K121" i="23"/>
  <c r="T121" i="23"/>
  <c r="M171" i="23"/>
  <c r="U169" i="23"/>
  <c r="Z171" i="23"/>
  <c r="K59" i="24"/>
  <c r="T59" i="24"/>
  <c r="K132" i="8"/>
  <c r="M47" i="14"/>
  <c r="Z47" i="14"/>
  <c r="O114" i="14"/>
  <c r="P209" i="14"/>
  <c r="O234" i="14"/>
  <c r="S301" i="14"/>
  <c r="O75" i="18"/>
  <c r="P93" i="19"/>
  <c r="G109" i="22"/>
  <c r="Y7" i="22"/>
  <c r="M7" i="22"/>
  <c r="X25" i="22"/>
  <c r="S25" i="22"/>
  <c r="K25" i="22"/>
  <c r="N202" i="22"/>
  <c r="Z202" i="22"/>
  <c r="N362" i="22"/>
  <c r="Z40" i="22"/>
  <c r="N50" i="22"/>
  <c r="Z87" i="22"/>
  <c r="N87" i="22"/>
  <c r="Z109" i="22"/>
  <c r="U107" i="22"/>
  <c r="M109" i="22"/>
  <c r="Y124" i="22"/>
  <c r="T122" i="22"/>
  <c r="L124" i="22"/>
  <c r="X138" i="22"/>
  <c r="S138" i="22"/>
  <c r="K138" i="22"/>
  <c r="W153" i="22"/>
  <c r="R153" i="22"/>
  <c r="J153" i="22"/>
  <c r="V175" i="22"/>
  <c r="Q175" i="22"/>
  <c r="I175" i="22"/>
  <c r="U191" i="22"/>
  <c r="P191" i="22"/>
  <c r="H191" i="22"/>
  <c r="U226" i="22"/>
  <c r="P226" i="22"/>
  <c r="H226" i="22"/>
  <c r="T259" i="22"/>
  <c r="O259" i="22"/>
  <c r="N273" i="22"/>
  <c r="Z362" i="22"/>
  <c r="U360" i="22"/>
  <c r="M362" i="22"/>
  <c r="Y375" i="22"/>
  <c r="T373" i="22"/>
  <c r="L375" i="22"/>
  <c r="O82" i="15"/>
  <c r="O381" i="25"/>
  <c r="U378" i="25"/>
  <c r="P378" i="25"/>
  <c r="H378" i="25"/>
  <c r="L207" i="11"/>
  <c r="Y207" i="11"/>
  <c r="H48" i="11"/>
  <c r="P48" i="11"/>
  <c r="Y62" i="11"/>
  <c r="M105" i="11"/>
  <c r="L123" i="11"/>
  <c r="T121" i="11"/>
  <c r="M154" i="11"/>
  <c r="N274" i="14"/>
  <c r="I77" i="24"/>
  <c r="L251" i="7"/>
  <c r="T249" i="7"/>
  <c r="Y251" i="7"/>
  <c r="N84" i="9"/>
  <c r="U82" i="9"/>
  <c r="N65" i="22"/>
  <c r="H65" i="22"/>
  <c r="Z93" i="27"/>
  <c r="U91" i="27"/>
  <c r="M93" i="27"/>
  <c r="S21" i="27"/>
  <c r="X18" i="27"/>
  <c r="K18" i="27"/>
  <c r="M110" i="27"/>
  <c r="U108" i="27"/>
  <c r="Z110" i="27"/>
  <c r="K134" i="15"/>
  <c r="S134" i="15"/>
  <c r="W128" i="14"/>
  <c r="O178" i="14"/>
  <c r="N212" i="28"/>
  <c r="I241" i="28"/>
  <c r="Q241" i="28"/>
  <c r="G188" i="28"/>
  <c r="O19" i="28"/>
  <c r="H188" i="28"/>
  <c r="P188" i="28"/>
  <c r="M188" i="28"/>
  <c r="I245" i="20"/>
  <c r="Q245" i="20"/>
  <c r="K30" i="20"/>
  <c r="S33" i="20"/>
  <c r="N15" i="19"/>
  <c r="T15" i="19"/>
  <c r="I51" i="19"/>
  <c r="I54" i="19" s="1"/>
  <c r="Q51" i="19"/>
  <c r="L77" i="19"/>
  <c r="T75" i="19"/>
  <c r="K108" i="19"/>
  <c r="S108" i="19"/>
  <c r="M237" i="19"/>
  <c r="U235" i="19"/>
  <c r="Z237" i="19"/>
  <c r="Y143" i="19"/>
  <c r="T141" i="19"/>
  <c r="L143" i="19"/>
  <c r="L77" i="20"/>
  <c r="T75" i="20"/>
  <c r="Y77" i="20"/>
  <c r="M230" i="20"/>
  <c r="U228" i="20"/>
  <c r="Z230" i="20"/>
  <c r="N258" i="20"/>
  <c r="Y150" i="28"/>
  <c r="V147" i="28"/>
  <c r="T69" i="5"/>
  <c r="Q109" i="5"/>
  <c r="T204" i="5"/>
  <c r="T226" i="7"/>
  <c r="S120" i="8"/>
  <c r="P148" i="8"/>
  <c r="P183" i="8"/>
  <c r="AA183" i="8" s="1"/>
  <c r="Q29" i="9"/>
  <c r="N161" i="9"/>
  <c r="Z182" i="9"/>
  <c r="S79" i="11"/>
  <c r="M19" i="12"/>
  <c r="S122" i="12"/>
  <c r="M127" i="17"/>
  <c r="Z119" i="15"/>
  <c r="Z184" i="15"/>
  <c r="Z9" i="18"/>
  <c r="N87" i="21"/>
  <c r="R301" i="14"/>
  <c r="Z7" i="22"/>
  <c r="Y202" i="22"/>
  <c r="R175" i="22"/>
  <c r="V226" i="22"/>
  <c r="N82" i="15"/>
  <c r="O48" i="11"/>
  <c r="T125" i="14"/>
  <c r="M212" i="28"/>
  <c r="P241" i="28"/>
  <c r="X33" i="20"/>
  <c r="H51" i="19"/>
  <c r="L237" i="19"/>
  <c r="K77" i="20"/>
  <c r="Y230" i="20"/>
  <c r="W147" i="28"/>
  <c r="H66" i="5"/>
  <c r="P66" i="5"/>
  <c r="W69" i="5"/>
  <c r="K93" i="5"/>
  <c r="S93" i="5"/>
  <c r="H109" i="5"/>
  <c r="O109" i="5"/>
  <c r="T112" i="5"/>
  <c r="O144" i="5"/>
  <c r="T144" i="5"/>
  <c r="V147" i="5"/>
  <c r="N206" i="5"/>
  <c r="T209" i="5"/>
  <c r="I230" i="5"/>
  <c r="R230" i="5"/>
  <c r="X233" i="5"/>
  <c r="N228" i="7"/>
  <c r="U231" i="7"/>
  <c r="K13" i="8"/>
  <c r="S13" i="8"/>
  <c r="H62" i="8"/>
  <c r="H65" i="8" s="1"/>
  <c r="Q62" i="8"/>
  <c r="J79" i="8"/>
  <c r="K108" i="8"/>
  <c r="S108" i="8"/>
  <c r="M120" i="8"/>
  <c r="Z123" i="8"/>
  <c r="J148" i="8"/>
  <c r="R148" i="8"/>
  <c r="S160" i="8"/>
  <c r="I183" i="8"/>
  <c r="T181" i="8"/>
  <c r="H195" i="8"/>
  <c r="P195" i="8"/>
  <c r="K29" i="9"/>
  <c r="S29" i="9"/>
  <c r="N43" i="9"/>
  <c r="M58" i="9"/>
  <c r="U56" i="9"/>
  <c r="Z58" i="9"/>
  <c r="M108" i="9"/>
  <c r="S108" i="9"/>
  <c r="H125" i="9"/>
  <c r="P125" i="9"/>
  <c r="H161" i="9"/>
  <c r="P161" i="9"/>
  <c r="O182" i="9"/>
  <c r="J195" i="9"/>
  <c r="R195" i="9"/>
  <c r="M79" i="11"/>
  <c r="Z79" i="11"/>
  <c r="H19" i="12"/>
  <c r="O19" i="12"/>
  <c r="Q32" i="12"/>
  <c r="H61" i="12"/>
  <c r="M122" i="12"/>
  <c r="M19" i="16"/>
  <c r="U17" i="16"/>
  <c r="Z19" i="16"/>
  <c r="Q27" i="17"/>
  <c r="O127" i="17"/>
  <c r="Y127" i="17"/>
  <c r="P178" i="17"/>
  <c r="H10" i="15"/>
  <c r="L24" i="15"/>
  <c r="Y24" i="15"/>
  <c r="J64" i="15"/>
  <c r="T62" i="15"/>
  <c r="Q104" i="15"/>
  <c r="O119" i="15"/>
  <c r="P184" i="15"/>
  <c r="P9" i="18"/>
  <c r="I35" i="18"/>
  <c r="Q35" i="18"/>
  <c r="K278" i="20"/>
  <c r="S278" i="20"/>
  <c r="I35" i="21"/>
  <c r="P35" i="21"/>
  <c r="K47" i="21"/>
  <c r="Q47" i="21"/>
  <c r="V47" i="21"/>
  <c r="H87" i="21"/>
  <c r="P87" i="21"/>
  <c r="J56" i="23"/>
  <c r="U54" i="23"/>
  <c r="L121" i="23"/>
  <c r="Y121" i="23"/>
  <c r="N171" i="23"/>
  <c r="L59" i="24"/>
  <c r="Y59" i="24"/>
  <c r="N47" i="14"/>
  <c r="Z128" i="14"/>
  <c r="L301" i="14"/>
  <c r="Y301" i="14"/>
  <c r="Z75" i="18"/>
  <c r="O93" i="19"/>
  <c r="X7" i="22"/>
  <c r="L7" i="22"/>
  <c r="W25" i="22"/>
  <c r="R25" i="22"/>
  <c r="J25" i="22"/>
  <c r="M124" i="22"/>
  <c r="Z141" i="22"/>
  <c r="O202" i="22"/>
  <c r="T202" i="22"/>
  <c r="Y262" i="22"/>
  <c r="Y40" i="22"/>
  <c r="U38" i="22"/>
  <c r="M40" i="22"/>
  <c r="Z50" i="22"/>
  <c r="Y87" i="22"/>
  <c r="U85" i="22"/>
  <c r="M87" i="22"/>
  <c r="Y109" i="22"/>
  <c r="T107" i="22"/>
  <c r="L109" i="22"/>
  <c r="X124" i="22"/>
  <c r="S124" i="22"/>
  <c r="K124" i="22"/>
  <c r="W138" i="22"/>
  <c r="R138" i="22"/>
  <c r="J138" i="22"/>
  <c r="V153" i="22"/>
  <c r="Q153" i="22"/>
  <c r="I153" i="22"/>
  <c r="U175" i="22"/>
  <c r="P175" i="22"/>
  <c r="H175" i="22"/>
  <c r="T191" i="22"/>
  <c r="O191" i="22"/>
  <c r="T226" i="22"/>
  <c r="O226" i="22"/>
  <c r="N259" i="22"/>
  <c r="Z273" i="22"/>
  <c r="U271" i="22"/>
  <c r="M273" i="22"/>
  <c r="Y362" i="22"/>
  <c r="T360" i="22"/>
  <c r="L362" i="22"/>
  <c r="X375" i="22"/>
  <c r="S375" i="22"/>
  <c r="K375" i="22"/>
  <c r="P82" i="15"/>
  <c r="T378" i="25"/>
  <c r="O378" i="25"/>
  <c r="M207" i="11"/>
  <c r="U205" i="11"/>
  <c r="Z207" i="11"/>
  <c r="I48" i="11"/>
  <c r="Q48" i="11"/>
  <c r="H62" i="11"/>
  <c r="Z62" i="11"/>
  <c r="N105" i="11"/>
  <c r="Y105" i="11"/>
  <c r="M123" i="11"/>
  <c r="N154" i="11"/>
  <c r="P274" i="14"/>
  <c r="J77" i="24"/>
  <c r="M251" i="7"/>
  <c r="U249" i="7"/>
  <c r="Z251" i="7"/>
  <c r="Y84" i="9"/>
  <c r="O65" i="22"/>
  <c r="T65" i="22"/>
  <c r="Y93" i="27"/>
  <c r="T91" i="27"/>
  <c r="L93" i="27"/>
  <c r="T16" i="27"/>
  <c r="W18" i="27"/>
  <c r="R18" i="27"/>
  <c r="J18" i="27"/>
  <c r="N110" i="27"/>
  <c r="G157" i="26"/>
  <c r="L134" i="15"/>
  <c r="T132" i="15"/>
  <c r="Y134" i="15"/>
  <c r="H134" i="15"/>
  <c r="X128" i="14"/>
  <c r="U123" i="14"/>
  <c r="Y125" i="14"/>
  <c r="H178" i="14"/>
  <c r="P178" i="14"/>
  <c r="O212" i="28"/>
  <c r="J241" i="28"/>
  <c r="R241" i="28"/>
  <c r="H19" i="28"/>
  <c r="P19" i="28"/>
  <c r="I188" i="28"/>
  <c r="Q188" i="28"/>
  <c r="J245" i="20"/>
  <c r="R245" i="20"/>
  <c r="L30" i="20"/>
  <c r="T28" i="20"/>
  <c r="Y30" i="20"/>
  <c r="O15" i="19"/>
  <c r="U15" i="19"/>
  <c r="J51" i="19"/>
  <c r="R51" i="19"/>
  <c r="M77" i="19"/>
  <c r="U75" i="19"/>
  <c r="Y77" i="19"/>
  <c r="L108" i="19"/>
  <c r="Y108" i="19"/>
  <c r="N237" i="19"/>
  <c r="S143" i="19"/>
  <c r="K143" i="19"/>
  <c r="M77" i="20"/>
  <c r="U75" i="20"/>
  <c r="Z77" i="20"/>
  <c r="N230" i="20"/>
  <c r="O258" i="20"/>
  <c r="S150" i="28"/>
  <c r="U147" i="28"/>
  <c r="I109" i="5"/>
  <c r="Y206" i="5"/>
  <c r="Q16" i="8"/>
  <c r="I108" i="8"/>
  <c r="K32" i="12"/>
  <c r="O27" i="17"/>
  <c r="U127" i="17"/>
  <c r="O104" i="15"/>
  <c r="O35" i="18"/>
  <c r="T47" i="21"/>
  <c r="U119" i="23"/>
  <c r="Y47" i="14"/>
  <c r="L209" i="14"/>
  <c r="J301" i="14"/>
  <c r="Y25" i="22"/>
  <c r="O87" i="22"/>
  <c r="J175" i="22"/>
  <c r="P259" i="22"/>
  <c r="I378" i="25"/>
  <c r="S123" i="11"/>
  <c r="U75" i="24"/>
  <c r="S251" i="7"/>
  <c r="R84" i="9"/>
  <c r="X203" i="6"/>
  <c r="Y110" i="27"/>
  <c r="R134" i="15"/>
  <c r="N178" i="14"/>
  <c r="R33" i="20"/>
  <c r="T235" i="19"/>
  <c r="Z150" i="28"/>
  <c r="I66" i="5"/>
  <c r="Q66" i="5"/>
  <c r="V69" i="5"/>
  <c r="L93" i="5"/>
  <c r="T91" i="5"/>
  <c r="Y93" i="5"/>
  <c r="N109" i="5"/>
  <c r="U112" i="5"/>
  <c r="H144" i="5"/>
  <c r="P144" i="5"/>
  <c r="W147" i="5"/>
  <c r="O206" i="5"/>
  <c r="U209" i="5"/>
  <c r="J230" i="5"/>
  <c r="S230" i="5"/>
  <c r="O228" i="7"/>
  <c r="V231" i="7"/>
  <c r="L13" i="8"/>
  <c r="Y13" i="8"/>
  <c r="I62" i="8"/>
  <c r="R65" i="8"/>
  <c r="R62" i="8"/>
  <c r="K79" i="8"/>
  <c r="L108" i="8"/>
  <c r="T106" i="8"/>
  <c r="Y108" i="8"/>
  <c r="N120" i="8"/>
  <c r="K148" i="8"/>
  <c r="S148" i="8"/>
  <c r="Y160" i="8"/>
  <c r="J183" i="8"/>
  <c r="U181" i="8"/>
  <c r="I195" i="8"/>
  <c r="Q195" i="8"/>
  <c r="L29" i="9"/>
  <c r="T27" i="9"/>
  <c r="Y29" i="9"/>
  <c r="O43" i="9"/>
  <c r="N58" i="9"/>
  <c r="N108" i="9"/>
  <c r="T106" i="9"/>
  <c r="Y108" i="9"/>
  <c r="I125" i="9"/>
  <c r="Q125" i="9"/>
  <c r="I161" i="9"/>
  <c r="Q161" i="9"/>
  <c r="P182" i="9"/>
  <c r="K195" i="9"/>
  <c r="S195" i="9"/>
  <c r="N79" i="11"/>
  <c r="I19" i="12"/>
  <c r="P19" i="12"/>
  <c r="I61" i="12"/>
  <c r="N122" i="12"/>
  <c r="L252" i="14"/>
  <c r="Y252" i="14"/>
  <c r="N19" i="16"/>
  <c r="R27" i="17"/>
  <c r="P127" i="17"/>
  <c r="Z127" i="17"/>
  <c r="Q181" i="17"/>
  <c r="I10" i="15"/>
  <c r="M24" i="15"/>
  <c r="Z24" i="15"/>
  <c r="K64" i="15"/>
  <c r="U62" i="15"/>
  <c r="R104" i="15"/>
  <c r="H119" i="15"/>
  <c r="P119" i="15"/>
  <c r="Q184" i="15"/>
  <c r="I9" i="18"/>
  <c r="Q9" i="18"/>
  <c r="J35" i="18"/>
  <c r="R35" i="18"/>
  <c r="L278" i="20"/>
  <c r="Y278" i="20"/>
  <c r="J35" i="21"/>
  <c r="Q35" i="21"/>
  <c r="L50" i="21"/>
  <c r="R47" i="21"/>
  <c r="W47" i="21"/>
  <c r="I87" i="21"/>
  <c r="Q87" i="21"/>
  <c r="K56" i="23"/>
  <c r="M121" i="23"/>
  <c r="Z121" i="23"/>
  <c r="O171" i="23"/>
  <c r="M59" i="24"/>
  <c r="Z59" i="24"/>
  <c r="I132" i="8"/>
  <c r="AA132" i="8" s="1"/>
  <c r="O47" i="14"/>
  <c r="Q128" i="14"/>
  <c r="P111" i="14"/>
  <c r="AD203" i="14"/>
  <c r="I234" i="14"/>
  <c r="M301" i="14"/>
  <c r="Z301" i="14"/>
  <c r="U73" i="18"/>
  <c r="M75" i="18"/>
  <c r="H93" i="19"/>
  <c r="AA93" i="19" s="1"/>
  <c r="N93" i="19"/>
  <c r="W7" i="22"/>
  <c r="S7" i="22"/>
  <c r="K7" i="22"/>
  <c r="V25" i="22"/>
  <c r="Q25" i="22"/>
  <c r="I25" i="22"/>
  <c r="U122" i="22"/>
  <c r="X153" i="22"/>
  <c r="H202" i="22"/>
  <c r="P202" i="22"/>
  <c r="U202" i="22"/>
  <c r="Z262" i="22"/>
  <c r="M375" i="22"/>
  <c r="L40" i="22"/>
  <c r="Y50" i="22"/>
  <c r="T48" i="22"/>
  <c r="L50" i="22"/>
  <c r="X87" i="22"/>
  <c r="T85" i="22"/>
  <c r="L87" i="22"/>
  <c r="S109" i="22"/>
  <c r="K109" i="22"/>
  <c r="R124" i="22"/>
  <c r="J124" i="22"/>
  <c r="V138" i="22"/>
  <c r="I138" i="22"/>
  <c r="P153" i="22"/>
  <c r="H153" i="22"/>
  <c r="O175" i="22"/>
  <c r="N191" i="22"/>
  <c r="N226" i="22"/>
  <c r="Y273" i="22"/>
  <c r="X362" i="22"/>
  <c r="S362" i="22"/>
  <c r="K362" i="22"/>
  <c r="W375" i="22"/>
  <c r="R375" i="22"/>
  <c r="J375" i="22"/>
  <c r="Q82" i="15"/>
  <c r="Q378" i="25"/>
  <c r="V376" i="25"/>
  <c r="N378" i="25"/>
  <c r="N207" i="11"/>
  <c r="J48" i="11"/>
  <c r="S48" i="11"/>
  <c r="I62" i="11"/>
  <c r="P62" i="11"/>
  <c r="O105" i="11"/>
  <c r="Z105" i="11"/>
  <c r="N123" i="11"/>
  <c r="Y123" i="11"/>
  <c r="O154" i="11"/>
  <c r="Y154" i="11"/>
  <c r="H274" i="14"/>
  <c r="R274" i="14"/>
  <c r="K77" i="24"/>
  <c r="N251" i="7"/>
  <c r="AD81" i="9"/>
  <c r="H84" i="9"/>
  <c r="P84" i="9"/>
  <c r="P65" i="22"/>
  <c r="U65" i="22"/>
  <c r="S93" i="27"/>
  <c r="K93" i="27"/>
  <c r="V18" i="27"/>
  <c r="I18" i="27"/>
  <c r="O110" i="27"/>
  <c r="T110" i="27"/>
  <c r="M134" i="15"/>
  <c r="U132" i="15"/>
  <c r="Z134" i="15"/>
  <c r="I178" i="14"/>
  <c r="Q178" i="14"/>
  <c r="H212" i="28"/>
  <c r="P212" i="28"/>
  <c r="K241" i="28"/>
  <c r="S241" i="28"/>
  <c r="I19" i="28"/>
  <c r="Q19" i="28"/>
  <c r="J188" i="28"/>
  <c r="K245" i="20"/>
  <c r="S245" i="20"/>
  <c r="M30" i="20"/>
  <c r="U28" i="20"/>
  <c r="Z30" i="20"/>
  <c r="P18" i="19"/>
  <c r="V15" i="19"/>
  <c r="K51" i="19"/>
  <c r="S51" i="19"/>
  <c r="N77" i="19"/>
  <c r="Z77" i="19"/>
  <c r="M108" i="19"/>
  <c r="Z108" i="19"/>
  <c r="O237" i="19"/>
  <c r="T237" i="19"/>
  <c r="R143" i="19"/>
  <c r="J143" i="19"/>
  <c r="N77" i="20"/>
  <c r="O230" i="20"/>
  <c r="H258" i="20"/>
  <c r="P258" i="20"/>
  <c r="R147" i="28"/>
  <c r="T147" i="28"/>
  <c r="Z144" i="5"/>
  <c r="I13" i="8"/>
  <c r="O62" i="8"/>
  <c r="O65" i="8" s="1"/>
  <c r="I160" i="8"/>
  <c r="K58" i="9"/>
  <c r="P195" i="9"/>
  <c r="S19" i="16"/>
  <c r="R24" i="15"/>
  <c r="U117" i="15"/>
  <c r="H56" i="23"/>
  <c r="J59" i="24"/>
  <c r="N234" i="14"/>
  <c r="U5" i="22"/>
  <c r="T40" i="22"/>
  <c r="T87" i="22"/>
  <c r="W175" i="22"/>
  <c r="I191" i="22"/>
  <c r="S207" i="11"/>
  <c r="N62" i="11"/>
  <c r="K123" i="11"/>
  <c r="K251" i="7"/>
  <c r="M65" i="22"/>
  <c r="N93" i="27"/>
  <c r="Q21" i="27"/>
  <c r="L110" i="27"/>
  <c r="P125" i="14"/>
  <c r="H245" i="20"/>
  <c r="M15" i="19"/>
  <c r="K77" i="19"/>
  <c r="S77" i="20"/>
  <c r="L230" i="20"/>
  <c r="U256" i="20"/>
  <c r="M150" i="28"/>
  <c r="J66" i="5"/>
  <c r="R66" i="5"/>
  <c r="U69" i="5"/>
  <c r="M93" i="5"/>
  <c r="U91" i="5"/>
  <c r="Z93" i="5"/>
  <c r="Z109" i="5"/>
  <c r="U107" i="5"/>
  <c r="M109" i="5"/>
  <c r="V112" i="5"/>
  <c r="I144" i="5"/>
  <c r="Q144" i="5"/>
  <c r="X147" i="5"/>
  <c r="P206" i="5"/>
  <c r="V209" i="5"/>
  <c r="K230" i="5"/>
  <c r="J233" i="5" s="1"/>
  <c r="Y230" i="5"/>
  <c r="H228" i="7"/>
  <c r="P228" i="7"/>
  <c r="W231" i="7"/>
  <c r="M13" i="8"/>
  <c r="Z13" i="8"/>
  <c r="J62" i="8"/>
  <c r="T60" i="8"/>
  <c r="M108" i="8"/>
  <c r="U106" i="8"/>
  <c r="Z108" i="8"/>
  <c r="O120" i="8"/>
  <c r="T123" i="8"/>
  <c r="L148" i="8"/>
  <c r="Y148" i="8"/>
  <c r="M160" i="8"/>
  <c r="Z160" i="8"/>
  <c r="K183" i="8"/>
  <c r="J195" i="8"/>
  <c r="R195" i="8"/>
  <c r="M29" i="9"/>
  <c r="U27" i="9"/>
  <c r="Z29" i="9"/>
  <c r="P43" i="9"/>
  <c r="O58" i="9"/>
  <c r="O111" i="9"/>
  <c r="Z108" i="9"/>
  <c r="J125" i="9"/>
  <c r="R125" i="9"/>
  <c r="J161" i="9"/>
  <c r="R161" i="9"/>
  <c r="I182" i="9"/>
  <c r="Q182" i="9"/>
  <c r="L195" i="9"/>
  <c r="T193" i="9"/>
  <c r="Y195" i="9"/>
  <c r="O79" i="11"/>
  <c r="J19" i="12"/>
  <c r="Q19" i="12"/>
  <c r="J61" i="12"/>
  <c r="O122" i="12"/>
  <c r="Z252" i="14"/>
  <c r="O19" i="16"/>
  <c r="K27" i="17"/>
  <c r="S27" i="17"/>
  <c r="I127" i="17"/>
  <c r="Q127" i="17"/>
  <c r="I178" i="17"/>
  <c r="R181" i="17"/>
  <c r="J10" i="15"/>
  <c r="Q10" i="15"/>
  <c r="N24" i="15"/>
  <c r="L64" i="15"/>
  <c r="S104" i="15"/>
  <c r="I119" i="15"/>
  <c r="Q119" i="15"/>
  <c r="R184" i="15"/>
  <c r="J9" i="18"/>
  <c r="R9" i="18"/>
  <c r="K35" i="18"/>
  <c r="S35" i="18"/>
  <c r="M278" i="20"/>
  <c r="Z278" i="20"/>
  <c r="K35" i="21"/>
  <c r="R35" i="21"/>
  <c r="S47" i="21"/>
  <c r="X47" i="21"/>
  <c r="J87" i="21"/>
  <c r="R87" i="21"/>
  <c r="L56" i="23"/>
  <c r="Y56" i="23"/>
  <c r="N121" i="23"/>
  <c r="H171" i="23"/>
  <c r="P171" i="23"/>
  <c r="N59" i="24"/>
  <c r="P47" i="14"/>
  <c r="M128" i="14"/>
  <c r="H111" i="14"/>
  <c r="Q111" i="14"/>
  <c r="Q209" i="14"/>
  <c r="R234" i="14"/>
  <c r="N301" i="14"/>
  <c r="Y75" i="18"/>
  <c r="T73" i="18"/>
  <c r="L75" i="18"/>
  <c r="M93" i="19"/>
  <c r="V7" i="22"/>
  <c r="R7" i="22"/>
  <c r="J7" i="22"/>
  <c r="U25" i="22"/>
  <c r="P25" i="22"/>
  <c r="H25" i="22"/>
  <c r="I202" i="22"/>
  <c r="Q202" i="22"/>
  <c r="V202" i="22"/>
  <c r="Y229" i="22"/>
  <c r="L276" i="22"/>
  <c r="Q378" i="22"/>
  <c r="X40" i="22"/>
  <c r="S40" i="22"/>
  <c r="K40" i="22"/>
  <c r="S50" i="22"/>
  <c r="K50" i="22"/>
  <c r="S87" i="22"/>
  <c r="K87" i="22"/>
  <c r="R109" i="22"/>
  <c r="J109" i="22"/>
  <c r="V124" i="22"/>
  <c r="Q124" i="22"/>
  <c r="I124" i="22"/>
  <c r="U138" i="22"/>
  <c r="P138" i="22"/>
  <c r="H138" i="22"/>
  <c r="T153" i="22"/>
  <c r="O153" i="22"/>
  <c r="N175" i="22"/>
  <c r="Z191" i="22"/>
  <c r="U189" i="22"/>
  <c r="M191" i="22"/>
  <c r="Z226" i="22"/>
  <c r="U224" i="22"/>
  <c r="T257" i="22"/>
  <c r="L259" i="22"/>
  <c r="X273" i="22"/>
  <c r="S273" i="22"/>
  <c r="K273" i="22"/>
  <c r="W362" i="22"/>
  <c r="J362" i="22"/>
  <c r="V375" i="22"/>
  <c r="I375" i="22"/>
  <c r="R82" i="15"/>
  <c r="Z378" i="25"/>
  <c r="U376" i="25"/>
  <c r="H207" i="11"/>
  <c r="O207" i="11"/>
  <c r="K48" i="11"/>
  <c r="Z157" i="11"/>
  <c r="J62" i="11"/>
  <c r="Q62" i="11"/>
  <c r="H105" i="11"/>
  <c r="P105" i="11"/>
  <c r="O123" i="11"/>
  <c r="H154" i="11"/>
  <c r="P154" i="11"/>
  <c r="I274" i="14"/>
  <c r="S274" i="14"/>
  <c r="L77" i="24"/>
  <c r="O251" i="7"/>
  <c r="T251" i="7"/>
  <c r="I84" i="9"/>
  <c r="I65" i="22"/>
  <c r="Q65" i="22"/>
  <c r="V65" i="22"/>
  <c r="R93" i="27"/>
  <c r="J93" i="27"/>
  <c r="L18" i="27"/>
  <c r="U18" i="27"/>
  <c r="H110" i="27"/>
  <c r="P110" i="27"/>
  <c r="U110" i="27"/>
  <c r="N134" i="15"/>
  <c r="J178" i="14"/>
  <c r="R178" i="14"/>
  <c r="I212" i="28"/>
  <c r="Q212" i="28"/>
  <c r="L241" i="28"/>
  <c r="T239" i="28"/>
  <c r="Y241" i="28"/>
  <c r="J19" i="28"/>
  <c r="R19" i="28"/>
  <c r="K188" i="28"/>
  <c r="L245" i="20"/>
  <c r="T243" i="20"/>
  <c r="Y245" i="20"/>
  <c r="N30" i="20"/>
  <c r="T33" i="20"/>
  <c r="I15" i="19"/>
  <c r="Q18" i="19"/>
  <c r="W15" i="19"/>
  <c r="L51" i="19"/>
  <c r="Y51" i="19"/>
  <c r="O77" i="19"/>
  <c r="T80" i="19"/>
  <c r="N108" i="19"/>
  <c r="P237" i="19"/>
  <c r="Q143" i="19"/>
  <c r="I143" i="19"/>
  <c r="O77" i="20"/>
  <c r="U80" i="20"/>
  <c r="H230" i="20"/>
  <c r="P230" i="20"/>
  <c r="I258" i="20"/>
  <c r="Q258" i="20"/>
  <c r="Q150" i="28"/>
  <c r="AD142" i="28"/>
  <c r="W96" i="5"/>
  <c r="Z228" i="7"/>
  <c r="Z62" i="8"/>
  <c r="Q108" i="8"/>
  <c r="I29" i="9"/>
  <c r="Y43" i="9"/>
  <c r="Z125" i="9"/>
  <c r="H195" i="9"/>
  <c r="K19" i="16"/>
  <c r="Z181" i="17"/>
  <c r="H64" i="15"/>
  <c r="I278" i="20"/>
  <c r="O47" i="21"/>
  <c r="J121" i="23"/>
  <c r="L171" i="23"/>
  <c r="L47" i="14"/>
  <c r="P75" i="18"/>
  <c r="N7" i="22"/>
  <c r="M202" i="22"/>
  <c r="H40" i="22"/>
  <c r="Q226" i="22"/>
  <c r="O273" i="22"/>
  <c r="H77" i="24"/>
  <c r="Y18" i="27"/>
  <c r="T108" i="27"/>
  <c r="H125" i="14"/>
  <c r="S77" i="19"/>
  <c r="R108" i="19"/>
  <c r="K66" i="5"/>
  <c r="S66" i="5"/>
  <c r="N93" i="5"/>
  <c r="T96" i="5"/>
  <c r="Y109" i="5"/>
  <c r="T107" i="5"/>
  <c r="L109" i="5"/>
  <c r="W112" i="5"/>
  <c r="J144" i="5"/>
  <c r="R144" i="5"/>
  <c r="I206" i="5"/>
  <c r="Q206" i="5"/>
  <c r="W209" i="5"/>
  <c r="Z230" i="5"/>
  <c r="I228" i="7"/>
  <c r="X231" i="7"/>
  <c r="N13" i="8"/>
  <c r="K62" i="8"/>
  <c r="U60" i="8"/>
  <c r="N108" i="8"/>
  <c r="P120" i="8"/>
  <c r="U123" i="8"/>
  <c r="M148" i="8"/>
  <c r="Z148" i="8"/>
  <c r="N160" i="8"/>
  <c r="L183" i="8"/>
  <c r="K195" i="8"/>
  <c r="S195" i="8"/>
  <c r="Q43" i="9"/>
  <c r="H58" i="9"/>
  <c r="P58" i="9"/>
  <c r="H108" i="9"/>
  <c r="K125" i="9"/>
  <c r="S125" i="9"/>
  <c r="K161" i="9"/>
  <c r="S161" i="9"/>
  <c r="R182" i="9"/>
  <c r="M195" i="9"/>
  <c r="U193" i="9"/>
  <c r="Z195" i="9"/>
  <c r="P79" i="11"/>
  <c r="K19" i="12"/>
  <c r="H32" i="12"/>
  <c r="Y32" i="12"/>
  <c r="K61" i="12"/>
  <c r="H122" i="12"/>
  <c r="P122" i="12"/>
  <c r="J22" i="16"/>
  <c r="H19" i="16"/>
  <c r="P19" i="16"/>
  <c r="Z178" i="17"/>
  <c r="L27" i="17"/>
  <c r="T25" i="17"/>
  <c r="S127" i="17"/>
  <c r="S178" i="17"/>
  <c r="K10" i="15"/>
  <c r="O24" i="15"/>
  <c r="M64" i="15"/>
  <c r="L104" i="15"/>
  <c r="Y104" i="15"/>
  <c r="J119" i="15"/>
  <c r="R119" i="15"/>
  <c r="K9" i="18"/>
  <c r="S9" i="18"/>
  <c r="L35" i="18"/>
  <c r="T33" i="18"/>
  <c r="Y35" i="18"/>
  <c r="N278" i="20"/>
  <c r="L35" i="21"/>
  <c r="S35" i="21"/>
  <c r="M47" i="21"/>
  <c r="Y47" i="21"/>
  <c r="K87" i="21"/>
  <c r="S87" i="21"/>
  <c r="M56" i="23"/>
  <c r="Z56" i="23"/>
  <c r="O121" i="23"/>
  <c r="I171" i="23"/>
  <c r="O59" i="24"/>
  <c r="I47" i="14"/>
  <c r="Q47" i="14"/>
  <c r="S111" i="14"/>
  <c r="O301" i="14"/>
  <c r="S75" i="18"/>
  <c r="K75" i="18"/>
  <c r="L93" i="19"/>
  <c r="U7" i="22"/>
  <c r="Q7" i="22"/>
  <c r="I7" i="22"/>
  <c r="T25" i="22"/>
  <c r="O25" i="22"/>
  <c r="N43" i="22"/>
  <c r="Q90" i="22"/>
  <c r="Z124" i="22"/>
  <c r="J202" i="22"/>
  <c r="R202" i="22"/>
  <c r="W202" i="22"/>
  <c r="U373" i="22"/>
  <c r="W40" i="22"/>
  <c r="J40" i="22"/>
  <c r="W50" i="22"/>
  <c r="R50" i="22"/>
  <c r="J50" i="22"/>
  <c r="R87" i="22"/>
  <c r="J87" i="22"/>
  <c r="V109" i="22"/>
  <c r="Q109" i="22"/>
  <c r="I109" i="22"/>
  <c r="U124" i="22"/>
  <c r="P124" i="22"/>
  <c r="H124" i="22"/>
  <c r="T138" i="22"/>
  <c r="O138" i="22"/>
  <c r="N153" i="22"/>
  <c r="Z175" i="22"/>
  <c r="U173" i="22"/>
  <c r="M175" i="22"/>
  <c r="Y191" i="22"/>
  <c r="T189" i="22"/>
  <c r="L191" i="22"/>
  <c r="T224" i="22"/>
  <c r="L226" i="22"/>
  <c r="S259" i="22"/>
  <c r="K259" i="22"/>
  <c r="W273" i="22"/>
  <c r="R273" i="22"/>
  <c r="J273" i="22"/>
  <c r="V362" i="22"/>
  <c r="Q362" i="22"/>
  <c r="I362" i="22"/>
  <c r="U375" i="22"/>
  <c r="P375" i="22"/>
  <c r="H375" i="22"/>
  <c r="K82" i="15"/>
  <c r="S82" i="15"/>
  <c r="Y378" i="25"/>
  <c r="T376" i="25"/>
  <c r="L378" i="25"/>
  <c r="I207" i="11"/>
  <c r="P207" i="11"/>
  <c r="L48" i="11"/>
  <c r="K62" i="11"/>
  <c r="R62" i="11"/>
  <c r="I105" i="11"/>
  <c r="Q105" i="11"/>
  <c r="H123" i="11"/>
  <c r="P123" i="11"/>
  <c r="Z123" i="11"/>
  <c r="I154" i="11"/>
  <c r="Q154" i="11"/>
  <c r="J274" i="14"/>
  <c r="T272" i="14"/>
  <c r="Y274" i="14"/>
  <c r="M77" i="24"/>
  <c r="AD248" i="7"/>
  <c r="H251" i="7"/>
  <c r="P251" i="7"/>
  <c r="J84" i="9"/>
  <c r="S84" i="9"/>
  <c r="J65" i="22"/>
  <c r="R65" i="22"/>
  <c r="W65" i="22"/>
  <c r="I93" i="27"/>
  <c r="M21" i="27"/>
  <c r="H18" i="27"/>
  <c r="T18" i="27"/>
  <c r="I110" i="27"/>
  <c r="Q110" i="27"/>
  <c r="V110" i="27"/>
  <c r="O134" i="15"/>
  <c r="K125" i="14"/>
  <c r="K178" i="14"/>
  <c r="S178" i="14"/>
  <c r="J212" i="28"/>
  <c r="R212" i="28"/>
  <c r="M241" i="28"/>
  <c r="U239" i="28"/>
  <c r="Z241" i="28"/>
  <c r="K19" i="28"/>
  <c r="S19" i="28"/>
  <c r="L188" i="28"/>
  <c r="S188" i="28"/>
  <c r="Y188" i="28"/>
  <c r="M245" i="20"/>
  <c r="U243" i="20"/>
  <c r="Z245" i="20"/>
  <c r="O30" i="20"/>
  <c r="U33" i="20"/>
  <c r="J15" i="19"/>
  <c r="R15" i="19"/>
  <c r="X15" i="19"/>
  <c r="M51" i="19"/>
  <c r="Z51" i="19"/>
  <c r="AD74" i="19"/>
  <c r="P77" i="19"/>
  <c r="O108" i="19"/>
  <c r="I237" i="19"/>
  <c r="Q237" i="19"/>
  <c r="P143" i="19"/>
  <c r="H143" i="19"/>
  <c r="H146" i="19" s="1"/>
  <c r="H77" i="20"/>
  <c r="P77" i="20"/>
  <c r="I230" i="20"/>
  <c r="Q230" i="20"/>
  <c r="J258" i="20"/>
  <c r="R258" i="20"/>
  <c r="P150" i="28"/>
  <c r="I93" i="5"/>
  <c r="L206" i="5"/>
  <c r="L228" i="7"/>
  <c r="H79" i="8"/>
  <c r="L43" i="9"/>
  <c r="S58" i="9"/>
  <c r="M182" i="9"/>
  <c r="M181" i="17"/>
  <c r="Q278" i="20"/>
  <c r="I47" i="21"/>
  <c r="T169" i="23"/>
  <c r="M114" i="14"/>
  <c r="Y114" i="14"/>
  <c r="I93" i="19"/>
  <c r="T23" i="22"/>
  <c r="U200" i="22"/>
  <c r="O40" i="22"/>
  <c r="Y138" i="22"/>
  <c r="K153" i="22"/>
  <c r="V191" i="22"/>
  <c r="H259" i="22"/>
  <c r="H82" i="15"/>
  <c r="V378" i="25"/>
  <c r="Q277" i="14"/>
  <c r="M84" i="9"/>
  <c r="J134" i="15"/>
  <c r="P245" i="20"/>
  <c r="P51" i="19"/>
  <c r="J108" i="19"/>
  <c r="Z143" i="19"/>
  <c r="T228" i="20"/>
  <c r="M258" i="20"/>
  <c r="L66" i="5"/>
  <c r="U64" i="5"/>
  <c r="Z66" i="5"/>
  <c r="T64" i="5"/>
  <c r="O93" i="5"/>
  <c r="U96" i="5"/>
  <c r="S109" i="5"/>
  <c r="K109" i="5"/>
  <c r="X112" i="5"/>
  <c r="K144" i="5"/>
  <c r="S144" i="5"/>
  <c r="J206" i="5"/>
  <c r="R206" i="5"/>
  <c r="X209" i="5"/>
  <c r="T233" i="5"/>
  <c r="J228" i="7"/>
  <c r="R228" i="7"/>
  <c r="O13" i="8"/>
  <c r="L62" i="8"/>
  <c r="T62" i="8"/>
  <c r="O108" i="8"/>
  <c r="I120" i="8"/>
  <c r="Q120" i="8"/>
  <c r="V123" i="8"/>
  <c r="N148" i="8"/>
  <c r="O160" i="8"/>
  <c r="M183" i="8"/>
  <c r="L195" i="8"/>
  <c r="Y195" i="8"/>
  <c r="O29" i="9"/>
  <c r="H43" i="9"/>
  <c r="R43" i="9"/>
  <c r="I58" i="9"/>
  <c r="Q58" i="9"/>
  <c r="P108" i="9"/>
  <c r="L125" i="9"/>
  <c r="L161" i="9"/>
  <c r="T159" i="9"/>
  <c r="Y161" i="9"/>
  <c r="K182" i="9"/>
  <c r="S182" i="9"/>
  <c r="N195" i="9"/>
  <c r="Q79" i="11"/>
  <c r="L22" i="12"/>
  <c r="Y19" i="12"/>
  <c r="I32" i="12"/>
  <c r="Z32" i="12"/>
  <c r="I122" i="12"/>
  <c r="Q122" i="12"/>
  <c r="Q19" i="16"/>
  <c r="M27" i="17"/>
  <c r="U25" i="17"/>
  <c r="K127" i="17"/>
  <c r="T125" i="17"/>
  <c r="K178" i="17"/>
  <c r="T176" i="17"/>
  <c r="L10" i="15"/>
  <c r="O10" i="15"/>
  <c r="P24" i="15"/>
  <c r="O64" i="15"/>
  <c r="M104" i="15"/>
  <c r="Z104" i="15"/>
  <c r="K119" i="15"/>
  <c r="S119" i="15"/>
  <c r="L184" i="15"/>
  <c r="S184" i="15"/>
  <c r="L9" i="18"/>
  <c r="T7" i="18"/>
  <c r="M35" i="18"/>
  <c r="U33" i="18"/>
  <c r="Z35" i="18"/>
  <c r="O278" i="20"/>
  <c r="M35" i="21"/>
  <c r="T33" i="21"/>
  <c r="Y35" i="21"/>
  <c r="N47" i="21"/>
  <c r="Z47" i="21"/>
  <c r="L87" i="21"/>
  <c r="T85" i="21"/>
  <c r="Y87" i="21"/>
  <c r="O56" i="23"/>
  <c r="H121" i="23"/>
  <c r="Q121" i="23"/>
  <c r="J171" i="23"/>
  <c r="R171" i="23"/>
  <c r="H59" i="24"/>
  <c r="Q59" i="24"/>
  <c r="R47" i="14"/>
  <c r="H301" i="14"/>
  <c r="P301" i="14"/>
  <c r="R75" i="18"/>
  <c r="J75" i="18"/>
  <c r="S93" i="19"/>
  <c r="K93" i="19"/>
  <c r="T7" i="22"/>
  <c r="P7" i="22"/>
  <c r="H7" i="22"/>
  <c r="N25" i="22"/>
  <c r="O112" i="22"/>
  <c r="Q141" i="22"/>
  <c r="K202" i="22"/>
  <c r="S202" i="22"/>
  <c r="X202" i="22"/>
  <c r="M262" i="22"/>
  <c r="T273" i="22"/>
  <c r="Z375" i="22"/>
  <c r="V40" i="22"/>
  <c r="Q40" i="22"/>
  <c r="I40" i="22"/>
  <c r="V50" i="22"/>
  <c r="Q50" i="22"/>
  <c r="I50" i="22"/>
  <c r="V87" i="22"/>
  <c r="I87" i="22"/>
  <c r="U109" i="22"/>
  <c r="P109" i="22"/>
  <c r="H109" i="22"/>
  <c r="T124" i="22"/>
  <c r="O124" i="22"/>
  <c r="N138" i="22"/>
  <c r="Z153" i="22"/>
  <c r="U151" i="22"/>
  <c r="M153" i="22"/>
  <c r="Y175" i="22"/>
  <c r="T173" i="22"/>
  <c r="L175" i="22"/>
  <c r="X191" i="22"/>
  <c r="S191" i="22"/>
  <c r="K191" i="22"/>
  <c r="X226" i="22"/>
  <c r="S226" i="22"/>
  <c r="K226" i="22"/>
  <c r="W259" i="22"/>
  <c r="R259" i="22"/>
  <c r="V273" i="22"/>
  <c r="Q273" i="22"/>
  <c r="I273" i="22"/>
  <c r="U362" i="22"/>
  <c r="P362" i="22"/>
  <c r="H362" i="22"/>
  <c r="T375" i="22"/>
  <c r="O375" i="22"/>
  <c r="L82" i="15"/>
  <c r="T80" i="15"/>
  <c r="Y82" i="15"/>
  <c r="J82" i="15"/>
  <c r="X378" i="25"/>
  <c r="S378" i="25"/>
  <c r="K378" i="25"/>
  <c r="J207" i="11"/>
  <c r="Q207" i="11"/>
  <c r="M48" i="11"/>
  <c r="L62" i="11"/>
  <c r="S62" i="11"/>
  <c r="J105" i="11"/>
  <c r="R105" i="11"/>
  <c r="I123" i="11"/>
  <c r="Q123" i="11"/>
  <c r="J154" i="11"/>
  <c r="R154" i="11"/>
  <c r="AD271" i="14"/>
  <c r="K274" i="14"/>
  <c r="U272" i="14"/>
  <c r="Z274" i="14"/>
  <c r="Q77" i="24"/>
  <c r="I251" i="7"/>
  <c r="Q251" i="7"/>
  <c r="O87" i="9"/>
  <c r="Z87" i="9"/>
  <c r="K84" i="9"/>
  <c r="T84" i="9"/>
  <c r="K65" i="22"/>
  <c r="S65" i="22"/>
  <c r="X65" i="22"/>
  <c r="V203" i="6"/>
  <c r="P93" i="27"/>
  <c r="O21" i="27"/>
  <c r="N18" i="27"/>
  <c r="J110" i="27"/>
  <c r="R110" i="27"/>
  <c r="W110" i="27"/>
  <c r="P134" i="15"/>
  <c r="J125" i="14"/>
  <c r="L178" i="14"/>
  <c r="T176" i="14"/>
  <c r="Y178" i="14"/>
  <c r="K212" i="28"/>
  <c r="S212" i="28"/>
  <c r="Y212" i="28"/>
  <c r="N241" i="28"/>
  <c r="L19" i="28"/>
  <c r="T17" i="28"/>
  <c r="Y19" i="28"/>
  <c r="N188" i="28"/>
  <c r="Z188" i="28"/>
  <c r="N245" i="20"/>
  <c r="H30" i="20"/>
  <c r="P30" i="20"/>
  <c r="V33" i="20"/>
  <c r="K15" i="19"/>
  <c r="S15" i="19"/>
  <c r="Y15" i="19"/>
  <c r="N51" i="19"/>
  <c r="I77" i="19"/>
  <c r="J80" i="19" s="1"/>
  <c r="Q80" i="19"/>
  <c r="H108" i="19"/>
  <c r="H111" i="19" s="1"/>
  <c r="P108" i="19"/>
  <c r="J237" i="19"/>
  <c r="R237" i="19"/>
  <c r="O143" i="19"/>
  <c r="I77" i="20"/>
  <c r="Q77" i="20"/>
  <c r="J230" i="20"/>
  <c r="R230" i="20"/>
  <c r="K258" i="20"/>
  <c r="S258" i="20"/>
  <c r="O150" i="28"/>
  <c r="L147" i="28"/>
  <c r="Q93" i="5"/>
  <c r="M144" i="5"/>
  <c r="V233" i="5"/>
  <c r="K120" i="8"/>
  <c r="N195" i="8"/>
  <c r="N125" i="9"/>
  <c r="K122" i="12"/>
  <c r="Q252" i="14"/>
  <c r="Z30" i="17"/>
  <c r="Q64" i="15"/>
  <c r="N184" i="15"/>
  <c r="Y171" i="23"/>
  <c r="J46" i="9"/>
  <c r="Q93" i="19"/>
  <c r="O50" i="22"/>
  <c r="S153" i="22"/>
  <c r="I226" i="22"/>
  <c r="L154" i="11"/>
  <c r="N84" i="7"/>
  <c r="U63" i="22"/>
  <c r="H93" i="27"/>
  <c r="H241" i="28"/>
  <c r="J30" i="20"/>
  <c r="M143" i="19"/>
  <c r="Z258" i="20"/>
  <c r="M66" i="5"/>
  <c r="Y66" i="5"/>
  <c r="H93" i="5"/>
  <c r="H96" i="5" s="1"/>
  <c r="P93" i="5"/>
  <c r="V96" i="5"/>
  <c r="R109" i="5"/>
  <c r="J109" i="5"/>
  <c r="H112" i="5" s="1"/>
  <c r="L144" i="5"/>
  <c r="Y144" i="5"/>
  <c r="K206" i="5"/>
  <c r="S206" i="5"/>
  <c r="H206" i="5"/>
  <c r="H209" i="5" s="1"/>
  <c r="U233" i="5"/>
  <c r="K228" i="7"/>
  <c r="S228" i="7"/>
  <c r="Y228" i="7"/>
  <c r="P13" i="8"/>
  <c r="M62" i="8"/>
  <c r="M65" i="8" s="1"/>
  <c r="H108" i="8"/>
  <c r="AA108" i="8" s="1"/>
  <c r="P108" i="8"/>
  <c r="R120" i="8"/>
  <c r="W123" i="8"/>
  <c r="O148" i="8"/>
  <c r="H160" i="8"/>
  <c r="O183" i="8"/>
  <c r="AD192" i="8"/>
  <c r="M195" i="8"/>
  <c r="Z195" i="8"/>
  <c r="H29" i="9"/>
  <c r="P29" i="9"/>
  <c r="K43" i="9"/>
  <c r="S43" i="9"/>
  <c r="J58" i="9"/>
  <c r="R58" i="9"/>
  <c r="J108" i="9"/>
  <c r="Q108" i="9"/>
  <c r="M125" i="9"/>
  <c r="Y125" i="9"/>
  <c r="M161" i="9"/>
  <c r="U159" i="9"/>
  <c r="Z161" i="9"/>
  <c r="L182" i="9"/>
  <c r="Y182" i="9"/>
  <c r="O195" i="9"/>
  <c r="R79" i="11"/>
  <c r="Z19" i="12"/>
  <c r="J32" i="12"/>
  <c r="Q61" i="12"/>
  <c r="J122" i="12"/>
  <c r="R122" i="12"/>
  <c r="H252" i="14"/>
  <c r="J19" i="16"/>
  <c r="R19" i="16"/>
  <c r="N27" i="17"/>
  <c r="Y27" i="17"/>
  <c r="L127" i="17"/>
  <c r="U125" i="17"/>
  <c r="L178" i="17"/>
  <c r="Y181" i="17"/>
  <c r="Z10" i="15"/>
  <c r="Q24" i="15"/>
  <c r="P64" i="15"/>
  <c r="N104" i="15"/>
  <c r="L119" i="15"/>
  <c r="T117" i="15"/>
  <c r="Y119" i="15"/>
  <c r="M184" i="15"/>
  <c r="T182" i="15"/>
  <c r="Y184" i="15"/>
  <c r="M9" i="18"/>
  <c r="U7" i="18"/>
  <c r="Y9" i="18"/>
  <c r="N35" i="18"/>
  <c r="P278" i="20"/>
  <c r="N35" i="21"/>
  <c r="U33" i="21"/>
  <c r="Z35" i="21"/>
  <c r="H47" i="21"/>
  <c r="M87" i="21"/>
  <c r="U85" i="21"/>
  <c r="Z87" i="21"/>
  <c r="Q56" i="23"/>
  <c r="I121" i="23"/>
  <c r="T119" i="23"/>
  <c r="K171" i="23"/>
  <c r="S171" i="23"/>
  <c r="AD56" i="24"/>
  <c r="I59" i="24"/>
  <c r="T57" i="24"/>
  <c r="K47" i="14"/>
  <c r="S47" i="14"/>
  <c r="K111" i="14"/>
  <c r="U109" i="14"/>
  <c r="Y209" i="14"/>
  <c r="M234" i="14"/>
  <c r="Q301" i="14"/>
  <c r="I75" i="18"/>
  <c r="R93" i="19"/>
  <c r="J93" i="19"/>
  <c r="O7" i="22"/>
  <c r="Z25" i="22"/>
  <c r="U23" i="22"/>
  <c r="M25" i="22"/>
  <c r="T136" i="22"/>
  <c r="L202" i="22"/>
  <c r="T200" i="22"/>
  <c r="Q262" i="22"/>
  <c r="U40" i="22"/>
  <c r="P40" i="22"/>
  <c r="U50" i="22"/>
  <c r="P50" i="22"/>
  <c r="H50" i="22"/>
  <c r="U87" i="22"/>
  <c r="P87" i="22"/>
  <c r="H87" i="22"/>
  <c r="N124" i="22"/>
  <c r="U136" i="22"/>
  <c r="M138" i="22"/>
  <c r="Y153" i="22"/>
  <c r="L153" i="22"/>
  <c r="X175" i="22"/>
  <c r="S175" i="22"/>
  <c r="K175" i="22"/>
  <c r="R191" i="22"/>
  <c r="J191" i="22"/>
  <c r="W226" i="22"/>
  <c r="J226" i="22"/>
  <c r="V259" i="22"/>
  <c r="I259" i="22"/>
  <c r="P273" i="22"/>
  <c r="H273" i="22"/>
  <c r="T362" i="22"/>
  <c r="O362" i="22"/>
  <c r="N375" i="22"/>
  <c r="M82" i="15"/>
  <c r="U80" i="15"/>
  <c r="Z82" i="15"/>
  <c r="I82" i="15"/>
  <c r="W378" i="25"/>
  <c r="J378" i="25"/>
  <c r="T51" i="11"/>
  <c r="K207" i="11"/>
  <c r="R207" i="11"/>
  <c r="N48" i="11"/>
  <c r="M62" i="11"/>
  <c r="K105" i="11"/>
  <c r="S105" i="11"/>
  <c r="J123" i="11"/>
  <c r="R123" i="11"/>
  <c r="K154" i="11"/>
  <c r="S154" i="11"/>
  <c r="L274" i="14"/>
  <c r="O277" i="14"/>
  <c r="P59" i="24"/>
  <c r="T75" i="24"/>
  <c r="J251" i="7"/>
  <c r="R251" i="7"/>
  <c r="Q87" i="9"/>
  <c r="L84" i="9"/>
  <c r="T82" i="9"/>
  <c r="L65" i="22"/>
  <c r="T63" i="22"/>
  <c r="Y65" i="22"/>
  <c r="W203" i="6"/>
  <c r="T93" i="27"/>
  <c r="O93" i="27"/>
  <c r="P21" i="27"/>
  <c r="Z18" i="27"/>
  <c r="K110" i="27"/>
  <c r="S110" i="27"/>
  <c r="X110" i="27"/>
  <c r="I134" i="15"/>
  <c r="Q134" i="15"/>
  <c r="U128" i="14"/>
  <c r="I125" i="14"/>
  <c r="M178" i="14"/>
  <c r="Z178" i="14"/>
  <c r="L212" i="28"/>
  <c r="AA212" i="28" s="1"/>
  <c r="T210" i="28"/>
  <c r="Z212" i="28"/>
  <c r="O241" i="28"/>
  <c r="T241" i="28"/>
  <c r="G170" i="28"/>
  <c r="M19" i="28"/>
  <c r="AA19" i="28" s="1"/>
  <c r="U17" i="28"/>
  <c r="Z19" i="28"/>
  <c r="O188" i="28"/>
  <c r="O245" i="20"/>
  <c r="I30" i="20"/>
  <c r="Q30" i="20"/>
  <c r="W33" i="20"/>
  <c r="Z15" i="19"/>
  <c r="O51" i="19"/>
  <c r="J77" i="19"/>
  <c r="R77" i="19"/>
  <c r="I108" i="19"/>
  <c r="Q108" i="19"/>
  <c r="K237" i="19"/>
  <c r="S237" i="19"/>
  <c r="N143" i="19"/>
  <c r="J77" i="20"/>
  <c r="R77" i="20"/>
  <c r="W80" i="20"/>
  <c r="K230" i="20"/>
  <c r="S230" i="20"/>
  <c r="L258" i="20"/>
  <c r="T256" i="20"/>
  <c r="Y258" i="20"/>
  <c r="N150" i="28"/>
  <c r="X147" i="28"/>
  <c r="K147" i="28"/>
  <c r="L197" i="20"/>
  <c r="P197" i="20"/>
  <c r="Z197" i="20"/>
  <c r="M197" i="20"/>
  <c r="Q197" i="20"/>
  <c r="N197" i="20"/>
  <c r="T197" i="20"/>
  <c r="O197" i="20"/>
  <c r="S197" i="20"/>
  <c r="Y197" i="20"/>
  <c r="R203" i="6"/>
  <c r="Z203" i="6"/>
  <c r="L203" i="6"/>
  <c r="M203" i="6"/>
  <c r="S203" i="6"/>
  <c r="Y203" i="6"/>
  <c r="P203" i="6"/>
  <c r="H203" i="6"/>
  <c r="AA200" i="6"/>
  <c r="U203" i="6"/>
  <c r="Q203" i="6"/>
  <c r="T203" i="6"/>
  <c r="O7" i="10"/>
  <c r="S7" i="10"/>
  <c r="N19" i="10"/>
  <c r="R19" i="10"/>
  <c r="I158" i="10"/>
  <c r="M158" i="10"/>
  <c r="Q158" i="10"/>
  <c r="Z158" i="10"/>
  <c r="J207" i="10"/>
  <c r="N207" i="10"/>
  <c r="R207" i="10"/>
  <c r="I284" i="10"/>
  <c r="M284" i="10"/>
  <c r="Q284" i="10"/>
  <c r="U282" i="10"/>
  <c r="Z284" i="10"/>
  <c r="N297" i="10"/>
  <c r="AA297" i="10" s="1"/>
  <c r="R297" i="10"/>
  <c r="H317" i="10"/>
  <c r="L317" i="10"/>
  <c r="P317" i="10"/>
  <c r="Y317" i="10"/>
  <c r="H372" i="10"/>
  <c r="AA372" i="10" s="1"/>
  <c r="L372" i="10"/>
  <c r="P372" i="10"/>
  <c r="U372" i="10"/>
  <c r="Y372" i="10"/>
  <c r="K399" i="10"/>
  <c r="L234" i="10"/>
  <c r="P234" i="10"/>
  <c r="Y234" i="10"/>
  <c r="J413" i="10"/>
  <c r="N413" i="10"/>
  <c r="R413" i="10"/>
  <c r="L7" i="10"/>
  <c r="P7" i="10"/>
  <c r="Y7" i="10"/>
  <c r="K19" i="10"/>
  <c r="O19" i="10"/>
  <c r="S19" i="10"/>
  <c r="J158" i="10"/>
  <c r="H161" i="10" s="1"/>
  <c r="N158" i="10"/>
  <c r="R158" i="10"/>
  <c r="K207" i="10"/>
  <c r="O207" i="10"/>
  <c r="S207" i="10"/>
  <c r="J284" i="10"/>
  <c r="H287" i="10" s="1"/>
  <c r="N284" i="10"/>
  <c r="R284" i="10"/>
  <c r="O297" i="10"/>
  <c r="S297" i="10"/>
  <c r="I317" i="10"/>
  <c r="M317" i="10"/>
  <c r="Q317" i="10"/>
  <c r="Z317" i="10"/>
  <c r="I372" i="10"/>
  <c r="M372" i="10"/>
  <c r="Q372" i="10"/>
  <c r="Z372" i="10"/>
  <c r="H399" i="10"/>
  <c r="L399" i="10"/>
  <c r="M234" i="10"/>
  <c r="Q234" i="10"/>
  <c r="Z234" i="10"/>
  <c r="K413" i="10"/>
  <c r="J416" i="10" s="1"/>
  <c r="O413" i="10"/>
  <c r="S413" i="10"/>
  <c r="M7" i="10"/>
  <c r="Q7" i="10"/>
  <c r="Z7" i="10"/>
  <c r="L19" i="10"/>
  <c r="P19" i="10"/>
  <c r="Y19" i="10"/>
  <c r="K158" i="10"/>
  <c r="O158" i="10"/>
  <c r="S158" i="10"/>
  <c r="H207" i="10"/>
  <c r="L207" i="10"/>
  <c r="P207" i="10"/>
  <c r="Y207" i="10"/>
  <c r="K284" i="10"/>
  <c r="J287" i="10" s="1"/>
  <c r="O284" i="10"/>
  <c r="S284" i="10"/>
  <c r="L297" i="10"/>
  <c r="P297" i="10"/>
  <c r="Y297" i="10"/>
  <c r="J317" i="10"/>
  <c r="H320" i="10" s="1"/>
  <c r="N317" i="10"/>
  <c r="R317" i="10"/>
  <c r="J372" i="10"/>
  <c r="N372" i="10"/>
  <c r="R372" i="10"/>
  <c r="I399" i="10"/>
  <c r="M399" i="10"/>
  <c r="Z399" i="10"/>
  <c r="N234" i="10"/>
  <c r="R234" i="10"/>
  <c r="H413" i="10"/>
  <c r="L413" i="10"/>
  <c r="P413" i="10"/>
  <c r="Y413" i="10"/>
  <c r="N7" i="10"/>
  <c r="R7" i="10"/>
  <c r="M19" i="10"/>
  <c r="Q19" i="10"/>
  <c r="Z19" i="10"/>
  <c r="H158" i="10"/>
  <c r="L158" i="10"/>
  <c r="P158" i="10"/>
  <c r="Y158" i="10"/>
  <c r="I207" i="10"/>
  <c r="M207" i="10"/>
  <c r="Q207" i="10"/>
  <c r="Z207" i="10"/>
  <c r="H284" i="10"/>
  <c r="L284" i="10"/>
  <c r="P284" i="10"/>
  <c r="T282" i="10"/>
  <c r="Y284" i="10"/>
  <c r="M297" i="10"/>
  <c r="Q297" i="10"/>
  <c r="Z297" i="10"/>
  <c r="K317" i="10"/>
  <c r="O317" i="10"/>
  <c r="S317" i="10"/>
  <c r="K372" i="10"/>
  <c r="O372" i="10"/>
  <c r="S372" i="10"/>
  <c r="T372" i="10"/>
  <c r="J399" i="10"/>
  <c r="Q399" i="10"/>
  <c r="O234" i="10"/>
  <c r="S234" i="10"/>
  <c r="I413" i="10"/>
  <c r="M413" i="10"/>
  <c r="Q413" i="10"/>
  <c r="Z413" i="10"/>
  <c r="M137" i="10"/>
  <c r="Q137" i="10"/>
  <c r="T137" i="10"/>
  <c r="Y137" i="10"/>
  <c r="N137" i="10"/>
  <c r="S137" i="10"/>
  <c r="U137" i="10"/>
  <c r="Z137" i="10"/>
  <c r="O137" i="10"/>
  <c r="T135" i="10"/>
  <c r="V137" i="10"/>
  <c r="H140" i="10"/>
  <c r="L137" i="10"/>
  <c r="P137" i="10"/>
  <c r="U135" i="10"/>
  <c r="W137" i="10"/>
  <c r="U232" i="14"/>
  <c r="Z234" i="14"/>
  <c r="T232" i="14"/>
  <c r="Y234" i="14"/>
  <c r="S234" i="14"/>
  <c r="Q234" i="14"/>
  <c r="P234" i="14"/>
  <c r="L234" i="14"/>
  <c r="K234" i="14"/>
  <c r="N62" i="26"/>
  <c r="Y62" i="26"/>
  <c r="H59" i="26"/>
  <c r="J59" i="26"/>
  <c r="S118" i="26"/>
  <c r="S121" i="26" s="1"/>
  <c r="R118" i="26"/>
  <c r="N118" i="26"/>
  <c r="H157" i="26"/>
  <c r="L157" i="26"/>
  <c r="P157" i="26"/>
  <c r="T155" i="26"/>
  <c r="Y157" i="26"/>
  <c r="P62" i="26"/>
  <c r="Z62" i="26"/>
  <c r="U57" i="26"/>
  <c r="I59" i="26"/>
  <c r="AD115" i="26"/>
  <c r="I157" i="26"/>
  <c r="M157" i="26"/>
  <c r="Q157" i="26"/>
  <c r="U155" i="26"/>
  <c r="Z157" i="26"/>
  <c r="L62" i="26"/>
  <c r="Q62" i="26"/>
  <c r="T57" i="26"/>
  <c r="Y118" i="26"/>
  <c r="J157" i="26"/>
  <c r="N157" i="26"/>
  <c r="R157" i="26"/>
  <c r="M62" i="26"/>
  <c r="S59" i="26"/>
  <c r="O59" i="26"/>
  <c r="K59" i="26"/>
  <c r="T118" i="26"/>
  <c r="K157" i="26"/>
  <c r="O157" i="26"/>
  <c r="S157" i="26"/>
  <c r="T157" i="26"/>
  <c r="P118" i="26"/>
  <c r="T116" i="26"/>
  <c r="U116" i="26"/>
  <c r="O118" i="26"/>
  <c r="M118" i="26"/>
  <c r="L118" i="26"/>
  <c r="Q118" i="26"/>
  <c r="Z118" i="26"/>
  <c r="K15" i="7"/>
  <c r="O15" i="7"/>
  <c r="S15" i="7"/>
  <c r="U18" i="7"/>
  <c r="V87" i="7"/>
  <c r="Q87" i="7"/>
  <c r="S84" i="7"/>
  <c r="O84" i="7"/>
  <c r="K84" i="7"/>
  <c r="W130" i="7"/>
  <c r="H127" i="7"/>
  <c r="S127" i="7"/>
  <c r="O127" i="7"/>
  <c r="K127" i="7"/>
  <c r="U154" i="7"/>
  <c r="Y151" i="7"/>
  <c r="T149" i="7"/>
  <c r="P151" i="7"/>
  <c r="L151" i="7"/>
  <c r="J176" i="7"/>
  <c r="H176" i="7"/>
  <c r="J191" i="7"/>
  <c r="N191" i="7"/>
  <c r="R191" i="7"/>
  <c r="H15" i="7"/>
  <c r="AD12" i="7"/>
  <c r="L15" i="7"/>
  <c r="P15" i="7"/>
  <c r="T13" i="7"/>
  <c r="Y15" i="7"/>
  <c r="V18" i="7"/>
  <c r="W87" i="7"/>
  <c r="N87" i="7"/>
  <c r="J84" i="7"/>
  <c r="T130" i="7"/>
  <c r="X130" i="7"/>
  <c r="R127" i="7"/>
  <c r="N127" i="7"/>
  <c r="J127" i="7"/>
  <c r="V154" i="7"/>
  <c r="H151" i="7"/>
  <c r="S151" i="7"/>
  <c r="O151" i="7"/>
  <c r="K151" i="7"/>
  <c r="K176" i="7"/>
  <c r="O176" i="7"/>
  <c r="Y176" i="7"/>
  <c r="K191" i="7"/>
  <c r="O191" i="7"/>
  <c r="S191" i="7"/>
  <c r="I15" i="7"/>
  <c r="M15" i="7"/>
  <c r="Q15" i="7"/>
  <c r="Z15" i="7"/>
  <c r="W18" i="7"/>
  <c r="T87" i="7"/>
  <c r="X87" i="7"/>
  <c r="Z84" i="7"/>
  <c r="U82" i="7"/>
  <c r="M84" i="7"/>
  <c r="I84" i="7"/>
  <c r="U130" i="7"/>
  <c r="Z127" i="7"/>
  <c r="U125" i="7"/>
  <c r="Q127" i="7"/>
  <c r="M127" i="7"/>
  <c r="I127" i="7"/>
  <c r="W154" i="7"/>
  <c r="R151" i="7"/>
  <c r="N151" i="7"/>
  <c r="J151" i="7"/>
  <c r="L176" i="7"/>
  <c r="P176" i="7"/>
  <c r="T174" i="7"/>
  <c r="Z176" i="7"/>
  <c r="H191" i="7"/>
  <c r="L191" i="7"/>
  <c r="P191" i="7"/>
  <c r="T189" i="7"/>
  <c r="Y191" i="7"/>
  <c r="J15" i="7"/>
  <c r="N15" i="7"/>
  <c r="R15" i="7"/>
  <c r="T18" i="7"/>
  <c r="X18" i="7"/>
  <c r="U87" i="7"/>
  <c r="R87" i="7"/>
  <c r="Y84" i="7"/>
  <c r="T82" i="7"/>
  <c r="P84" i="7"/>
  <c r="L84" i="7"/>
  <c r="H84" i="7"/>
  <c r="V130" i="7"/>
  <c r="Y127" i="7"/>
  <c r="T125" i="7"/>
  <c r="P127" i="7"/>
  <c r="L127" i="7"/>
  <c r="T154" i="7"/>
  <c r="X154" i="7"/>
  <c r="Z151" i="7"/>
  <c r="U149" i="7"/>
  <c r="Q151" i="7"/>
  <c r="M151" i="7"/>
  <c r="I151" i="7"/>
  <c r="I176" i="7"/>
  <c r="M176" i="7"/>
  <c r="Q176" i="7"/>
  <c r="U174" i="7"/>
  <c r="I191" i="7"/>
  <c r="M191" i="7"/>
  <c r="Q191" i="7"/>
  <c r="U189" i="7"/>
  <c r="Z191" i="7"/>
  <c r="H194" i="20"/>
  <c r="AD74" i="24"/>
  <c r="J108" i="11"/>
  <c r="AD102" i="11"/>
  <c r="AD209" i="28"/>
  <c r="AD275" i="20"/>
  <c r="G77" i="20"/>
  <c r="G38" i="18"/>
  <c r="G27" i="15"/>
  <c r="H67" i="15"/>
  <c r="H122" i="15"/>
  <c r="J122" i="15"/>
  <c r="H181" i="17"/>
  <c r="AD375" i="25"/>
  <c r="H381" i="25"/>
  <c r="G378" i="25"/>
  <c r="G21" i="27"/>
  <c r="AD107" i="27"/>
  <c r="AD231" i="14"/>
  <c r="AD21" i="14"/>
  <c r="AD16" i="12"/>
  <c r="G122" i="12"/>
  <c r="G19" i="12"/>
  <c r="G207" i="11"/>
  <c r="G48" i="11"/>
  <c r="H32" i="9"/>
  <c r="AD122" i="9"/>
  <c r="AD158" i="9"/>
  <c r="H164" i="9"/>
  <c r="AD179" i="9"/>
  <c r="H186" i="8"/>
  <c r="AD180" i="8"/>
  <c r="G183" i="8"/>
  <c r="G13" i="8"/>
  <c r="AD145" i="8"/>
  <c r="AD40" i="9"/>
  <c r="G111" i="9"/>
  <c r="G128" i="9"/>
  <c r="I128" i="9"/>
  <c r="AD119" i="12"/>
  <c r="H125" i="12"/>
  <c r="I27" i="17"/>
  <c r="G13" i="15"/>
  <c r="AD21" i="15"/>
  <c r="J281" i="20"/>
  <c r="H65" i="11"/>
  <c r="AD55" i="9"/>
  <c r="AD105" i="9"/>
  <c r="AD16" i="16"/>
  <c r="G79" i="11"/>
  <c r="AD76" i="8"/>
  <c r="AD157" i="8"/>
  <c r="G29" i="9"/>
  <c r="AD76" i="11"/>
  <c r="G90" i="21"/>
  <c r="G87" i="21"/>
  <c r="J38" i="18"/>
  <c r="K194" i="20"/>
  <c r="AD84" i="21"/>
  <c r="AD4" i="22"/>
  <c r="G375" i="22"/>
  <c r="J28" i="22"/>
  <c r="AD26" i="9"/>
  <c r="AD204" i="11"/>
  <c r="J157" i="11"/>
  <c r="AD56" i="26"/>
  <c r="AD173" i="7"/>
  <c r="AD154" i="26"/>
  <c r="J128" i="14"/>
  <c r="AD105" i="19"/>
  <c r="J90" i="21"/>
  <c r="AD44" i="14"/>
  <c r="J43" i="22"/>
  <c r="I210" i="11"/>
  <c r="AD59" i="11"/>
  <c r="AD81" i="7"/>
  <c r="AD15" i="27"/>
  <c r="I160" i="26"/>
  <c r="J137" i="15"/>
  <c r="J240" i="19"/>
  <c r="AD181" i="15"/>
  <c r="AD108" i="14"/>
  <c r="G43" i="22"/>
  <c r="J126" i="11"/>
  <c r="AD45" i="11"/>
  <c r="J87" i="9"/>
  <c r="AD131" i="15"/>
  <c r="H137" i="15"/>
  <c r="AD175" i="14"/>
  <c r="H276" i="22"/>
  <c r="AD151" i="11"/>
  <c r="G62" i="26"/>
  <c r="G87" i="9"/>
  <c r="J68" i="22"/>
  <c r="AD105" i="8"/>
  <c r="G195" i="8"/>
  <c r="H198" i="8"/>
  <c r="AD117" i="8"/>
  <c r="AD59" i="8"/>
  <c r="AD10" i="8"/>
  <c r="AD238" i="28"/>
  <c r="G147" i="28"/>
  <c r="AD16" i="28"/>
  <c r="J191" i="28"/>
  <c r="J248" i="20"/>
  <c r="G197" i="20"/>
  <c r="AD242" i="20"/>
  <c r="AD74" i="20"/>
  <c r="I194" i="20"/>
  <c r="J194" i="20"/>
  <c r="AD227" i="20"/>
  <c r="G237" i="19"/>
  <c r="G15" i="19"/>
  <c r="AD12" i="19"/>
  <c r="J146" i="19"/>
  <c r="AD48" i="19"/>
  <c r="AD90" i="19"/>
  <c r="J78" i="18"/>
  <c r="G274" i="14"/>
  <c r="J277" i="14"/>
  <c r="J47" i="14"/>
  <c r="G209" i="14"/>
  <c r="AD249" i="14"/>
  <c r="H47" i="14"/>
  <c r="H237" i="14"/>
  <c r="G61" i="12"/>
  <c r="G154" i="11"/>
  <c r="G126" i="11"/>
  <c r="G123" i="8"/>
  <c r="G320" i="10"/>
  <c r="G130" i="7"/>
  <c r="G87" i="7"/>
  <c r="J203" i="6"/>
  <c r="G144" i="5"/>
  <c r="G93" i="5"/>
  <c r="AD141" i="5"/>
  <c r="AD90" i="5"/>
  <c r="J209" i="5"/>
  <c r="J112" i="5"/>
  <c r="AD227" i="5"/>
  <c r="G69" i="5"/>
  <c r="H69" i="5"/>
  <c r="AD63" i="5"/>
  <c r="AD203" i="5"/>
  <c r="J82" i="8"/>
  <c r="J111" i="8"/>
  <c r="M32" i="9"/>
  <c r="H163" i="8"/>
  <c r="G209" i="5"/>
  <c r="G206" i="5"/>
  <c r="H233" i="5"/>
  <c r="AA79" i="8"/>
  <c r="H82" i="8"/>
  <c r="AA125" i="9"/>
  <c r="H128" i="9"/>
  <c r="J231" i="7"/>
  <c r="J32" i="9"/>
  <c r="AA182" i="9"/>
  <c r="J185" i="9"/>
  <c r="AA195" i="9"/>
  <c r="J35" i="12"/>
  <c r="J125" i="12"/>
  <c r="J13" i="15"/>
  <c r="J12" i="18"/>
  <c r="J50" i="21"/>
  <c r="G108" i="8"/>
  <c r="G151" i="8"/>
  <c r="AA58" i="9"/>
  <c r="J161" i="10"/>
  <c r="AA19" i="12"/>
  <c r="H22" i="12"/>
  <c r="G22" i="16"/>
  <c r="G19" i="16"/>
  <c r="G27" i="17"/>
  <c r="G30" i="17"/>
  <c r="AD175" i="17"/>
  <c r="J178" i="17"/>
  <c r="O181" i="17"/>
  <c r="AA181" i="17" s="1"/>
  <c r="O178" i="17"/>
  <c r="AA24" i="15"/>
  <c r="H38" i="18"/>
  <c r="AA35" i="21"/>
  <c r="H38" i="21"/>
  <c r="H111" i="9"/>
  <c r="AA108" i="9"/>
  <c r="G161" i="10"/>
  <c r="AA10" i="15"/>
  <c r="H13" i="15"/>
  <c r="J67" i="15"/>
  <c r="AD101" i="15"/>
  <c r="AA104" i="15"/>
  <c r="AD116" i="15"/>
  <c r="AA184" i="15"/>
  <c r="L187" i="15"/>
  <c r="H90" i="21"/>
  <c r="AA75" i="18"/>
  <c r="H78" i="18"/>
  <c r="H35" i="12"/>
  <c r="AA32" i="12"/>
  <c r="G64" i="15"/>
  <c r="G67" i="15"/>
  <c r="H50" i="21"/>
  <c r="J135" i="8"/>
  <c r="AA135" i="8" s="1"/>
  <c r="AA252" i="14"/>
  <c r="AD61" i="15"/>
  <c r="G107" i="15"/>
  <c r="G187" i="15"/>
  <c r="AD72" i="18"/>
  <c r="G278" i="20"/>
  <c r="G38" i="21"/>
  <c r="H174" i="23"/>
  <c r="H62" i="24"/>
  <c r="L128" i="14"/>
  <c r="AA125" i="14"/>
  <c r="J114" i="14"/>
  <c r="G234" i="14"/>
  <c r="G237" i="14"/>
  <c r="H96" i="19"/>
  <c r="G87" i="22"/>
  <c r="H64" i="12"/>
  <c r="L64" i="12"/>
  <c r="H127" i="17"/>
  <c r="T127" i="17"/>
  <c r="AD6" i="18"/>
  <c r="H124" i="23"/>
  <c r="AA121" i="23"/>
  <c r="AA122" i="12"/>
  <c r="AA9" i="18"/>
  <c r="AA278" i="20"/>
  <c r="AD32" i="21"/>
  <c r="G50" i="21"/>
  <c r="AD37" i="22"/>
  <c r="AD84" i="22"/>
  <c r="AD106" i="22"/>
  <c r="AD168" i="23"/>
  <c r="G171" i="23"/>
  <c r="Q171" i="23"/>
  <c r="T114" i="14"/>
  <c r="T111" i="14"/>
  <c r="G153" i="22"/>
  <c r="AA19" i="16"/>
  <c r="AD24" i="17"/>
  <c r="J127" i="17"/>
  <c r="H178" i="17"/>
  <c r="AD53" i="23"/>
  <c r="H59" i="23"/>
  <c r="AA56" i="23"/>
  <c r="AD118" i="23"/>
  <c r="G62" i="24"/>
  <c r="G59" i="24"/>
  <c r="H114" i="14"/>
  <c r="G304" i="14"/>
  <c r="G301" i="14"/>
  <c r="AA148" i="15"/>
  <c r="H151" i="15"/>
  <c r="AA151" i="15" s="1"/>
  <c r="G7" i="22"/>
  <c r="AD135" i="22"/>
  <c r="AD150" i="22"/>
  <c r="AD172" i="22"/>
  <c r="AD188" i="22"/>
  <c r="AD223" i="22"/>
  <c r="AD256" i="22"/>
  <c r="AD359" i="22"/>
  <c r="J124" i="23"/>
  <c r="J174" i="23"/>
  <c r="G111" i="14"/>
  <c r="AA173" i="10"/>
  <c r="G276" i="22"/>
  <c r="H210" i="11"/>
  <c r="AA123" i="11"/>
  <c r="H126" i="11"/>
  <c r="N203" i="6"/>
  <c r="J85" i="15"/>
  <c r="L381" i="25"/>
  <c r="H277" i="14"/>
  <c r="H85" i="15"/>
  <c r="H87" i="9"/>
  <c r="AA48" i="11"/>
  <c r="H121" i="26"/>
  <c r="G62" i="11"/>
  <c r="G108" i="11"/>
  <c r="J62" i="26"/>
  <c r="J130" i="7"/>
  <c r="H160" i="26"/>
  <c r="H209" i="14"/>
  <c r="J365" i="22"/>
  <c r="H113" i="27"/>
  <c r="AA110" i="27"/>
  <c r="AA77" i="24"/>
  <c r="H80" i="24"/>
  <c r="J18" i="7"/>
  <c r="J121" i="26"/>
  <c r="G118" i="26"/>
  <c r="G181" i="14"/>
  <c r="H191" i="28"/>
  <c r="H21" i="27"/>
  <c r="H244" i="28"/>
  <c r="AB167" i="28"/>
  <c r="L170" i="28"/>
  <c r="H22" i="28"/>
  <c r="AA134" i="15"/>
  <c r="AB170" i="28"/>
  <c r="AD234" i="19"/>
  <c r="H77" i="19"/>
  <c r="AD140" i="19"/>
  <c r="AA147" i="28"/>
  <c r="G245" i="20"/>
  <c r="H15" i="19"/>
  <c r="G108" i="19"/>
  <c r="I147" i="28"/>
  <c r="AD185" i="28"/>
  <c r="AD27" i="20"/>
  <c r="H237" i="19"/>
  <c r="AA77" i="20"/>
  <c r="AD199" i="22"/>
  <c r="AD270" i="22"/>
  <c r="J10" i="22"/>
  <c r="G68" i="22"/>
  <c r="J259" i="22"/>
  <c r="G25" i="22"/>
  <c r="AD372" i="22"/>
  <c r="G202" i="22"/>
  <c r="AA138" i="22"/>
  <c r="AD62" i="22"/>
  <c r="AA30" i="20"/>
  <c r="J33" i="20"/>
  <c r="S209" i="14"/>
  <c r="AA206" i="14"/>
  <c r="J130" i="17"/>
  <c r="G127" i="17"/>
  <c r="G181" i="17"/>
  <c r="Q178" i="17"/>
  <c r="H30" i="17"/>
  <c r="AD124" i="17"/>
  <c r="U130" i="17"/>
  <c r="AA191" i="22"/>
  <c r="AA273" i="22"/>
  <c r="H43" i="22"/>
  <c r="AA109" i="22"/>
  <c r="G138" i="22"/>
  <c r="G141" i="22"/>
  <c r="AA175" i="22"/>
  <c r="G259" i="22"/>
  <c r="H378" i="22"/>
  <c r="J194" i="22"/>
  <c r="AD22" i="22"/>
  <c r="H112" i="22"/>
  <c r="H205" i="22"/>
  <c r="AA7" i="22"/>
  <c r="H53" i="22"/>
  <c r="H178" i="22"/>
  <c r="AA65" i="22"/>
  <c r="H68" i="22"/>
  <c r="AA124" i="22"/>
  <c r="J194" i="7"/>
  <c r="AA151" i="7"/>
  <c r="H154" i="7"/>
  <c r="G179" i="7"/>
  <c r="G176" i="7"/>
  <c r="AA127" i="7"/>
  <c r="L18" i="7"/>
  <c r="AA15" i="7"/>
  <c r="I87" i="7"/>
  <c r="H130" i="7"/>
  <c r="H179" i="7"/>
  <c r="H231" i="7"/>
  <c r="J154" i="7"/>
  <c r="AA251" i="7"/>
  <c r="AD410" i="10"/>
  <c r="AD281" i="10"/>
  <c r="AD16" i="10"/>
  <c r="H375" i="10"/>
  <c r="G7" i="10"/>
  <c r="J402" i="10"/>
  <c r="AD231" i="10"/>
  <c r="AD369" i="10"/>
  <c r="J140" i="10"/>
  <c r="G297" i="10"/>
  <c r="G416" i="10"/>
  <c r="AD155" i="10"/>
  <c r="G287" i="10"/>
  <c r="AD314" i="10"/>
  <c r="AD294" i="10"/>
  <c r="AD396" i="10"/>
  <c r="AD4" i="10"/>
  <c r="G237" i="10"/>
  <c r="AD134" i="10"/>
  <c r="AD204" i="10"/>
  <c r="L10" i="10"/>
  <c r="J375" i="10"/>
  <c r="H210" i="10"/>
  <c r="L237" i="10"/>
  <c r="AA234" i="10"/>
  <c r="L287" i="10"/>
  <c r="H402" i="10"/>
  <c r="G207" i="10"/>
  <c r="AD58" i="12"/>
  <c r="AD79" i="15"/>
  <c r="AA108" i="19" l="1"/>
  <c r="AA158" i="10"/>
  <c r="J147" i="5"/>
  <c r="J96" i="5"/>
  <c r="AA206" i="5"/>
  <c r="AA109" i="5"/>
  <c r="AA176" i="7"/>
  <c r="AA43" i="9"/>
  <c r="AA375" i="22"/>
  <c r="AA61" i="12"/>
  <c r="AA50" i="22"/>
  <c r="M128" i="9"/>
  <c r="N128" i="9"/>
  <c r="S261" i="20"/>
  <c r="Q210" i="11"/>
  <c r="L85" i="15"/>
  <c r="H304" i="14"/>
  <c r="Z50" i="21"/>
  <c r="T65" i="8"/>
  <c r="O96" i="5"/>
  <c r="Q281" i="20"/>
  <c r="M54" i="19"/>
  <c r="K181" i="14"/>
  <c r="P240" i="19"/>
  <c r="Q68" i="22"/>
  <c r="Z229" i="22"/>
  <c r="Q122" i="15"/>
  <c r="Y198" i="9"/>
  <c r="K128" i="9"/>
  <c r="M96" i="5"/>
  <c r="K254" i="7"/>
  <c r="M111" i="19"/>
  <c r="Q28" i="22"/>
  <c r="U150" i="28"/>
  <c r="Z80" i="20"/>
  <c r="Y80" i="19"/>
  <c r="K54" i="19"/>
  <c r="Y137" i="15"/>
  <c r="L96" i="27"/>
  <c r="O68" i="22"/>
  <c r="M254" i="7"/>
  <c r="L365" i="22"/>
  <c r="P178" i="22"/>
  <c r="J127" i="22"/>
  <c r="Y90" i="22"/>
  <c r="M127" i="22"/>
  <c r="L10" i="22"/>
  <c r="Y304" i="14"/>
  <c r="Y62" i="24"/>
  <c r="L124" i="23"/>
  <c r="P38" i="21"/>
  <c r="Q38" i="18"/>
  <c r="Y27" i="15"/>
  <c r="Y130" i="17"/>
  <c r="Q35" i="12"/>
  <c r="P164" i="9"/>
  <c r="S111" i="9"/>
  <c r="P198" i="8"/>
  <c r="Q244" i="28"/>
  <c r="Y254" i="7"/>
  <c r="Y210" i="11"/>
  <c r="U381" i="25"/>
  <c r="Z365" i="22"/>
  <c r="H229" i="22"/>
  <c r="P194" i="22"/>
  <c r="J141" i="22"/>
  <c r="Z112" i="22"/>
  <c r="Z43" i="22"/>
  <c r="O237" i="14"/>
  <c r="M50" i="14"/>
  <c r="Z174" i="23"/>
  <c r="S67" i="15"/>
  <c r="N130" i="17"/>
  <c r="L35" i="12"/>
  <c r="L111" i="9"/>
  <c r="Q186" i="8"/>
  <c r="M22" i="28"/>
  <c r="L87" i="9"/>
  <c r="Y147" i="5"/>
  <c r="M69" i="5"/>
  <c r="M147" i="5"/>
  <c r="R231" i="7"/>
  <c r="J181" i="14"/>
  <c r="P87" i="9"/>
  <c r="Y126" i="11"/>
  <c r="S146" i="19"/>
  <c r="J210" i="10"/>
  <c r="L300" i="10"/>
  <c r="AA153" i="22"/>
  <c r="AA202" i="22"/>
  <c r="H28" i="22"/>
  <c r="AA143" i="19"/>
  <c r="I18" i="19"/>
  <c r="AA18" i="27"/>
  <c r="AA93" i="27"/>
  <c r="AA82" i="15"/>
  <c r="H108" i="11"/>
  <c r="AA87" i="21"/>
  <c r="H61" i="9"/>
  <c r="AA120" i="8"/>
  <c r="AA13" i="8"/>
  <c r="J80" i="20"/>
  <c r="H157" i="11"/>
  <c r="Y261" i="20"/>
  <c r="J111" i="19"/>
  <c r="Z18" i="19"/>
  <c r="P90" i="22"/>
  <c r="Z90" i="21"/>
  <c r="Z38" i="21"/>
  <c r="Y187" i="15"/>
  <c r="P111" i="8"/>
  <c r="L22" i="28"/>
  <c r="K215" i="28"/>
  <c r="T87" i="9"/>
  <c r="Q254" i="7"/>
  <c r="O281" i="20"/>
  <c r="O67" i="15"/>
  <c r="L128" i="9"/>
  <c r="L198" i="8"/>
  <c r="P126" i="11"/>
  <c r="S85" i="15"/>
  <c r="Z178" i="22"/>
  <c r="H127" i="22"/>
  <c r="Q112" i="22"/>
  <c r="Z127" i="22"/>
  <c r="L96" i="19"/>
  <c r="O62" i="24"/>
  <c r="M59" i="23"/>
  <c r="Y38" i="18"/>
  <c r="L107" i="15"/>
  <c r="L186" i="8"/>
  <c r="Z233" i="5"/>
  <c r="R147" i="5"/>
  <c r="S69" i="5"/>
  <c r="H128" i="14"/>
  <c r="O276" i="22"/>
  <c r="N10" i="22"/>
  <c r="Y46" i="9"/>
  <c r="Z231" i="7"/>
  <c r="L54" i="19"/>
  <c r="L248" i="20"/>
  <c r="Y244" i="28"/>
  <c r="J215" i="28"/>
  <c r="P50" i="14"/>
  <c r="N124" i="23"/>
  <c r="Z147" i="5"/>
  <c r="L43" i="22"/>
  <c r="P114" i="14"/>
  <c r="Z62" i="24"/>
  <c r="M124" i="23"/>
  <c r="N22" i="16"/>
  <c r="I64" i="12"/>
  <c r="Y32" i="9"/>
  <c r="J198" i="8"/>
  <c r="H147" i="5"/>
  <c r="J69" i="5"/>
  <c r="N181" i="14"/>
  <c r="R87" i="9"/>
  <c r="J381" i="25"/>
  <c r="Y28" i="22"/>
  <c r="K21" i="27"/>
  <c r="Q65" i="8"/>
  <c r="T147" i="5"/>
  <c r="P69" i="5"/>
  <c r="P244" i="28"/>
  <c r="Z10" i="22"/>
  <c r="Z187" i="15"/>
  <c r="M22" i="12"/>
  <c r="Q32" i="9"/>
  <c r="V150" i="28"/>
  <c r="L80" i="20"/>
  <c r="Z240" i="19"/>
  <c r="P112" i="5"/>
  <c r="N22" i="28"/>
  <c r="L108" i="11"/>
  <c r="N112" i="22"/>
  <c r="T130" i="17"/>
  <c r="Z164" i="9"/>
  <c r="Q80" i="20"/>
  <c r="Z378" i="22"/>
  <c r="R209" i="5"/>
  <c r="O43" i="22"/>
  <c r="O111" i="19"/>
  <c r="M248" i="20"/>
  <c r="Q113" i="27"/>
  <c r="Q261" i="20"/>
  <c r="Z381" i="25"/>
  <c r="Q147" i="5"/>
  <c r="L113" i="27"/>
  <c r="H261" i="20"/>
  <c r="Q191" i="28"/>
  <c r="Q151" i="8"/>
  <c r="AA413" i="10"/>
  <c r="AA19" i="10"/>
  <c r="J320" i="10"/>
  <c r="AA87" i="22"/>
  <c r="AA40" i="22"/>
  <c r="AA25" i="22"/>
  <c r="AA150" i="28"/>
  <c r="AA245" i="20"/>
  <c r="AA178" i="14"/>
  <c r="AA154" i="11"/>
  <c r="AA105" i="11"/>
  <c r="J205" i="22"/>
  <c r="AA111" i="14"/>
  <c r="AA59" i="24"/>
  <c r="AA35" i="18"/>
  <c r="AA160" i="8"/>
  <c r="AA29" i="9"/>
  <c r="P62" i="24"/>
  <c r="Z28" i="22"/>
  <c r="Q111" i="9"/>
  <c r="Z198" i="8"/>
  <c r="Y231" i="7"/>
  <c r="L147" i="5"/>
  <c r="P96" i="5"/>
  <c r="Z261" i="20"/>
  <c r="H96" i="27"/>
  <c r="N198" i="8"/>
  <c r="Q96" i="5"/>
  <c r="N54" i="19"/>
  <c r="Z191" i="28"/>
  <c r="Q126" i="11"/>
  <c r="K210" i="11"/>
  <c r="L178" i="22"/>
  <c r="J90" i="22"/>
  <c r="Y90" i="21"/>
  <c r="M261" i="20"/>
  <c r="P54" i="19"/>
  <c r="J233" i="20"/>
  <c r="P146" i="19"/>
  <c r="P80" i="19"/>
  <c r="O33" i="20"/>
  <c r="Y191" i="28"/>
  <c r="J113" i="27"/>
  <c r="S87" i="9"/>
  <c r="S114" i="14"/>
  <c r="P22" i="16"/>
  <c r="K22" i="12"/>
  <c r="J261" i="20"/>
  <c r="O80" i="20"/>
  <c r="N111" i="19"/>
  <c r="L80" i="24"/>
  <c r="Q65" i="11"/>
  <c r="L262" i="22"/>
  <c r="Q13" i="15"/>
  <c r="Q130" i="17"/>
  <c r="O22" i="16"/>
  <c r="Q22" i="12"/>
  <c r="Z111" i="9"/>
  <c r="Z32" i="9"/>
  <c r="Y151" i="8"/>
  <c r="Z111" i="8"/>
  <c r="P231" i="7"/>
  <c r="Z112" i="5"/>
  <c r="M18" i="19"/>
  <c r="J163" i="8"/>
  <c r="O233" i="20"/>
  <c r="T240" i="19"/>
  <c r="Z80" i="19"/>
  <c r="Q22" i="28"/>
  <c r="Z137" i="15"/>
  <c r="O113" i="27"/>
  <c r="S96" i="27"/>
  <c r="N126" i="11"/>
  <c r="J65" i="11"/>
  <c r="P381" i="25"/>
  <c r="N96" i="19"/>
  <c r="Z304" i="14"/>
  <c r="N240" i="19"/>
  <c r="L33" i="20"/>
  <c r="Y128" i="14"/>
  <c r="Y87" i="9"/>
  <c r="Y108" i="11"/>
  <c r="Q51" i="11"/>
  <c r="M210" i="11"/>
  <c r="Z276" i="22"/>
  <c r="H141" i="22"/>
  <c r="Y112" i="22"/>
  <c r="Z53" i="22"/>
  <c r="L62" i="24"/>
  <c r="J38" i="21"/>
  <c r="Q107" i="15"/>
  <c r="O130" i="17"/>
  <c r="M22" i="16"/>
  <c r="O22" i="12"/>
  <c r="M111" i="9"/>
  <c r="S111" i="8"/>
  <c r="J244" i="28"/>
  <c r="M113" i="27"/>
  <c r="M96" i="27"/>
  <c r="N68" i="22"/>
  <c r="Y65" i="11"/>
  <c r="L210" i="11"/>
  <c r="Y378" i="22"/>
  <c r="H156" i="22"/>
  <c r="Y127" i="22"/>
  <c r="N90" i="22"/>
  <c r="P96" i="19"/>
  <c r="P50" i="21"/>
  <c r="H281" i="20"/>
  <c r="O187" i="15"/>
  <c r="P30" i="17"/>
  <c r="L22" i="16"/>
  <c r="N22" i="12"/>
  <c r="N185" i="9"/>
  <c r="Y61" i="9"/>
  <c r="Q174" i="23"/>
  <c r="X381" i="25"/>
  <c r="O127" i="22"/>
  <c r="Q53" i="22"/>
  <c r="O59" i="23"/>
  <c r="L69" i="5"/>
  <c r="M87" i="9"/>
  <c r="L46" i="9"/>
  <c r="Q233" i="20"/>
  <c r="M244" i="28"/>
  <c r="P125" i="12"/>
  <c r="O254" i="7"/>
  <c r="K64" i="12"/>
  <c r="H416" i="10"/>
  <c r="M22" i="10"/>
  <c r="AA7" i="10"/>
  <c r="H254" i="7"/>
  <c r="AA191" i="7"/>
  <c r="AA226" i="22"/>
  <c r="H10" i="22"/>
  <c r="AA362" i="22"/>
  <c r="AA178" i="17"/>
  <c r="AA259" i="22"/>
  <c r="AA51" i="19"/>
  <c r="H181" i="14"/>
  <c r="AA274" i="14"/>
  <c r="AA378" i="25"/>
  <c r="AA64" i="15"/>
  <c r="AA119" i="15"/>
  <c r="J30" i="17"/>
  <c r="AA195" i="8"/>
  <c r="J198" i="9"/>
  <c r="AA230" i="5"/>
  <c r="AA148" i="8"/>
  <c r="AA93" i="5"/>
  <c r="J96" i="27"/>
  <c r="J164" i="9"/>
  <c r="S240" i="19"/>
  <c r="T244" i="28"/>
  <c r="L215" i="28"/>
  <c r="S113" i="27"/>
  <c r="O96" i="27"/>
  <c r="Z85" i="15"/>
  <c r="L205" i="22"/>
  <c r="L122" i="15"/>
  <c r="Z13" i="15"/>
  <c r="L130" i="17"/>
  <c r="H22" i="16"/>
  <c r="Q64" i="12"/>
  <c r="O151" i="8"/>
  <c r="H111" i="8"/>
  <c r="Y174" i="23"/>
  <c r="Q255" i="14"/>
  <c r="N191" i="28"/>
  <c r="Y181" i="14"/>
  <c r="N21" i="27"/>
  <c r="J254" i="7"/>
  <c r="Y38" i="21"/>
  <c r="Z38" i="18"/>
  <c r="L12" i="18"/>
  <c r="M30" i="17"/>
  <c r="Q82" i="11"/>
  <c r="Y164" i="9"/>
  <c r="P111" i="9"/>
  <c r="H46" i="9"/>
  <c r="M186" i="8"/>
  <c r="M80" i="24"/>
  <c r="Q157" i="11"/>
  <c r="N381" i="25"/>
  <c r="L229" i="22"/>
  <c r="Y194" i="22"/>
  <c r="M67" i="15"/>
  <c r="S130" i="17"/>
  <c r="Q46" i="9"/>
  <c r="P123" i="8"/>
  <c r="N16" i="8"/>
  <c r="Y112" i="5"/>
  <c r="Q229" i="22"/>
  <c r="P113" i="27"/>
  <c r="Q114" i="14"/>
  <c r="N62" i="24"/>
  <c r="Y59" i="23"/>
  <c r="Z281" i="20"/>
  <c r="T150" i="28"/>
  <c r="L53" i="22"/>
  <c r="M62" i="24"/>
  <c r="Y281" i="20"/>
  <c r="Q12" i="18"/>
  <c r="Z27" i="15"/>
  <c r="Z130" i="17"/>
  <c r="Y255" i="14"/>
  <c r="P22" i="12"/>
  <c r="Q128" i="9"/>
  <c r="N111" i="9"/>
  <c r="L111" i="8"/>
  <c r="J65" i="8"/>
  <c r="O231" i="7"/>
  <c r="O209" i="5"/>
  <c r="L96" i="5"/>
  <c r="O30" i="17"/>
  <c r="Y209" i="5"/>
  <c r="N231" i="7"/>
  <c r="O147" i="5"/>
  <c r="S96" i="5"/>
  <c r="L240" i="19"/>
  <c r="M215" i="28"/>
  <c r="R304" i="14"/>
  <c r="Z122" i="15"/>
  <c r="P186" i="8"/>
  <c r="L146" i="19"/>
  <c r="Q248" i="20"/>
  <c r="AA188" i="28"/>
  <c r="Z205" i="22"/>
  <c r="Q233" i="5"/>
  <c r="M209" i="5"/>
  <c r="O69" i="5"/>
  <c r="L114" i="14"/>
  <c r="Z22" i="28"/>
  <c r="O10" i="22"/>
  <c r="Q304" i="14"/>
  <c r="J62" i="24"/>
  <c r="AA62" i="24" s="1"/>
  <c r="Y12" i="18"/>
  <c r="Y185" i="9"/>
  <c r="K46" i="9"/>
  <c r="M198" i="8"/>
  <c r="S231" i="7"/>
  <c r="S209" i="5"/>
  <c r="M146" i="19"/>
  <c r="L150" i="28"/>
  <c r="O146" i="19"/>
  <c r="Y18" i="19"/>
  <c r="L65" i="11"/>
  <c r="Y85" i="15"/>
  <c r="J276" i="22"/>
  <c r="Z156" i="22"/>
  <c r="Q62" i="24"/>
  <c r="Q124" i="23"/>
  <c r="L65" i="8"/>
  <c r="AA65" i="8" s="1"/>
  <c r="S147" i="5"/>
  <c r="S112" i="5"/>
  <c r="Z69" i="5"/>
  <c r="V381" i="25"/>
  <c r="M185" i="9"/>
  <c r="L231" i="7"/>
  <c r="Q240" i="19"/>
  <c r="Z248" i="20"/>
  <c r="Z244" i="28"/>
  <c r="P82" i="11"/>
  <c r="P233" i="20"/>
  <c r="J378" i="22"/>
  <c r="Q205" i="22"/>
  <c r="M96" i="19"/>
  <c r="Z255" i="14"/>
  <c r="L198" i="9"/>
  <c r="L151" i="8"/>
  <c r="Z16" i="8"/>
  <c r="P209" i="5"/>
  <c r="Z96" i="5"/>
  <c r="R69" i="5"/>
  <c r="L233" i="20"/>
  <c r="H248" i="20"/>
  <c r="N96" i="27"/>
  <c r="S22" i="16"/>
  <c r="N80" i="20"/>
  <c r="O240" i="19"/>
  <c r="N80" i="19"/>
  <c r="J22" i="28"/>
  <c r="H215" i="28"/>
  <c r="I21" i="27"/>
  <c r="Z108" i="11"/>
  <c r="S51" i="11"/>
  <c r="M304" i="14"/>
  <c r="O261" i="20"/>
  <c r="M80" i="20"/>
  <c r="Y111" i="19"/>
  <c r="M80" i="19"/>
  <c r="O18" i="19"/>
  <c r="Y96" i="27"/>
  <c r="Z254" i="7"/>
  <c r="Y365" i="22"/>
  <c r="J156" i="22"/>
  <c r="M90" i="22"/>
  <c r="M43" i="22"/>
  <c r="Q50" i="21"/>
  <c r="S281" i="20"/>
  <c r="P12" i="18"/>
  <c r="Q30" i="17"/>
  <c r="M125" i="12"/>
  <c r="Z61" i="9"/>
  <c r="H151" i="8"/>
  <c r="L254" i="7"/>
  <c r="P51" i="11"/>
  <c r="O85" i="15"/>
  <c r="J178" i="22"/>
  <c r="Z90" i="22"/>
  <c r="T62" i="24"/>
  <c r="J59" i="23"/>
  <c r="P38" i="18"/>
  <c r="Y82" i="11"/>
  <c r="Y123" i="8"/>
  <c r="L261" i="20"/>
  <c r="R80" i="20"/>
  <c r="Q33" i="20"/>
  <c r="O244" i="28"/>
  <c r="Z181" i="14"/>
  <c r="Q137" i="15"/>
  <c r="K113" i="27"/>
  <c r="T96" i="27"/>
  <c r="L68" i="22"/>
  <c r="L156" i="22"/>
  <c r="N127" i="22"/>
  <c r="N38" i="21"/>
  <c r="M187" i="15"/>
  <c r="Y30" i="17"/>
  <c r="H255" i="14"/>
  <c r="N187" i="15"/>
  <c r="Y22" i="28"/>
  <c r="Y215" i="28"/>
  <c r="Q80" i="24"/>
  <c r="Q43" i="22"/>
  <c r="Z107" i="15"/>
  <c r="O13" i="15"/>
  <c r="Q22" i="16"/>
  <c r="Q61" i="9"/>
  <c r="J123" i="8"/>
  <c r="H80" i="20"/>
  <c r="Y277" i="14"/>
  <c r="Q108" i="11"/>
  <c r="L51" i="11"/>
  <c r="Q365" i="22"/>
  <c r="H90" i="22"/>
  <c r="Q10" i="22"/>
  <c r="Q50" i="14"/>
  <c r="O124" i="23"/>
  <c r="L38" i="21"/>
  <c r="L38" i="18"/>
  <c r="S198" i="8"/>
  <c r="Z151" i="8"/>
  <c r="N111" i="8"/>
  <c r="Q209" i="5"/>
  <c r="Y21" i="27"/>
  <c r="L50" i="14"/>
  <c r="H198" i="9"/>
  <c r="Q111" i="8"/>
  <c r="O80" i="19"/>
  <c r="Y248" i="20"/>
  <c r="L244" i="28"/>
  <c r="N304" i="14"/>
  <c r="L59" i="23"/>
  <c r="M281" i="20"/>
  <c r="H12" i="18"/>
  <c r="Y157" i="11"/>
  <c r="Q381" i="25"/>
  <c r="Y276" i="22"/>
  <c r="L90" i="22"/>
  <c r="Q90" i="21"/>
  <c r="L281" i="20"/>
  <c r="P130" i="17"/>
  <c r="L255" i="14"/>
  <c r="J22" i="12"/>
  <c r="L32" i="9"/>
  <c r="N123" i="8"/>
  <c r="S233" i="5"/>
  <c r="N112" i="5"/>
  <c r="Y113" i="27"/>
  <c r="O38" i="18"/>
  <c r="N209" i="5"/>
  <c r="H54" i="19"/>
  <c r="T128" i="14"/>
  <c r="M130" i="17"/>
  <c r="Z185" i="9"/>
  <c r="P151" i="8"/>
  <c r="Q112" i="5"/>
  <c r="N261" i="20"/>
  <c r="Y80" i="20"/>
  <c r="M240" i="19"/>
  <c r="L80" i="19"/>
  <c r="N18" i="19"/>
  <c r="N205" i="22"/>
  <c r="M10" i="22"/>
  <c r="R96" i="5"/>
  <c r="H150" i="28"/>
  <c r="Z68" i="22"/>
  <c r="Q194" i="22"/>
  <c r="L28" i="22"/>
  <c r="L277" i="14"/>
  <c r="N51" i="11"/>
  <c r="M237" i="14"/>
  <c r="Z22" i="12"/>
  <c r="L185" i="9"/>
  <c r="Y128" i="9"/>
  <c r="P32" i="9"/>
  <c r="R112" i="5"/>
  <c r="Y69" i="5"/>
  <c r="S18" i="19"/>
  <c r="H33" i="20"/>
  <c r="M51" i="11"/>
  <c r="S381" i="25"/>
  <c r="H365" i="22"/>
  <c r="AA365" i="22" s="1"/>
  <c r="Q276" i="22"/>
  <c r="J229" i="22"/>
  <c r="Y178" i="22"/>
  <c r="N141" i="22"/>
  <c r="J53" i="22"/>
  <c r="P304" i="14"/>
  <c r="L90" i="21"/>
  <c r="Z146" i="19"/>
  <c r="Y141" i="22"/>
  <c r="J96" i="19"/>
  <c r="L209" i="5"/>
  <c r="Z54" i="19"/>
  <c r="K18" i="19"/>
  <c r="L191" i="28"/>
  <c r="S181" i="14"/>
  <c r="P254" i="7"/>
  <c r="Z198" i="9"/>
  <c r="Z65" i="8"/>
  <c r="H233" i="20"/>
  <c r="Q146" i="19"/>
  <c r="T254" i="7"/>
  <c r="Z194" i="22"/>
  <c r="Q127" i="22"/>
  <c r="L67" i="15"/>
  <c r="S30" i="17"/>
  <c r="O125" i="12"/>
  <c r="Q185" i="9"/>
  <c r="Z163" i="8"/>
  <c r="M111" i="8"/>
  <c r="Y233" i="5"/>
  <c r="M112" i="5"/>
  <c r="S80" i="20"/>
  <c r="P128" i="14"/>
  <c r="M68" i="22"/>
  <c r="P198" i="9"/>
  <c r="Z111" i="19"/>
  <c r="S54" i="19"/>
  <c r="Z33" i="20"/>
  <c r="S244" i="28"/>
  <c r="Q181" i="14"/>
  <c r="L111" i="19"/>
  <c r="Y33" i="20"/>
  <c r="P181" i="14"/>
  <c r="N157" i="11"/>
  <c r="Z65" i="11"/>
  <c r="Z210" i="11"/>
  <c r="T381" i="25"/>
  <c r="O229" i="22"/>
  <c r="Q156" i="22"/>
  <c r="L112" i="22"/>
  <c r="Y124" i="23"/>
  <c r="P90" i="21"/>
  <c r="P187" i="15"/>
  <c r="Z22" i="16"/>
  <c r="Z82" i="11"/>
  <c r="O185" i="9"/>
  <c r="J186" i="8"/>
  <c r="Z113" i="27"/>
  <c r="Z96" i="27"/>
  <c r="N87" i="9"/>
  <c r="J80" i="24"/>
  <c r="AA80" i="24" s="1"/>
  <c r="L126" i="11"/>
  <c r="H51" i="11"/>
  <c r="L378" i="22"/>
  <c r="H194" i="22"/>
  <c r="Q178" i="22"/>
  <c r="L127" i="22"/>
  <c r="S304" i="14"/>
  <c r="Z50" i="14"/>
  <c r="T124" i="23"/>
  <c r="O90" i="21"/>
  <c r="P107" i="15"/>
  <c r="Y13" i="15"/>
  <c r="Y22" i="16"/>
  <c r="L125" i="12"/>
  <c r="Q198" i="9"/>
  <c r="Z46" i="9"/>
  <c r="O198" i="8"/>
  <c r="L123" i="8"/>
  <c r="AA402" i="10"/>
  <c r="AA171" i="23"/>
  <c r="AA27" i="17"/>
  <c r="J150" i="28"/>
  <c r="AA35" i="12"/>
  <c r="AA22" i="12"/>
  <c r="AA47" i="14"/>
  <c r="AA399" i="10"/>
  <c r="AA317" i="10"/>
  <c r="AA84" i="7"/>
  <c r="AA258" i="20"/>
  <c r="AA191" i="28"/>
  <c r="AA84" i="9"/>
  <c r="AA301" i="14"/>
  <c r="AA78" i="18"/>
  <c r="AA144" i="5"/>
  <c r="AA62" i="8"/>
  <c r="AA66" i="5"/>
  <c r="AA284" i="10"/>
  <c r="AA207" i="10"/>
  <c r="AA228" i="7"/>
  <c r="AA127" i="17"/>
  <c r="AA230" i="20"/>
  <c r="AA241" i="28"/>
  <c r="AA62" i="11"/>
  <c r="AA207" i="11"/>
  <c r="AA47" i="21"/>
  <c r="AA161" i="9"/>
  <c r="AA79" i="11"/>
  <c r="J51" i="11"/>
  <c r="Q111" i="19"/>
  <c r="O54" i="19"/>
  <c r="Z215" i="28"/>
  <c r="M181" i="14"/>
  <c r="Z21" i="27"/>
  <c r="W381" i="25"/>
  <c r="M85" i="15"/>
  <c r="Y156" i="22"/>
  <c r="P53" i="22"/>
  <c r="Q59" i="23"/>
  <c r="P281" i="20"/>
  <c r="M12" i="18"/>
  <c r="Y122" i="15"/>
  <c r="P67" i="15"/>
  <c r="N30" i="17"/>
  <c r="O186" i="8"/>
  <c r="L157" i="11"/>
  <c r="Q96" i="19"/>
  <c r="Q67" i="15"/>
  <c r="L181" i="14"/>
  <c r="P96" i="27"/>
  <c r="Z277" i="14"/>
  <c r="M38" i="21"/>
  <c r="M107" i="15"/>
  <c r="L13" i="15"/>
  <c r="Q125" i="12"/>
  <c r="L164" i="9"/>
  <c r="J61" i="9"/>
  <c r="Y198" i="8"/>
  <c r="O111" i="8"/>
  <c r="Z126" i="11"/>
  <c r="P210" i="11"/>
  <c r="Y381" i="25"/>
  <c r="P378" i="22"/>
  <c r="J262" i="22"/>
  <c r="L194" i="22"/>
  <c r="J112" i="22"/>
  <c r="AA112" i="22" s="1"/>
  <c r="O304" i="14"/>
  <c r="J50" i="14"/>
  <c r="Z59" i="23"/>
  <c r="Y50" i="21"/>
  <c r="N281" i="20"/>
  <c r="Y107" i="15"/>
  <c r="L30" i="17"/>
  <c r="P61" i="9"/>
  <c r="L112" i="5"/>
  <c r="N96" i="5"/>
  <c r="S80" i="19"/>
  <c r="M205" i="22"/>
  <c r="L174" i="23"/>
  <c r="Z128" i="9"/>
  <c r="Y54" i="19"/>
  <c r="Q215" i="28"/>
  <c r="R38" i="21"/>
  <c r="J16" i="8"/>
  <c r="Q85" i="15"/>
  <c r="P156" i="22"/>
  <c r="Y53" i="22"/>
  <c r="Z124" i="23"/>
  <c r="Q38" i="21"/>
  <c r="Q187" i="15"/>
  <c r="R30" i="17"/>
  <c r="N125" i="12"/>
  <c r="N82" i="11"/>
  <c r="Q164" i="9"/>
  <c r="Y111" i="9"/>
  <c r="Q198" i="8"/>
  <c r="Y163" i="8"/>
  <c r="Y111" i="8"/>
  <c r="L16" i="8"/>
  <c r="P147" i="5"/>
  <c r="Y96" i="5"/>
  <c r="Q69" i="5"/>
  <c r="Y50" i="14"/>
  <c r="O107" i="15"/>
  <c r="N113" i="27"/>
  <c r="Y43" i="22"/>
  <c r="R233" i="5"/>
  <c r="O112" i="5"/>
  <c r="Y233" i="20"/>
  <c r="O51" i="11"/>
  <c r="Y205" i="22"/>
  <c r="Z12" i="18"/>
  <c r="N164" i="9"/>
  <c r="S123" i="8"/>
  <c r="Z233" i="20"/>
  <c r="Y146" i="19"/>
  <c r="S111" i="19"/>
  <c r="Q54" i="19"/>
  <c r="Y10" i="22"/>
  <c r="M231" i="7"/>
  <c r="Z209" i="5"/>
  <c r="N147" i="5"/>
  <c r="Y240" i="19"/>
  <c r="L141" i="22"/>
  <c r="S59" i="23"/>
  <c r="N69" i="5"/>
  <c r="H197" i="20"/>
  <c r="AA203" i="6"/>
  <c r="Q416" i="10"/>
  <c r="Z300" i="10"/>
  <c r="M300" i="10"/>
  <c r="Z210" i="10"/>
  <c r="M210" i="10"/>
  <c r="Y161" i="10"/>
  <c r="L161" i="10"/>
  <c r="Z22" i="10"/>
  <c r="Y300" i="10"/>
  <c r="Y210" i="10"/>
  <c r="L210" i="10"/>
  <c r="P22" i="10"/>
  <c r="Z10" i="10"/>
  <c r="Z237" i="10"/>
  <c r="Q375" i="10"/>
  <c r="Q320" i="10"/>
  <c r="J22" i="10"/>
  <c r="U375" i="10"/>
  <c r="L375" i="10"/>
  <c r="Y320" i="10"/>
  <c r="L320" i="10"/>
  <c r="Z287" i="10"/>
  <c r="Q287" i="10"/>
  <c r="Z161" i="10"/>
  <c r="M161" i="10"/>
  <c r="Z416" i="10"/>
  <c r="M416" i="10"/>
  <c r="T375" i="10"/>
  <c r="Q300" i="10"/>
  <c r="Y287" i="10"/>
  <c r="Q210" i="10"/>
  <c r="Q22" i="10"/>
  <c r="Y416" i="10"/>
  <c r="L416" i="10"/>
  <c r="P210" i="10"/>
  <c r="O161" i="10"/>
  <c r="Y22" i="10"/>
  <c r="L22" i="10"/>
  <c r="Q10" i="10"/>
  <c r="Q237" i="10"/>
  <c r="Z375" i="10"/>
  <c r="M375" i="10"/>
  <c r="Z320" i="10"/>
  <c r="M320" i="10"/>
  <c r="O22" i="10"/>
  <c r="Y10" i="10"/>
  <c r="Y237" i="10"/>
  <c r="Y375" i="10"/>
  <c r="P320" i="10"/>
  <c r="M287" i="10"/>
  <c r="Q161" i="10"/>
  <c r="W140" i="10"/>
  <c r="V140" i="10"/>
  <c r="Z140" i="10"/>
  <c r="L140" i="10"/>
  <c r="U140" i="10"/>
  <c r="N140" i="10"/>
  <c r="AA137" i="10"/>
  <c r="S140" i="10"/>
  <c r="T140" i="10"/>
  <c r="M140" i="10"/>
  <c r="P140" i="10"/>
  <c r="O140" i="10"/>
  <c r="Y140" i="10"/>
  <c r="Q140" i="10"/>
  <c r="Z237" i="14"/>
  <c r="AA234" i="14"/>
  <c r="Y237" i="14"/>
  <c r="S237" i="14"/>
  <c r="Q237" i="14"/>
  <c r="P237" i="14"/>
  <c r="L237" i="14"/>
  <c r="J237" i="14"/>
  <c r="AA157" i="26"/>
  <c r="AA59" i="26"/>
  <c r="Z160" i="26"/>
  <c r="Q160" i="26"/>
  <c r="Y160" i="26"/>
  <c r="P160" i="26"/>
  <c r="T121" i="26"/>
  <c r="O62" i="26"/>
  <c r="K160" i="26"/>
  <c r="M160" i="26"/>
  <c r="L160" i="26"/>
  <c r="N121" i="26"/>
  <c r="T160" i="26"/>
  <c r="O160" i="26"/>
  <c r="S62" i="26"/>
  <c r="Y121" i="26"/>
  <c r="H62" i="26"/>
  <c r="AA62" i="26" s="1"/>
  <c r="P121" i="26"/>
  <c r="AA118" i="26"/>
  <c r="O121" i="26"/>
  <c r="M121" i="26"/>
  <c r="L121" i="26"/>
  <c r="Q121" i="26"/>
  <c r="Z121" i="26"/>
  <c r="Z194" i="7"/>
  <c r="Q194" i="7"/>
  <c r="Q179" i="7"/>
  <c r="J179" i="7"/>
  <c r="M154" i="7"/>
  <c r="L130" i="7"/>
  <c r="L87" i="7"/>
  <c r="R18" i="7"/>
  <c r="L194" i="7"/>
  <c r="Z179" i="7"/>
  <c r="P179" i="7"/>
  <c r="R154" i="7"/>
  <c r="Q130" i="7"/>
  <c r="Z130" i="7"/>
  <c r="Q18" i="7"/>
  <c r="O194" i="7"/>
  <c r="Y179" i="7"/>
  <c r="O154" i="7"/>
  <c r="R130" i="7"/>
  <c r="P154" i="7"/>
  <c r="Y154" i="7"/>
  <c r="S130" i="7"/>
  <c r="O87" i="7"/>
  <c r="O18" i="7"/>
  <c r="H18" i="7"/>
  <c r="M179" i="7"/>
  <c r="Q154" i="7"/>
  <c r="Z154" i="7"/>
  <c r="P130" i="7"/>
  <c r="Y130" i="7"/>
  <c r="P87" i="7"/>
  <c r="Y87" i="7"/>
  <c r="N18" i="7"/>
  <c r="Y194" i="7"/>
  <c r="P194" i="7"/>
  <c r="L179" i="7"/>
  <c r="N154" i="7"/>
  <c r="M130" i="7"/>
  <c r="M87" i="7"/>
  <c r="Z87" i="7"/>
  <c r="Z18" i="7"/>
  <c r="M18" i="7"/>
  <c r="O179" i="7"/>
  <c r="S154" i="7"/>
  <c r="N130" i="7"/>
  <c r="K87" i="7"/>
  <c r="Y18" i="7"/>
  <c r="P18" i="7"/>
  <c r="N194" i="7"/>
  <c r="L154" i="7"/>
  <c r="O130" i="7"/>
  <c r="S87" i="7"/>
  <c r="S18" i="7"/>
  <c r="J197" i="20"/>
  <c r="AA197" i="20" s="1"/>
  <c r="AA90" i="21"/>
  <c r="AA128" i="14"/>
  <c r="AA209" i="14"/>
  <c r="AA32" i="9"/>
  <c r="AA174" i="23"/>
  <c r="AA287" i="10"/>
  <c r="H262" i="22"/>
  <c r="AA262" i="22" s="1"/>
  <c r="AA82" i="8"/>
  <c r="AA194" i="20"/>
  <c r="H50" i="14"/>
  <c r="AA50" i="14" s="1"/>
  <c r="AA277" i="14"/>
  <c r="H18" i="19"/>
  <c r="AA15" i="19"/>
  <c r="AA77" i="19"/>
  <c r="H80" i="19"/>
  <c r="AA124" i="23"/>
  <c r="AA237" i="19"/>
  <c r="H240" i="19"/>
  <c r="H130" i="17"/>
  <c r="AA130" i="17" s="1"/>
  <c r="AA18" i="19" l="1"/>
  <c r="AA112" i="5"/>
  <c r="AA178" i="22"/>
  <c r="AA123" i="8"/>
  <c r="AA248" i="20"/>
  <c r="AA46" i="9"/>
  <c r="AA16" i="8"/>
  <c r="AA53" i="22"/>
  <c r="AA33" i="20"/>
  <c r="AA113" i="27"/>
  <c r="AA90" i="22"/>
  <c r="AA22" i="28"/>
  <c r="AA65" i="11"/>
  <c r="AA198" i="8"/>
  <c r="AA378" i="22"/>
  <c r="AA30" i="17"/>
  <c r="AA163" i="8"/>
  <c r="AA111" i="19"/>
  <c r="AA96" i="19"/>
  <c r="AA59" i="23"/>
  <c r="AA210" i="11"/>
  <c r="AA186" i="8"/>
  <c r="AA54" i="19"/>
  <c r="AA381" i="25"/>
  <c r="AA320" i="10"/>
  <c r="AA240" i="19"/>
  <c r="AA87" i="7"/>
  <c r="AA69" i="5"/>
  <c r="AA146" i="19"/>
  <c r="AA111" i="8"/>
  <c r="AA126" i="11"/>
  <c r="AA12" i="18"/>
  <c r="AA209" i="5"/>
  <c r="AA108" i="11"/>
  <c r="AA43" i="22"/>
  <c r="AA179" i="7"/>
  <c r="AA194" i="22"/>
  <c r="AA276" i="22"/>
  <c r="AA128" i="9"/>
  <c r="AA156" i="22"/>
  <c r="AA141" i="22"/>
  <c r="AA233" i="5"/>
  <c r="AA27" i="15"/>
  <c r="AA198" i="9"/>
  <c r="AA96" i="27"/>
  <c r="AA127" i="22"/>
  <c r="AA229" i="22"/>
  <c r="AA210" i="10"/>
  <c r="AA80" i="19"/>
  <c r="AA38" i="21"/>
  <c r="AA231" i="7"/>
  <c r="AA111" i="9"/>
  <c r="AA125" i="12"/>
  <c r="AA185" i="9"/>
  <c r="AA187" i="15"/>
  <c r="AA21" i="27"/>
  <c r="AA181" i="14"/>
  <c r="AA10" i="22"/>
  <c r="AA67" i="15"/>
  <c r="AA205" i="22"/>
  <c r="AA22" i="16"/>
  <c r="AA164" i="9"/>
  <c r="AA261" i="20"/>
  <c r="AA107" i="15"/>
  <c r="AA61" i="9"/>
  <c r="AA154" i="7"/>
  <c r="AA137" i="15"/>
  <c r="AA68" i="22"/>
  <c r="AA233" i="20"/>
  <c r="AA38" i="18"/>
  <c r="AA13" i="15"/>
  <c r="AA416" i="10"/>
  <c r="AA122" i="15"/>
  <c r="AA82" i="11"/>
  <c r="AA85" i="15"/>
  <c r="AA151" i="8"/>
  <c r="AA215" i="28"/>
  <c r="AA254" i="7"/>
  <c r="AA147" i="5"/>
  <c r="AA157" i="11"/>
  <c r="AA50" i="21"/>
  <c r="AA304" i="14"/>
  <c r="AA18" i="7"/>
  <c r="AA375" i="10"/>
  <c r="AA96" i="5"/>
  <c r="AA51" i="11"/>
  <c r="AA64" i="12"/>
  <c r="AA87" i="9"/>
  <c r="AA114" i="14"/>
  <c r="AA80" i="20"/>
  <c r="AA255" i="14"/>
  <c r="AA281" i="20"/>
  <c r="AA244" i="28"/>
  <c r="AA28" i="22"/>
  <c r="AA161" i="10"/>
  <c r="AA300" i="10"/>
  <c r="AA22" i="10"/>
  <c r="AA10" i="10"/>
  <c r="AA237" i="10"/>
  <c r="AA140" i="10"/>
  <c r="AA237" i="14"/>
  <c r="AA160" i="26"/>
  <c r="AA121" i="26"/>
  <c r="AA194" i="7"/>
  <c r="AA130" i="7"/>
</calcChain>
</file>

<file path=xl/sharedStrings.xml><?xml version="1.0" encoding="utf-8"?>
<sst xmlns="http://schemas.openxmlformats.org/spreadsheetml/2006/main" count="20678" uniqueCount="805">
  <si>
    <t>DTTO</t>
  </si>
  <si>
    <t>CVE</t>
  </si>
  <si>
    <t>MUNICIPIO</t>
  </si>
  <si>
    <t>LOCALIDAD</t>
  </si>
  <si>
    <t>SECCION</t>
  </si>
  <si>
    <t>TIPO_CASILLA</t>
  </si>
  <si>
    <t>LISTA_NOM</t>
  </si>
  <si>
    <t>PAN</t>
  </si>
  <si>
    <t>PRI</t>
  </si>
  <si>
    <t>PRD</t>
  </si>
  <si>
    <t>PVEM</t>
  </si>
  <si>
    <t>PT</t>
  </si>
  <si>
    <t>PMC</t>
  </si>
  <si>
    <t>PUP</t>
  </si>
  <si>
    <t>PNA</t>
  </si>
  <si>
    <t>PSD</t>
  </si>
  <si>
    <t>MORENA</t>
  </si>
  <si>
    <t>PES</t>
  </si>
  <si>
    <t>PRS</t>
  </si>
  <si>
    <t>PAN-PRD</t>
  </si>
  <si>
    <t>PRI-PVEM</t>
  </si>
  <si>
    <t>PNA-PSD</t>
  </si>
  <si>
    <t>IND_1</t>
  </si>
  <si>
    <t>IND_2</t>
  </si>
  <si>
    <t>IND_3</t>
  </si>
  <si>
    <t>IND_4</t>
  </si>
  <si>
    <t>IND_5</t>
  </si>
  <si>
    <t>CNR</t>
  </si>
  <si>
    <t>NULOS</t>
  </si>
  <si>
    <t>VOT_TOTAL</t>
  </si>
  <si>
    <t>ACATLAN DE PEREZ FIGUEROA</t>
  </si>
  <si>
    <t>BASICA</t>
  </si>
  <si>
    <t>CONTIGUA 1</t>
  </si>
  <si>
    <t>CONTIGUA 2</t>
  </si>
  <si>
    <t>ESPECIAL 1</t>
  </si>
  <si>
    <t xml:space="preserve">TETELA </t>
  </si>
  <si>
    <t xml:space="preserve">ARROYO DE ENMEDIO </t>
  </si>
  <si>
    <t xml:space="preserve">CONJUNTO HABITACIONAL LAS MARGARITAS </t>
  </si>
  <si>
    <t xml:space="preserve">VICENTE CAMALOTE </t>
  </si>
  <si>
    <t xml:space="preserve">GUADALUPE DE REYES </t>
  </si>
  <si>
    <t>BARBASCO</t>
  </si>
  <si>
    <t>CAÑAMAZAL</t>
  </si>
  <si>
    <t>CONEJO</t>
  </si>
  <si>
    <t>ZONA URBANA</t>
  </si>
  <si>
    <t>ASERRADERO</t>
  </si>
  <si>
    <t>LA DEFENSA</t>
  </si>
  <si>
    <t>EL PORVENIR</t>
  </si>
  <si>
    <t>CARBONERA</t>
  </si>
  <si>
    <t>OJO DE AGUA, PALMA CUATA</t>
  </si>
  <si>
    <t>LA JUNTA</t>
  </si>
  <si>
    <t>CAÑADA SAN ANTONIO</t>
  </si>
  <si>
    <t>LA SELVA</t>
  </si>
  <si>
    <t>JOLIET</t>
  </si>
  <si>
    <t xml:space="preserve">LA RAYA </t>
  </si>
  <si>
    <t>TEMBLADERAS DEL CASTILLO</t>
  </si>
  <si>
    <t>LOS CORRALES</t>
  </si>
  <si>
    <t>CERRO MOJARRA LA CAPILLA</t>
  </si>
  <si>
    <t>COSOLAPA SARMIENTO</t>
  </si>
  <si>
    <t>LA TABAQUERA</t>
  </si>
  <si>
    <t>EL SEDRAL</t>
  </si>
  <si>
    <t>EXTRAORDINARIA</t>
  </si>
  <si>
    <t>ARROYO DE PITA</t>
  </si>
  <si>
    <t>RANCHO GRANDE</t>
  </si>
  <si>
    <t>A</t>
  </si>
  <si>
    <t>VOTACIÓN TOTAL EMITIDA EN EL MUNICIPIO</t>
  </si>
  <si>
    <t>B</t>
  </si>
  <si>
    <t>DISTRIBUCIÓN FINAL DE VOTOS A PARTIDOS POLITICOS Y  CANDIDATOS INDEPENDIENTES EN SU CASO</t>
  </si>
  <si>
    <t>C</t>
  </si>
  <si>
    <t>VOTACIÓN TOTAL EMITIDA PARA LOS CANDIDATOS DE LAS COALICIONES, PARTIDOS POLÍTICOS Y CANDIDATOS INDEPENDIENTES EN SU CASO</t>
  </si>
  <si>
    <t>COALICION CREO
PAN-PRD</t>
  </si>
  <si>
    <t>COALCIÓN
PRI-PVEM</t>
  </si>
  <si>
    <t>COSOLAPA</t>
  </si>
  <si>
    <t>SAN JOSE INDEPENDENCIA</t>
  </si>
  <si>
    <t>SAN JOSE TENANGO</t>
  </si>
  <si>
    <t>UNION HIDALGO</t>
  </si>
  <si>
    <t>AGUACATITLA</t>
  </si>
  <si>
    <t>POZO DE AGUILA</t>
  </si>
  <si>
    <t>PUERTO BUENAVISTA</t>
  </si>
  <si>
    <t>SITIO IGLESIA</t>
  </si>
  <si>
    <t>EXTRAORDINARIA 1</t>
  </si>
  <si>
    <t>AGUA CIENEGA</t>
  </si>
  <si>
    <t>CERRO OTATE</t>
  </si>
  <si>
    <t>CAÑADA DE MAMEY</t>
  </si>
  <si>
    <t>LLANO DE ARNICA</t>
  </si>
  <si>
    <t>SAN JORGE BUENAVISTA</t>
  </si>
  <si>
    <t>TEOCUATLAN</t>
  </si>
  <si>
    <t>TIERRA COLORADA</t>
  </si>
  <si>
    <t>ALTAMIRA</t>
  </si>
  <si>
    <t>MINA DE ARENA</t>
  </si>
  <si>
    <t>CERRO PALMERA</t>
  </si>
  <si>
    <t>SAN MARTIN CABALLERO</t>
  </si>
  <si>
    <t>CERRO LIQUIDAMBAR</t>
  </si>
  <si>
    <t>CERRO CENTRAL</t>
  </si>
  <si>
    <t>CERRO  RABON</t>
  </si>
  <si>
    <t>SAN MIGUEL SOYALTPEC</t>
  </si>
  <si>
    <t>TEMASCAL</t>
  </si>
  <si>
    <t>ESPECIAL</t>
  </si>
  <si>
    <t>MIGUEL HIDALGO</t>
  </si>
  <si>
    <t>CONTIGUA</t>
  </si>
  <si>
    <t>ISLA MALSAGA</t>
  </si>
  <si>
    <t>EXTRA</t>
  </si>
  <si>
    <t>ARROLLO CARACOL</t>
  </si>
  <si>
    <t>CERRO AGUA PLATANAR</t>
  </si>
  <si>
    <t>CABEZA DE TIGRE</t>
  </si>
  <si>
    <t>LA BREÑA</t>
  </si>
  <si>
    <t>EL CARMEN</t>
  </si>
  <si>
    <t>N.C.P. A.LA REFORMA</t>
  </si>
  <si>
    <t>LA REFORMA</t>
  </si>
  <si>
    <t>NUEVO PASO NAZARENO</t>
  </si>
  <si>
    <t>COSOLAPA CARACOL</t>
  </si>
  <si>
    <t>COLONIA AGRICOLA COSOLTEPEC</t>
  </si>
  <si>
    <t>LAS MARGARITA</t>
  </si>
  <si>
    <t>LA MARGARITAS</t>
  </si>
  <si>
    <t>CORRAL DE PIEDRA</t>
  </si>
  <si>
    <t>LA NUEVA POCHOTA</t>
  </si>
  <si>
    <t>LA CANDELARIA</t>
  </si>
  <si>
    <t>EXTRA 1</t>
  </si>
  <si>
    <t>NVO.ARROLLO CHICALI</t>
  </si>
  <si>
    <t>EL ENCAJONADO</t>
  </si>
  <si>
    <t>NVO.PESCADITO DE ABAJO</t>
  </si>
  <si>
    <t>ISLA SOYALTEPEC</t>
  </si>
  <si>
    <t>AGUA ESCONDIDA</t>
  </si>
  <si>
    <t>BENITO JUAREZ SEGUNDO</t>
  </si>
  <si>
    <t>PIEDRA DE AMOLAR</t>
  </si>
  <si>
    <t>ARROYO TIGRE</t>
  </si>
  <si>
    <t>CERRO TEPEZCUINCLE</t>
  </si>
  <si>
    <t>NUEVO PESCADITO DE ABAJO II</t>
  </si>
  <si>
    <t>SAN PEDRO IXCATLAN</t>
  </si>
  <si>
    <t>CABEZA DE TILPAN</t>
  </si>
  <si>
    <t>SAN FELIPE TILPAN</t>
  </si>
  <si>
    <t>ARROYO ZONTLE</t>
  </si>
  <si>
    <t>CERRO QUEMADO</t>
  </si>
  <si>
    <t>ARROLLO MURCIELAGO</t>
  </si>
  <si>
    <t>CERRO PROGRESO</t>
  </si>
  <si>
    <t>CAMINO SACRISTAN</t>
  </si>
  <si>
    <t>SAN LUCAS OJITLAN</t>
  </si>
  <si>
    <t>EXTRAORDINARIA 2</t>
  </si>
  <si>
    <t>HUAUTEPEC</t>
  </si>
  <si>
    <t>AGUA DE TINTA</t>
  </si>
  <si>
    <t>EL CAMARON  HUAUTEPEC</t>
  </si>
  <si>
    <t>HUAUTLA DE JIMENEZ</t>
  </si>
  <si>
    <t>CALLE ABELARDO L. RODRÍGUEZ</t>
  </si>
  <si>
    <t>C1</t>
  </si>
  <si>
    <t>C2</t>
  </si>
  <si>
    <t>CALLE PERIFÉRICO 20 DE NOVIEMBRE</t>
  </si>
  <si>
    <t>CALLE 16 DE SEPTIEMBRE, NÚMERO 72, COLONIA PALO DE CEDRO, BARRIO INI</t>
  </si>
  <si>
    <t>CALLE CUAUHTÉMOC, SIN NÚMERO</t>
  </si>
  <si>
    <t>CALLE INGENIERO JORGE L. TAMAYO, SIN NÚMERO, BARRIO LA JOYA</t>
  </si>
  <si>
    <t>CALLE INGENIERO JORGE L. TAMAYO, SIN NÚMERO</t>
  </si>
  <si>
    <t>S1</t>
  </si>
  <si>
    <t>CALLE EMILIANO ZAPATA, NÚMERO 31, PLAN DE CARRIL</t>
  </si>
  <si>
    <t>AGUA DE PARED, SAN ANDRÉS HIDALGO</t>
  </si>
  <si>
    <t>COLONIA CENTRO, SAN ANDRÉS HIDALGO</t>
  </si>
  <si>
    <t>SAN AGUSTÍN ZARAGOZA</t>
  </si>
  <si>
    <t>E1</t>
  </si>
  <si>
    <t>AGUA CATITLA</t>
  </si>
  <si>
    <t>AGUA DE CERRO</t>
  </si>
  <si>
    <t>AGUA DE TIERRA</t>
  </si>
  <si>
    <t>AGUA DE LA ROSA</t>
  </si>
  <si>
    <t>BARRANCA SECA</t>
  </si>
  <si>
    <t>SAN FELIPE</t>
  </si>
  <si>
    <t>E2</t>
  </si>
  <si>
    <t>SANTA CRUZ DE JUÁREZ</t>
  </si>
  <si>
    <t>LOMA CHILAR</t>
  </si>
  <si>
    <t> 13</t>
  </si>
  <si>
    <t>PLAN CARLOTA</t>
  </si>
  <si>
    <t>RÍO SANTIAGO</t>
  </si>
  <si>
    <t>E1C1</t>
  </si>
  <si>
    <t>LOMA CHAPULTEPEC</t>
  </si>
  <si>
    <t>EL CARRIZAL</t>
  </si>
  <si>
    <t>XOCHITONALCO</t>
  </si>
  <si>
    <t>SANTA CATARINA BUENA VISTA</t>
  </si>
  <si>
    <t>SAN BARTOLOME AYAUTLA</t>
  </si>
  <si>
    <t>SAN JUAN BAUTISTA CUICATLÁN</t>
  </si>
  <si>
    <t>SAN JUAN COYULA</t>
  </si>
  <si>
    <t>SANTIAGO QUIOTEPEC</t>
  </si>
  <si>
    <t>SAN PEDRO NODON</t>
  </si>
  <si>
    <t>LA IBERIA</t>
  </si>
  <si>
    <t>SAN PEDRO CHICOZAPOTES</t>
  </si>
  <si>
    <t>SAN FRANCISCO TUTEPETONGO</t>
  </si>
  <si>
    <t>SAN JOSE DEL CHILAR</t>
  </si>
  <si>
    <t>SANTIAGO DOMINGUILLO</t>
  </si>
  <si>
    <t>SAN GABRIEL ALMOLOYAS</t>
  </si>
  <si>
    <t>SANTA CATARINA TLAXILA</t>
  </si>
  <si>
    <t>SAN JUAN COATZOSPAM</t>
  </si>
  <si>
    <t>SAM JUAN COATZOSPAM</t>
  </si>
  <si>
    <t>SANTA MARÍA TECOMAVACA</t>
  </si>
  <si>
    <t>SANTA MARIA TEOPOXCO</t>
  </si>
  <si>
    <t>VILLA NUEVA</t>
  </si>
  <si>
    <t>TEPETITLAN</t>
  </si>
  <si>
    <t>CHIAPAS</t>
  </si>
  <si>
    <t>SANTA MARIA TEXCATITLAN</t>
  </si>
  <si>
    <t>TEOTITLAN DE FLORES MAGON</t>
  </si>
  <si>
    <t>VALERIO TRUJANO</t>
  </si>
  <si>
    <t>TOMELLIN</t>
  </si>
  <si>
    <t>05</t>
  </si>
  <si>
    <t>ASUNCIÓN NOCHIXTLÁN</t>
  </si>
  <si>
    <t>CONTIGUA 3</t>
  </si>
  <si>
    <r>
      <t>C</t>
    </r>
    <r>
      <rPr>
        <sz val="10"/>
        <color theme="1"/>
        <rFont val="Arial Narrow"/>
        <family val="2"/>
      </rPr>
      <t>ONTIGUA 1</t>
    </r>
  </si>
  <si>
    <t>SAN ANDRES DINICUITI</t>
  </si>
  <si>
    <t>SANTA MARIA TUTLA</t>
  </si>
  <si>
    <t>SANTIAGO DEL RIO</t>
  </si>
  <si>
    <t>SAN ANDRÉS ZAUTLA</t>
  </si>
  <si>
    <t>SAN ISIDRO</t>
  </si>
  <si>
    <t>SAN PABLO HUITZO</t>
  </si>
  <si>
    <t>SANTA MARIA TENEXPAM</t>
  </si>
  <si>
    <t>SAN PEDRO Y SAN PABLO TEPOSCOLULA</t>
  </si>
  <si>
    <t>GUADALUPE VISTA HERMOSA</t>
  </si>
  <si>
    <t>SAN FELIPE IXTAPA</t>
  </si>
  <si>
    <t>SANTO DOMINGO TLACHITONGO</t>
  </si>
  <si>
    <t>SANTIAGO CACALOXTEPEC</t>
  </si>
  <si>
    <t>SANTIAGO SUCHILQUITONGO</t>
  </si>
  <si>
    <t>VILLA TEJUPAM DE LA UNION</t>
  </si>
  <si>
    <t>YODOBADA VILLA TEJUPAM DE LA UNION</t>
  </si>
  <si>
    <t>ASUNCIÓN CUYOTEPEJI</t>
  </si>
  <si>
    <t>Asunción Cuyotepeji</t>
  </si>
  <si>
    <t>CONTIGUA  1</t>
  </si>
  <si>
    <t>FRESNILLO DE TRUJANO</t>
  </si>
  <si>
    <t>CIRUELOS GUAPOTCINGO</t>
  </si>
  <si>
    <t>MARISCALA DE JUAREZ</t>
  </si>
  <si>
    <t>SANTA CRUZ EL FRAYLE</t>
  </si>
  <si>
    <t>GUADALUPE LA HUERTILLA</t>
  </si>
  <si>
    <t>SAN PEDRO ATOYAC</t>
  </si>
  <si>
    <t>SAN MIGUEL CARRIZAL</t>
  </si>
  <si>
    <t>San Jerónimo Silacayoapilla</t>
  </si>
  <si>
    <t>SAN MARCOS ARTEAGA</t>
  </si>
  <si>
    <t>VISTAHERMOS DE CARDENAS</t>
  </si>
  <si>
    <t>SANTA CRUZ TACACHE DE MINA</t>
  </si>
  <si>
    <t xml:space="preserve">CORREDOR DEL PALACIO MUNICIPAL </t>
  </si>
  <si>
    <t>RICARDO FLORES MAGON, CENTRO</t>
  </si>
  <si>
    <t>SAN JOSE LA PRADERA</t>
  </si>
  <si>
    <t>SANTIAGO AYUQUILILLA</t>
  </si>
  <si>
    <t>SANTA CATARINA ESTANCIA</t>
  </si>
  <si>
    <t>VILLA DE SANTIAGO CHAZUMBA</t>
  </si>
  <si>
    <t>SANTO DOMINGO TIANGUISTENGO</t>
  </si>
  <si>
    <t>SAN SEBASTIAN DE LA FRONTERA</t>
  </si>
  <si>
    <t>OLLERAS DE BUSTAMANTE</t>
  </si>
  <si>
    <t>SAN JOSE CHICHIHUALTEPEC</t>
  </si>
  <si>
    <t>LUNATITLAN DEL PROGRESO</t>
  </si>
  <si>
    <t>SANTA MARIA ACAQUIZAPAN</t>
  </si>
  <si>
    <t>SAN JUAN NOCHIXTLAN</t>
  </si>
  <si>
    <t>SANTO DOMINGO TONALA</t>
  </si>
  <si>
    <t>NATIVIDAD</t>
  </si>
  <si>
    <t>SAN ANDRES SABINILLO</t>
  </si>
  <si>
    <t xml:space="preserve">SAN JUAN REYES </t>
  </si>
  <si>
    <t>SAN SEBASTIAN DEL MONTE</t>
  </si>
  <si>
    <t xml:space="preserve">YETLA DE JUAREZ </t>
  </si>
  <si>
    <t>Silacayoapam</t>
  </si>
  <si>
    <t>San Sebastian Zoquiapam</t>
  </si>
  <si>
    <t>San Juan Trujano</t>
  </si>
  <si>
    <t>San Juan Huaxtepec</t>
  </si>
  <si>
    <t xml:space="preserve">San Vicente el Zapote </t>
  </si>
  <si>
    <t>San Martin del Estado</t>
  </si>
  <si>
    <t>San Antonio</t>
  </si>
  <si>
    <t xml:space="preserve">Santiago Patlanala </t>
  </si>
  <si>
    <t>El Carmen</t>
  </si>
  <si>
    <t>Santiago Asuncion</t>
  </si>
  <si>
    <t>Los Reyes Michiapa</t>
  </si>
  <si>
    <t>San geronimo Progreso</t>
  </si>
  <si>
    <t>San Miguel Aguacates</t>
  </si>
  <si>
    <t>San Andres Montaña</t>
  </si>
  <si>
    <t>SAN MIGUEL AHUEHUETITLAN</t>
  </si>
  <si>
    <t>SAN PEDRO AMUZGOS</t>
  </si>
  <si>
    <t>CHALCATONGO DE HIDALGO</t>
  </si>
  <si>
    <t xml:space="preserve"> CHALCATONGO DE HIDALGO</t>
  </si>
  <si>
    <t>CHAPULTEPEC</t>
  </si>
  <si>
    <t>ALDAMA</t>
  </si>
  <si>
    <t>CAÑADA MORELOS</t>
  </si>
  <si>
    <t>SANTA CATARINA YUXIA</t>
  </si>
  <si>
    <t>SAN AGUSTIN ATENANGO</t>
  </si>
  <si>
    <t>SAN FRANCISCO PAXTLAHUACA</t>
  </si>
  <si>
    <t>COALICION PAN PRD</t>
  </si>
  <si>
    <t xml:space="preserve">
PAN-PRD</t>
  </si>
  <si>
    <t xml:space="preserve"> 
PRI-PVEM</t>
  </si>
  <si>
    <t>BARRIO DEL REFUGIO TEZOATLAN DE SEGURA Y LUNA</t>
  </si>
  <si>
    <t>CENTRO HEROICA VILLA TEZOATLAN DE SEGURA Y LUNA</t>
  </si>
  <si>
    <t>BARRIO DEL PERU, TEZOATLAN DE SEGURA Y LUNA</t>
  </si>
  <si>
    <t>SAN JUAN CUITITO</t>
  </si>
  <si>
    <t>JUQUILA DE LEON</t>
  </si>
  <si>
    <t>SAN ISIDRO EL NARANJO</t>
  </si>
  <si>
    <t>YUCUÑUTI DE BENITO JUAREZ</t>
  </si>
  <si>
    <t>SAN ANDRES YUTATIO</t>
  </si>
  <si>
    <t>YUCUQUIMI DE OCAMPO</t>
  </si>
  <si>
    <t>SAN MARTIN DEL RIO</t>
  </si>
  <si>
    <t>SAN JUAN DIQUIYU</t>
  </si>
  <si>
    <t>SANTA CATARINA YUTANDU</t>
  </si>
  <si>
    <t>SAN ISIDRO DE ZARAGOZA</t>
  </si>
  <si>
    <t>SANTA MARIA TINDU</t>
  </si>
  <si>
    <t>Heroica Ciudad de Tlaxiaco</t>
  </si>
  <si>
    <t>Contigua 1</t>
  </si>
  <si>
    <t>Contigua 2</t>
  </si>
  <si>
    <t>Contigua 3</t>
  </si>
  <si>
    <t>Contigua 4</t>
  </si>
  <si>
    <t>Especial 1</t>
  </si>
  <si>
    <t>Especial 2</t>
  </si>
  <si>
    <t>Contigua 5</t>
  </si>
  <si>
    <t>Ojo de Agua</t>
  </si>
  <si>
    <t>Guadalupe Hidalgo</t>
  </si>
  <si>
    <t>Santo Domingo Huendio</t>
  </si>
  <si>
    <t>El Ojite Cuauhtemoc</t>
  </si>
  <si>
    <t>Capilla del Carrizal</t>
  </si>
  <si>
    <t>Llano de Guadalupe</t>
  </si>
  <si>
    <t>Santa Maria Cuquila</t>
  </si>
  <si>
    <t>Agua Zarca</t>
  </si>
  <si>
    <t>Plan de Guadalupe</t>
  </si>
  <si>
    <t>San Miguel del Progreso</t>
  </si>
  <si>
    <t>Mexicalcingo de los Granados</t>
  </si>
  <si>
    <t>San Felipe Tincado</t>
  </si>
  <si>
    <t>San Pedro Yosotatu</t>
  </si>
  <si>
    <t>SAN JUAN BAUTISTA  VALLE NACIONAL</t>
  </si>
  <si>
    <t>SAN RAFAEL AGUA PESCADITO</t>
  </si>
  <si>
    <t>CERRO MIRADOR</t>
  </si>
  <si>
    <t>CERRO ARMADILLO GRANDE</t>
  </si>
  <si>
    <t>SAN ISIDRO CHINANTLILLA</t>
  </si>
  <si>
    <t>CERRO MARIN (MONTE FLOR)</t>
  </si>
  <si>
    <t>ARROYO DE BANCO</t>
  </si>
  <si>
    <t>SAN ANTONIO OCOTE</t>
  </si>
  <si>
    <t>SAN JUAN PALANTLA</t>
  </si>
  <si>
    <t>SAN FELIPE DE LEÓN</t>
  </si>
  <si>
    <t>SANTA FÉ Y LA MAR</t>
  </si>
  <si>
    <t>SAN MATEO YETLA</t>
  </si>
  <si>
    <t>PASO NUEVO LA HAMACA</t>
  </si>
  <si>
    <t>LA RINCONADA</t>
  </si>
  <si>
    <t>SAN CRITÓBAL DE LA VEGA</t>
  </si>
  <si>
    <t>VILLA DE ETLA</t>
  </si>
  <si>
    <t>COALICION CREO_x000D_
PAN-PRD</t>
  </si>
  <si>
    <t>COALCIÓN_x000D_
PRI-PVEM</t>
  </si>
  <si>
    <t>SANTIAGO NILTEPEC</t>
  </si>
  <si>
    <t>agencia del cazadero</t>
  </si>
  <si>
    <t>agencia de las petacas</t>
  </si>
  <si>
    <t>agencia municipal. Teotepec, Oax.</t>
  </si>
  <si>
    <t>XIII</t>
  </si>
  <si>
    <t>SAN JACINTO AMILPAS</t>
  </si>
  <si>
    <t xml:space="preserve">OAXACA </t>
  </si>
  <si>
    <t>CONTIGUA 4</t>
  </si>
  <si>
    <t>CONTIGUA 5</t>
  </si>
  <si>
    <t>MC</t>
  </si>
  <si>
    <t>NA</t>
  </si>
  <si>
    <t>Nulos</t>
  </si>
  <si>
    <t>CUILAPAM DE GUERRERO</t>
  </si>
  <si>
    <t>C1.  JULIO CESAR AQUINO MALDONADO</t>
  </si>
  <si>
    <t>C2.  MARIO EMILIO ZARATE VASQUEZ</t>
  </si>
  <si>
    <t>SANTA CRUZ XOXOCOTLAN</t>
  </si>
  <si>
    <t>CONTIGUA 6</t>
  </si>
  <si>
    <t>CONTIGUA 7</t>
  </si>
  <si>
    <t>CONTIGUA 8</t>
  </si>
  <si>
    <t>CONTIGUA 9</t>
  </si>
  <si>
    <t>CONTIGUA 10</t>
  </si>
  <si>
    <t xml:space="preserve">NULOS </t>
  </si>
  <si>
    <t>VILLA DE ZAACHILA</t>
  </si>
  <si>
    <t>CONTIGUA 11</t>
  </si>
  <si>
    <t>CONTIGUA 12</t>
  </si>
  <si>
    <t>CONTIGUA 13</t>
  </si>
  <si>
    <t>CONTIGUA 14</t>
  </si>
  <si>
    <t>CONTIGUA 15</t>
  </si>
  <si>
    <t>CONTIGUA 16</t>
  </si>
  <si>
    <t>CONTIGUA 17</t>
  </si>
  <si>
    <t>ASUNCION OCOTLAN</t>
  </si>
  <si>
    <t xml:space="preserve">DISTRIBUCIÓN FINAL DE VOTOS A PARTIDOS POLITICOS </t>
  </si>
  <si>
    <t xml:space="preserve">VOTACIÓN TOTAL EMITIDA PARA LOS CANDIDATOS DE LAS COALICIONES Y PARTIDOS POLÍTICOS </t>
  </si>
  <si>
    <t>CIENEGA DE ZIMATLAN</t>
  </si>
  <si>
    <t>OCOTLAN DE MORELOS</t>
  </si>
  <si>
    <t>SAN PABLO HUIXTEPEC</t>
  </si>
  <si>
    <t>SANTA ANA ZEGACHE</t>
  </si>
  <si>
    <t>SAN JERONIMO ZEGACHE</t>
  </si>
  <si>
    <t>SANTA MARIA ROALO</t>
  </si>
  <si>
    <t>ZIMATLÁN DE ÁLVAREZ</t>
  </si>
  <si>
    <t>SANTIAGO CLAVELLINAS</t>
  </si>
  <si>
    <t>SAN PEDRO TOTOMACHAPAM</t>
  </si>
  <si>
    <t>SAN PEDRO EL ALTO</t>
  </si>
  <si>
    <t>SAN SEBASTIÁN RÍO DULCE</t>
  </si>
  <si>
    <t>VALDEFLORES</t>
  </si>
  <si>
    <t>SAN JOSÉ GUELATOVÁ DE DÍAZ</t>
  </si>
  <si>
    <t>SAN BALTAZAR CHICHICAPAM</t>
  </si>
  <si>
    <t>SAN PABLO VILLA DE MITLA</t>
  </si>
  <si>
    <t>TLACOLULA DE MATAMOROS</t>
  </si>
  <si>
    <t>EXTRAORDINARIA 1 CONTIGUA 1</t>
  </si>
  <si>
    <t>EXTRAORDINARIA 1 CONTIGUA 2</t>
  </si>
  <si>
    <t>SANTA MARIA MIXTEQUILLA</t>
  </si>
  <si>
    <t>SALINA CRUZ</t>
  </si>
  <si>
    <t>ESPECIAL 2</t>
  </si>
  <si>
    <t>SANTA MARIA XADANI</t>
  </si>
  <si>
    <t>HEROICA CIUDAD DE EJUTLA DE CRESPO</t>
  </si>
  <si>
    <t>LA ZORITANA</t>
  </si>
  <si>
    <t>SAN MATÍAS CHILAZOA</t>
  </si>
  <si>
    <t>LA NORIA DE ORTIZ</t>
  </si>
  <si>
    <t>MONTE DEL TORO</t>
  </si>
  <si>
    <t>SANTA MARTHA CHICHIHUALTEPEC</t>
  </si>
  <si>
    <t>EL VERGEL</t>
  </si>
  <si>
    <t>SANTA CRUZ NEXILA</t>
  </si>
  <si>
    <t>LOS OCOTES</t>
  </si>
  <si>
    <t>EL CERRO DE LAS HUERTAS</t>
  </si>
  <si>
    <t>NUEVO VENUSTIANO CARRANZA</t>
  </si>
  <si>
    <t>EL ARROGANTE JUSTO BENÍTEZ</t>
  </si>
  <si>
    <t>LA ERMITA</t>
  </si>
  <si>
    <t>LA NORIA</t>
  </si>
  <si>
    <t>LA ESCALERA</t>
  </si>
  <si>
    <t>MAGDALENA OCOTLAN</t>
  </si>
  <si>
    <t>SAN AGUSTIN AMATENGO</t>
  </si>
  <si>
    <t>VILLA SOLA DE VEGA</t>
  </si>
  <si>
    <t>VILLA SOLA DE VEGA</t>
    <phoneticPr fontId="7" type="noConversion"/>
  </si>
  <si>
    <t>VILLA SOLA DE VEGA</t>
    <phoneticPr fontId="7" type="noConversion"/>
  </si>
  <si>
    <t>SAN JUAN ELOTEPEC</t>
    <phoneticPr fontId="7" type="noConversion"/>
  </si>
  <si>
    <t>SAN JUAN ELOTEPEC</t>
    <phoneticPr fontId="7" type="noConversion"/>
  </si>
  <si>
    <t>SAN SEBASTIAN DE LAS GRUTAS</t>
    <phoneticPr fontId="7" type="noConversion"/>
  </si>
  <si>
    <t>NACHIHUI, VILLA SOLA DE VEGA</t>
    <phoneticPr fontId="7" type="noConversion"/>
  </si>
  <si>
    <t>SANTOS REYES SOLA</t>
    <phoneticPr fontId="7" type="noConversion"/>
  </si>
  <si>
    <t>SAN ISIDRO OJO DE AGUA</t>
    <phoneticPr fontId="7" type="noConversion"/>
  </si>
  <si>
    <t>EL COMUN, SECCION CUARTA</t>
    <phoneticPr fontId="7" type="noConversion"/>
  </si>
  <si>
    <t>EL COMUN, SECCION CUARTA</t>
    <phoneticPr fontId="7" type="noConversion"/>
  </si>
  <si>
    <t>EL POTRERO</t>
    <phoneticPr fontId="7" type="noConversion"/>
  </si>
  <si>
    <t>SAN AGUSTIN</t>
    <phoneticPr fontId="7" type="noConversion"/>
  </si>
  <si>
    <t>SAN CRISTOBAL</t>
    <phoneticPr fontId="7" type="noConversion"/>
  </si>
  <si>
    <t>MARTIRES DE TACUBAYA</t>
  </si>
  <si>
    <t>EL NARANJO</t>
  </si>
  <si>
    <t>PINOTEPA DE DON LUIS</t>
  </si>
  <si>
    <t>SAN ANDRES HUAXPALTEPEC</t>
  </si>
  <si>
    <t>SAN JOSE ESTANCIA GRANDE</t>
  </si>
  <si>
    <t>SAN JUAN BAUTISTA LO DE SOTO</t>
  </si>
  <si>
    <t>SAN JUAN CACAHUATEPEC</t>
  </si>
  <si>
    <t>SAN ANTONIO OCOTLAN</t>
  </si>
  <si>
    <t>BUENAVISTA</t>
  </si>
  <si>
    <t>PIE DE LA CUESTA</t>
  </si>
  <si>
    <t>SAN FRANCISCO SAYULTEPEC</t>
  </si>
  <si>
    <t>ALTO DE LAS MESAS</t>
  </si>
  <si>
    <t>SAN JUAN COLORADO</t>
  </si>
  <si>
    <t>SANTA MARÍA NUTIO</t>
  </si>
  <si>
    <t>NUEVO PROGRESO</t>
  </si>
  <si>
    <t xml:space="preserve">LA SOLEDAD </t>
  </si>
  <si>
    <t>PEÑAS NEGRAS</t>
  </si>
  <si>
    <t xml:space="preserve">AGUA FRIA </t>
  </si>
  <si>
    <t>SAN LORENZO</t>
  </si>
  <si>
    <t>SANTA MARIA YOSOCANI</t>
  </si>
  <si>
    <t>SAN MIGUEL TETEPELCINGO</t>
  </si>
  <si>
    <t>SAN MIGUEL TLACAMAMA</t>
  </si>
  <si>
    <t>EL ZAPOTE</t>
  </si>
  <si>
    <t>ZAPOTE BLANCO</t>
  </si>
  <si>
    <t>SAN ANTONIO EL CARRIZO</t>
  </si>
  <si>
    <t xml:space="preserve">SAN PEDRO JICAYAN </t>
  </si>
  <si>
    <t>LA CHUPARROSA</t>
  </si>
  <si>
    <t xml:space="preserve">AGUA DULCE </t>
  </si>
  <si>
    <t xml:space="preserve">SAN JUAN JICAYAN </t>
  </si>
  <si>
    <t xml:space="preserve">SANTIAGO JICAYAN </t>
  </si>
  <si>
    <t>SAN JOSÉ YUTATUYAA</t>
  </si>
  <si>
    <t xml:space="preserve">YUTANDAYOO JICAYAN </t>
  </si>
  <si>
    <t>SAN SEBASTIAN IXCAPA</t>
  </si>
  <si>
    <t xml:space="preserve">SAN SEBASTIAN IXCAPA </t>
  </si>
  <si>
    <t>CAMOTINCHÁN</t>
  </si>
  <si>
    <t>COSTATITLÁN</t>
  </si>
  <si>
    <t>LA CAÑADA DEL TOTOMOXTLE</t>
  </si>
  <si>
    <t>VISTA HERMOSA</t>
  </si>
  <si>
    <t>SANTA MARIA CORTIJO</t>
  </si>
  <si>
    <t xml:space="preserve">SANTA MARÍA HUAZOLOTITLAN </t>
  </si>
  <si>
    <t>YUTANICANI</t>
  </si>
  <si>
    <t>JOSÉ MARÍA MORELOS</t>
  </si>
  <si>
    <t>PASO DEL JIOTE</t>
  </si>
  <si>
    <t>SANTA MARÍA HUAZOLOTITLAN</t>
  </si>
  <si>
    <t>JOSE MARÍA MORELOS</t>
  </si>
  <si>
    <t>SANTA MARÍA CHICOMETEPEC</t>
  </si>
  <si>
    <t xml:space="preserve"> SANTA MARÍA CHICOMETEPEC</t>
  </si>
  <si>
    <t>EL POTRERO</t>
  </si>
  <si>
    <t>SANTIAGO JAMILTEPEC</t>
  </si>
  <si>
    <t>SANTA CRUZ FLORES MAGÓN</t>
  </si>
  <si>
    <t>SAN JOSÉ DE LAS FLORES</t>
  </si>
  <si>
    <t>SANTA ELENA COMALTEPEC</t>
  </si>
  <si>
    <t>PASO DE LA REYNA</t>
  </si>
  <si>
    <t>LA HUMEDAD</t>
  </si>
  <si>
    <t>CHARCO NDUAYOO</t>
  </si>
  <si>
    <t>SAN JOSÉ RÍO VERDE</t>
  </si>
  <si>
    <t>RÍO VIEJO</t>
  </si>
  <si>
    <t>SANTIAGO LLANO GRANDE</t>
  </si>
  <si>
    <t>RANCHO NUEVO</t>
  </si>
  <si>
    <t>SAN FRANCISCO EL MAGUEY</t>
  </si>
  <si>
    <t>SANTIAGO PINOTEPA NACIONAL</t>
  </si>
  <si>
    <t>EL CIRUELO</t>
  </si>
  <si>
    <t>LO DE CANDELA</t>
  </si>
  <si>
    <t>LAGUNILLAS</t>
  </si>
  <si>
    <t>MANCUERNAS</t>
  </si>
  <si>
    <t>SANTA MARÍA JICALTEPEC</t>
  </si>
  <si>
    <t>CORRALERO</t>
  </si>
  <si>
    <t>MOTILLA</t>
  </si>
  <si>
    <t>GUADALUPE VICTORIA</t>
  </si>
  <si>
    <t>EL CARRIZO</t>
  </si>
  <si>
    <t>PIEDRA BLANCA</t>
  </si>
  <si>
    <t>CERRO DE LA ESPERANZA</t>
  </si>
  <si>
    <t xml:space="preserve"> LOS POCITOS</t>
  </si>
  <si>
    <t>COLLANTES</t>
  </si>
  <si>
    <t>SANTIAGO TAPEXTLA</t>
  </si>
  <si>
    <t>LLANO GRANDE</t>
  </si>
  <si>
    <t>TECOYAME</t>
  </si>
  <si>
    <t>SANTO DOMINGO ARMENTA</t>
  </si>
  <si>
    <t>SAN PEDRO MIXTEPEC</t>
  </si>
  <si>
    <t>BAJOS DE CHILA</t>
  </si>
  <si>
    <t>PUERTO ESCONDIO</t>
  </si>
  <si>
    <t>SAN ANDRES COPALA</t>
  </si>
  <si>
    <t>SAN MIGUEL</t>
  </si>
  <si>
    <t>VOTACION TOTAL EMITIDA EN EL MUNICIPIO</t>
  </si>
  <si>
    <t>VILLA DE TUTUTEPEC DE MELCHOR OCAMPO</t>
  </si>
  <si>
    <t>LA LUZ TUTUTEPEC</t>
  </si>
  <si>
    <t>SAN JOSE MANIALTEPEC</t>
  </si>
  <si>
    <t>RIO GRANDE</t>
  </si>
  <si>
    <t>SAN JOSE DEL PROGRESO</t>
  </si>
  <si>
    <t>SANTA ROSA DE LIMA</t>
  </si>
  <si>
    <t>SANTA CRUZ TUTUTEPEC</t>
  </si>
  <si>
    <t>SANTA MARIA ACATEPEC</t>
  </si>
  <si>
    <t>SANTA ANA TUTUTEPEC</t>
  </si>
  <si>
    <t>SANTIAGO JOCOTEPEC</t>
  </si>
  <si>
    <t>CHACAHUA</t>
  </si>
  <si>
    <t>ZAPOTALITO</t>
  </si>
  <si>
    <t>CACALOTEPEC</t>
  </si>
  <si>
    <t>SANTA CATARINA JUQUILA</t>
  </si>
  <si>
    <t>SANTA CATALINA JUQUILA</t>
  </si>
  <si>
    <t>SAN JOSE IXTAPAN</t>
  </si>
  <si>
    <t>SAN FRANCISCO IXPANTEPEC</t>
  </si>
  <si>
    <t>SAN MARCOS ZACATEPEC</t>
  </si>
  <si>
    <t>SANTA MARIA YOLOTEPEC</t>
  </si>
  <si>
    <t>SANTA MARIA AMIALTEPEC</t>
  </si>
  <si>
    <t>CINCO NEGRITOS</t>
  </si>
  <si>
    <t>MONTE OSCURO</t>
  </si>
  <si>
    <t xml:space="preserve">EL CAMALOTE </t>
  </si>
  <si>
    <t>SANGUIJUELA</t>
  </si>
  <si>
    <t>SANTIAGO TETEPEC</t>
  </si>
  <si>
    <t>OCOTLAN DE JUAREZ</t>
  </si>
  <si>
    <t>SOLEDAD CARRIZO</t>
  </si>
  <si>
    <t>LA CUMBRE</t>
  </si>
  <si>
    <t>SANTA CRUZ TIHUIXTE</t>
  </si>
  <si>
    <t>EL OCOTE</t>
  </si>
  <si>
    <t>MIAHUATLÁN DE PORFIRIO DÍAZ</t>
  </si>
  <si>
    <t>AGUA DEL SOL</t>
  </si>
  <si>
    <t>GUIXE</t>
  </si>
  <si>
    <t>EL ZOMPANTLE</t>
  </si>
  <si>
    <t>BRAMADEROS</t>
  </si>
  <si>
    <t>LA SOLEDAD</t>
  </si>
  <si>
    <t>SAN JOSÉ LLANO GRANDE</t>
  </si>
  <si>
    <t>SAN FELIPE YEGACHÍN</t>
  </si>
  <si>
    <t>SAN PEDRO AMATLÁN</t>
  </si>
  <si>
    <t>SANTA CATARINA ROATINA</t>
  </si>
  <si>
    <t>SAN MIGUEL YOGOVANA</t>
  </si>
  <si>
    <t>SANTA CATARINA COATLÁN</t>
  </si>
  <si>
    <t>SAN PEDRO COATLÁN</t>
  </si>
  <si>
    <t>SITIO LACHIDOBLAS</t>
  </si>
  <si>
    <t>ESTEBAN ARIAS PINACHO</t>
  </si>
  <si>
    <t>CHAHUITES</t>
  </si>
  <si>
    <t>MATIAS ROMERO AVENDAÑO</t>
  </si>
  <si>
    <t>PNAL</t>
  </si>
  <si>
    <t>SANTO DOMINGO ZANATEPEC</t>
  </si>
  <si>
    <t>04_3</t>
  </si>
  <si>
    <t>210_20</t>
  </si>
  <si>
    <t>5_5</t>
  </si>
  <si>
    <t>SAN ANNTONINO CASTILLO VELASCO</t>
  </si>
  <si>
    <t>SAN ANTONINO CASTILLO VELASCO</t>
  </si>
  <si>
    <t>ZAPOTITLAN LAGUNAS</t>
  </si>
  <si>
    <t>GUADALUPE DEL RECREO</t>
  </si>
  <si>
    <t>Nancy Ramirez Sandoval</t>
  </si>
  <si>
    <t>Javier Martín Villagómez Herrera</t>
  </si>
  <si>
    <t>Joel Bernardo Zamora Montes</t>
  </si>
  <si>
    <t>Óscar Mejía Bravo</t>
  </si>
  <si>
    <t>HUAJUAPAN DE LEÓN</t>
  </si>
  <si>
    <t>Fraccionamiento Fovissste 1a Sección</t>
  </si>
  <si>
    <t>Colonia Reforma</t>
  </si>
  <si>
    <t>Colonia del Maestro</t>
  </si>
  <si>
    <t>Colonia Alta Vista de Juárez</t>
  </si>
  <si>
    <t xml:space="preserve">Colonia El Calvario </t>
  </si>
  <si>
    <t>Colonia La Merced</t>
  </si>
  <si>
    <t>Colonia Centro (Calle Valerio Trujano)</t>
  </si>
  <si>
    <t>Colonia Tepeyac</t>
  </si>
  <si>
    <t>Colonia Centro (Calle Nuyoo)</t>
  </si>
  <si>
    <t>Colonia Centro (Calle Tapia)</t>
  </si>
  <si>
    <t xml:space="preserve">Colonia Centro (Calle H. Colegio Militar) </t>
  </si>
  <si>
    <t>Colonia Centro (Calle Galeana)</t>
  </si>
  <si>
    <t>Colonia Los Presidentes</t>
  </si>
  <si>
    <t>Colonia Aviación</t>
  </si>
  <si>
    <t>Fraccionamiento Jardines del Sur</t>
  </si>
  <si>
    <t>Agencia El Carmen</t>
  </si>
  <si>
    <t>Agencia Las Animas</t>
  </si>
  <si>
    <t>Agencia Santa María Xochixtlapilco</t>
  </si>
  <si>
    <t>Agencia Magdalena Tetaltepec</t>
  </si>
  <si>
    <t>Agencia Ahuehuetitlán de Gonzalez</t>
  </si>
  <si>
    <t>Agencia Santa María Ayú</t>
  </si>
  <si>
    <t>Agencia Santiago Chilixtlahuaca</t>
  </si>
  <si>
    <t>Agencia Rancho Ramírez</t>
  </si>
  <si>
    <t>Agencia Rancho Dolores</t>
  </si>
  <si>
    <t>Agencia El Molino</t>
  </si>
  <si>
    <t>Agencia San Miguel Papalutla</t>
  </si>
  <si>
    <t>Agencia San Pedro Yodoyuxi</t>
  </si>
  <si>
    <t>Agencia Santa Teresa</t>
  </si>
  <si>
    <t>Agencia Saucitlán de Morelos</t>
  </si>
  <si>
    <t>Agencia San Francisco Yosocuta</t>
  </si>
  <si>
    <t>Agencia San Sebastian Progreso</t>
  </si>
  <si>
    <t>OAXACA DE JUÁREZ</t>
  </si>
  <si>
    <t>COMÚN
PNA-PSD</t>
  </si>
  <si>
    <t>SANTIAGO JUXTLAHUACA</t>
  </si>
  <si>
    <t>OBS: EL PAQUETE FUE ROBADO</t>
  </si>
  <si>
    <t>SANTA ROSA CAXTLAHUACA</t>
  </si>
  <si>
    <t>SANTA CATARINA NOLTEPEC</t>
  </si>
  <si>
    <t>SANTIAGO NARANJAS</t>
  </si>
  <si>
    <t>UNION DE CARDENAS</t>
  </si>
  <si>
    <t>UNION DE LOS ANGELES</t>
  </si>
  <si>
    <t xml:space="preserve">SANTA MARIA ASUNCION </t>
  </si>
  <si>
    <t>SAN MIGUEL CUEVAS</t>
  </si>
  <si>
    <t>SANTA MARIA YUCUNICOCO</t>
  </si>
  <si>
    <t>SAN JUAN PIÑAS</t>
  </si>
  <si>
    <t>SANTOS REYES ZOCHIQUILAZALA</t>
  </si>
  <si>
    <t>SAN PEDRO CHAYUCO</t>
  </si>
  <si>
    <t>LA SABANA</t>
  </si>
  <si>
    <t>CONCEPCION CARRIZAL</t>
  </si>
  <si>
    <t>SAN JUAN COPALA</t>
  </si>
  <si>
    <t>RASTROJO COPALA</t>
  </si>
  <si>
    <t>GUADALUPE TILAPA</t>
  </si>
  <si>
    <t>TIERRA BLANCA COPALA</t>
  </si>
  <si>
    <t>COYUCHI, COPALA</t>
  </si>
  <si>
    <t>YOSOYUXI COPALA</t>
  </si>
  <si>
    <t>CERRO PAJARO</t>
  </si>
  <si>
    <t>RIO METATES</t>
  </si>
  <si>
    <t>LLANO NOPAL</t>
  </si>
  <si>
    <t>SANTO DOMINGO DEL PROGRESO</t>
  </si>
  <si>
    <t>PUTLA VILLA DE GUERRERO</t>
  </si>
  <si>
    <t>SAN JORGE RIO FRIJOL</t>
  </si>
  <si>
    <t>SAN JUAN LAGUNAS</t>
  </si>
  <si>
    <t>SANTA CRUZ PROGRESO</t>
  </si>
  <si>
    <t>LA LAGUNA GUADALUPE</t>
  </si>
  <si>
    <t>SAN ANDRES CHICAHUAXTLA</t>
  </si>
  <si>
    <t>SANTO DOMINGO DEL ESTADO</t>
  </si>
  <si>
    <t>SAN ISIDRO DEL ESTADO</t>
  </si>
  <si>
    <t>SAN MIGUEL COPALA</t>
  </si>
  <si>
    <t>CONCEPCION DEL PROGRESO</t>
  </si>
  <si>
    <t>SAN JUAN TEPONAXTLA</t>
  </si>
  <si>
    <t>SAN PEDRO SINIYUVI</t>
  </si>
  <si>
    <t>UNION NACIONAL</t>
  </si>
  <si>
    <t>ZIMATLAN DE LAZARO CARDENAS</t>
  </si>
  <si>
    <t>SAN MIGUEL REYES</t>
  </si>
  <si>
    <t>SAN JUAN LAS HUERTAS</t>
  </si>
  <si>
    <t>ASUNCION ATOYAQUILLO</t>
  </si>
  <si>
    <t>SAN ANDRES CABECERA NUEVA</t>
  </si>
  <si>
    <t>SANTA ANA PROGRESO</t>
  </si>
  <si>
    <t>SANTIAGO EL MESON</t>
  </si>
  <si>
    <t>SANTA CRUZ ITUNDUJIA</t>
  </si>
  <si>
    <t>UNION DE GALEANA</t>
  </si>
  <si>
    <t>HIDALGO</t>
  </si>
  <si>
    <t>MORELOS</t>
  </si>
  <si>
    <t>GUERRERO</t>
  </si>
  <si>
    <t>BUENAVISTA DE JUAREZ</t>
  </si>
  <si>
    <t>LAGUNA LARGA</t>
  </si>
  <si>
    <t>ITURBIDE</t>
  </si>
  <si>
    <t>NUEVO ALLENDE</t>
  </si>
  <si>
    <t>INDEPENDENCIA</t>
  </si>
  <si>
    <t>ZARAGOZA</t>
  </si>
  <si>
    <t>LA VICTORIA</t>
  </si>
  <si>
    <t>SANTA MARIA IPALAPA</t>
  </si>
  <si>
    <t>ZOCOTEACA DE LEON</t>
  </si>
  <si>
    <t>SANTIAGO EL LIMON</t>
  </si>
  <si>
    <t>SANTA MARIA EL RINCON</t>
  </si>
  <si>
    <t>SANTA MARIA ZACATEPEC</t>
  </si>
  <si>
    <t>SAN ISIDRO AMATITLAN</t>
  </si>
  <si>
    <t>EL ROSARIO</t>
  </si>
  <si>
    <t>AQUILES SERDAN</t>
  </si>
  <si>
    <t>GUADALUPE NUEVO CENTRO</t>
  </si>
  <si>
    <t>SAN VICENTE PIÑAS</t>
  </si>
  <si>
    <t>SAN JUAN CABEZA DEL RIO</t>
  </si>
  <si>
    <t>SANTA CRUZ TUTIAHUA</t>
  </si>
  <si>
    <t>COYUL GRANDE</t>
  </si>
  <si>
    <t>SAN PEDRO TAPANATEPEC</t>
  </si>
  <si>
    <t>SANTA MARIA PETAPA</t>
  </si>
  <si>
    <t>SECC.</t>
  </si>
  <si>
    <t>TIPO  CASILLA</t>
  </si>
  <si>
    <t xml:space="preserve">PVEM </t>
  </si>
  <si>
    <t>REFORMA DE PINEDA</t>
  </si>
  <si>
    <t>SANTO DOMINGO INGENIO</t>
  </si>
  <si>
    <t>LA BLANCA</t>
  </si>
  <si>
    <t>CERRO IGUANA</t>
  </si>
  <si>
    <t>SAN MATEO RÍO HONDO</t>
  </si>
  <si>
    <t>SAN ILDEFONSO OZOLOTEPEC</t>
  </si>
  <si>
    <t>SAN JOSÉ DEL PACÍFICO</t>
  </si>
  <si>
    <t>LA DONCELLA</t>
  </si>
  <si>
    <t>LOS NARANJOS</t>
  </si>
  <si>
    <t>SAN PEDRO  CAFETITLAN</t>
  </si>
  <si>
    <t>BENITO  JUAREZ</t>
  </si>
  <si>
    <t>SAN JOSE CHACALAPA</t>
  </si>
  <si>
    <t>SAN  ROQUE</t>
  </si>
  <si>
    <t>XONENE</t>
  </si>
  <si>
    <t>SAN MIGUEL FIGUEROA</t>
  </si>
  <si>
    <t>SAN ISIDRO  APANGO</t>
  </si>
  <si>
    <t>LOS CIRUELOS</t>
  </si>
  <si>
    <t>PUERTO  ANGEL</t>
  </si>
  <si>
    <t>TOTAL</t>
  </si>
  <si>
    <t>SANTA MARIA HUATULCO</t>
  </si>
  <si>
    <t>AYOTZINTEPEC</t>
  </si>
  <si>
    <t>EXTRAORDINARIA 3</t>
  </si>
  <si>
    <t>LOMA BONITA</t>
  </si>
  <si>
    <t>SAN FELIPE JALAPA DE DIAZ</t>
  </si>
  <si>
    <t>SAN FELIPE USILA</t>
  </si>
  <si>
    <t>SAN JOSE CHILTEPEC</t>
  </si>
  <si>
    <t>SAN JUAN BAUTISTA TLACOATZINTEPEC</t>
  </si>
  <si>
    <t>SANTA MARIA JACATEPEC</t>
  </si>
  <si>
    <t>SAN FRANCISCO TELIXTLAHUACA</t>
  </si>
  <si>
    <t>EXTRAORDINARIA 1 CONTIGUA 3</t>
  </si>
  <si>
    <t>EXTRAORDINARIA 1 CONTIGUA 4</t>
  </si>
  <si>
    <t>SANTA LUCIA DEL CAMINO</t>
  </si>
  <si>
    <t>SANTA CRUZ AMILPAS</t>
  </si>
  <si>
    <t>SOLEDAD ETLA</t>
  </si>
  <si>
    <t>SANTA MARIA TONAMECA</t>
  </si>
  <si>
    <t>SANTA GERTRUDIS</t>
  </si>
  <si>
    <t>EL BARRIO DE LA SOLEDAD</t>
  </si>
  <si>
    <t>COLONIA PROGRESO</t>
  </si>
  <si>
    <t>NIZA CONEJO</t>
  </si>
  <si>
    <t>LAS CRUCES</t>
  </si>
  <si>
    <t>CUAJINICUIL</t>
  </si>
  <si>
    <t>ESTACION ALMOLOYA</t>
  </si>
  <si>
    <t>LA HACIENDITA</t>
  </si>
  <si>
    <t>CONGREGACIÓN ALMOLOYA</t>
  </si>
  <si>
    <t>SAN JUAN GUICHICOVI</t>
  </si>
  <si>
    <t>SAN FRANCISCO IXHUATAN</t>
  </si>
  <si>
    <t>SAN DIONISIO DEL MAR</t>
  </si>
  <si>
    <t>PLANILLA
UNICA</t>
  </si>
  <si>
    <t>EL ESPINAL</t>
  </si>
  <si>
    <t>SAN FRANCISCO DEL MAR</t>
  </si>
  <si>
    <t>SAN PEDRO COMITANCILLO</t>
  </si>
  <si>
    <t>ASUNCION IXTALTEPEC</t>
  </si>
  <si>
    <t>MAGDALENA TEQUISISTLÁN</t>
  </si>
  <si>
    <t>BARRIO GUADALUPE</t>
  </si>
  <si>
    <t>CENTRO</t>
  </si>
  <si>
    <t>BARRIO CIRUELO</t>
  </si>
  <si>
    <t>SAN PEDRO JILOTEPEC</t>
  </si>
  <si>
    <t>LAS MAJADAS</t>
  </si>
  <si>
    <t>SAN MIGUEL ECATEPEC</t>
  </si>
  <si>
    <t>MAGDALENA TLACOTEPEC</t>
  </si>
  <si>
    <t>SAN PEDRO HUAMELULA</t>
  </si>
  <si>
    <t>BARRIO SANTO NIÑO</t>
  </si>
  <si>
    <t>CENTRO SAN FRANCISCO DE ASIS</t>
  </si>
  <si>
    <t>CENTRO SANTA MARIA</t>
  </si>
  <si>
    <t>CENTRO SAN ISIDRO CHACALAPA</t>
  </si>
  <si>
    <t>CENTRO RIO SECO</t>
  </si>
  <si>
    <t>CENTRO TAPANALA</t>
  </si>
  <si>
    <t>CENTRO EL COYUL</t>
  </si>
  <si>
    <t>SANTA MARIA JALAPA DEL MARQUES</t>
  </si>
  <si>
    <t>BARRIO SANTA CRUZ</t>
  </si>
  <si>
    <t>BARRIO EL ROSARIO</t>
  </si>
  <si>
    <t>COLONIA AGUASCALIENTES</t>
  </si>
  <si>
    <t>CENTRO MAGDALENA GUELAVENCE</t>
  </si>
  <si>
    <t>CENTRO LLANO VERIA</t>
  </si>
  <si>
    <t>CENTRO SAN CRISTOBAL</t>
  </si>
  <si>
    <t>CENTRO LLANO GRANDE</t>
  </si>
  <si>
    <t>SANTO DOMINGO CHIHUITAN</t>
  </si>
  <si>
    <t>SANTIAGO LAOLLAGA</t>
  </si>
  <si>
    <t>SANTO DOMINGO TEHUANTEPEC</t>
  </si>
  <si>
    <t>SANTA MARIA NATIVITAS COATLAN</t>
  </si>
  <si>
    <t>BARRIO GUICHIVERE</t>
  </si>
  <si>
    <t>SAN LUIS REY</t>
  </si>
  <si>
    <t>BARRIO SAN SEBASTIAN</t>
  </si>
  <si>
    <t>BARRIO LIEZA</t>
  </si>
  <si>
    <t>BARRIO LABORIO</t>
  </si>
  <si>
    <t>EL JORDAN</t>
  </si>
  <si>
    <t>BARRIO SAN JUANICO</t>
  </si>
  <si>
    <t>BARRIO SANTA MARIA</t>
  </si>
  <si>
    <t>COLONIA BENITO JUAREZ</t>
  </si>
  <si>
    <t>BARRIO LA SOLEDAD</t>
  </si>
  <si>
    <t>COLONIA JOSE LOPEZ PORTILLO</t>
  </si>
  <si>
    <t>FRACCIONAMIENTO LOS TAMARINDOS</t>
  </si>
  <si>
    <t>FRACCIONAMIENTO LA NORIA</t>
  </si>
  <si>
    <t>SAN JOSE EL PARAISO</t>
  </si>
  <si>
    <t>SANTA ISABEL DE LA REFORMA</t>
  </si>
  <si>
    <t>BUENOS AIRES</t>
  </si>
  <si>
    <t>CAJON DE PIEDRA</t>
  </si>
  <si>
    <t>RINCON MORENO</t>
  </si>
  <si>
    <t>SAN ISIDRO PISHISHI</t>
  </si>
  <si>
    <t>GUELAGUICHI</t>
  </si>
  <si>
    <t>MORRO MAZATAN</t>
  </si>
  <si>
    <t>SANTA GERTRUDIS MIRAMAR</t>
  </si>
  <si>
    <t>SANTA CRUZ BAMBA</t>
  </si>
  <si>
    <t>SANTA CLARA</t>
  </si>
  <si>
    <t>SANTO DOMINGO PETAPA</t>
  </si>
  <si>
    <t>ERROR ARITMÉTICO DEL CONSEJO MUNICIPAL AL MOMENTO DE REALIZAR LA SUMATORIA DE VOTOS</t>
  </si>
  <si>
    <t>CIUDAD IXTEPEC</t>
  </si>
  <si>
    <t>SAN BLAS ATEMPA</t>
  </si>
  <si>
    <t>SAN PEDRO HUILOTEPEC</t>
  </si>
  <si>
    <t>ESPECIAL 3</t>
  </si>
  <si>
    <t>0</t>
  </si>
  <si>
    <t>SAN NICOLAS HIDALGO</t>
  </si>
  <si>
    <t>SAN JUAN IHUALTEPEC</t>
  </si>
  <si>
    <t>SANTIAGO TAMAZOLA</t>
  </si>
  <si>
    <t>SAN JUAN BAUTISTA SUCHITEPEC</t>
  </si>
  <si>
    <t>SAN MARTIN ZACATEPEC</t>
  </si>
  <si>
    <t>SAN MIGUEL AMATITLAN</t>
  </si>
  <si>
    <t>GUADALUPE DE RAMIREZ</t>
  </si>
  <si>
    <t>SANTIAGO HUAJOLOTITLAN</t>
  </si>
  <si>
    <t>DISTRIBUCIÓN FINAL DE VOTOS A PARTIDOS POLITICOS Y  
CANDIDATOS INDEPENDIENTES EN SU CASO</t>
  </si>
  <si>
    <t>VOTACIÓN TOTAL EMITIDA PARA LOS CANDIDATOS DE LAS COALICIONES,
 PARTIDOS POLÍTICOS Y CANDIDATOS INDEPENDIENTES EN SU CASO</t>
  </si>
  <si>
    <t>.</t>
  </si>
  <si>
    <t>TRINIDAD ZAACHILA</t>
  </si>
  <si>
    <t>EXISTE UN ERROR ARITMETICO EN EL ACTA DE COMPUTO MUNICIPAL, EN VOTACIÓN TOTAL EMITIDA ANOTARON 6997 EN LUGAR DEL TOTAL CORRECTO DE 7107</t>
  </si>
  <si>
    <t>-</t>
  </si>
  <si>
    <t>H. JUCHITAN DE ZARAGOZA</t>
  </si>
  <si>
    <t>SAN JUAN BAUTISTA TUXTEPEC</t>
  </si>
  <si>
    <t>IND1 CI. MARIA ELENA CABALLERO PINEDA</t>
  </si>
  <si>
    <t>IND2 CI. PAMELA ITZAMARAY TERAN PINEDA</t>
  </si>
  <si>
    <t>IND3 CI. GUBIXA GUERRERO LUIS</t>
  </si>
  <si>
    <t>SAN PEDRO POCHUTLA</t>
  </si>
  <si>
    <t>VILLA DE TAMAZULAPAM DEL PROGRESO</t>
  </si>
  <si>
    <t>SAN PEDRO JICAYAN</t>
  </si>
  <si>
    <t xml:space="preserve">VOTACIÓN TOTAL EMITIDA PARA LOS CANDIDATOS DE LAS COALICIONES, PARTIDOS POLÍTICOS Y CANDIDATOS INDEPENDIENTES EN SU CASO </t>
  </si>
  <si>
    <t>COMPUTO ORIGINAL DE LA CASILLA RECONTADA</t>
  </si>
  <si>
    <t>VOTACIÓN DE LA CASILLA ANULADA</t>
  </si>
  <si>
    <t>VOTOS RESERVADOS EN EL RECUENTO ORDENADO POR EL TEEO</t>
  </si>
  <si>
    <t>SUSPENCIÓN DE LA VOTACIÓN</t>
  </si>
  <si>
    <t>HEROICA VILLA TEZOATLAN DE SEGURA Y LUNA,CUNA DE LA INDEPENDENCIA DE OAXACA, OAXACA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</si>
</sst>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00"/>
    <numFmt numFmtId="165" formatCode="00"/>
    <numFmt numFmtId="166" formatCode="0;[Red]0"/>
  </numFmts>
  <fonts count="47">
    <font>
      <sz val="11"/>
      <color theme="1"/>
      <name val="Calibri"/>
      <family val="2"/>
      <scheme val="minor"/>
    </font>
    <font>
      <b/>
      <sz val="10"/>
      <name val="Arial Narrow"/>
      <family val="2"/>
    </font>
    <font>
      <sz val="11"/>
      <color theme="1"/>
      <name val="Arial Narrow"/>
      <family val="2"/>
    </font>
    <font>
      <b/>
      <sz val="10"/>
      <color indexed="8"/>
      <name val="Arial Narrow"/>
      <family val="2"/>
    </font>
    <font>
      <b/>
      <sz val="10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0"/>
      <name val="Arial Narrow"/>
      <family val="2"/>
    </font>
    <font>
      <b/>
      <sz val="11"/>
      <color rgb="FFFF0000"/>
      <name val="Arial Narrow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Calibri"/>
      <family val="2"/>
      <scheme val="minor"/>
    </font>
    <font>
      <b/>
      <sz val="10"/>
      <color theme="0"/>
      <name val="Arial Narrow"/>
      <family val="2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theme="1"/>
      <name val="Arial Narrow"/>
      <family val="2"/>
    </font>
    <font>
      <sz val="11"/>
      <color rgb="FF000000"/>
      <name val="Arial Narrow"/>
      <family val="2"/>
    </font>
    <font>
      <sz val="11"/>
      <color theme="1"/>
      <name val="Calibri"/>
      <family val="2"/>
      <scheme val="minor"/>
    </font>
    <font>
      <sz val="11"/>
      <color indexed="8"/>
      <name val="Arial Narrow"/>
      <family val="2"/>
    </font>
    <font>
      <b/>
      <sz val="11"/>
      <color indexed="9"/>
      <name val="Arial Narrow"/>
      <family val="2"/>
    </font>
    <font>
      <b/>
      <sz val="11"/>
      <color indexed="8"/>
      <name val="Arial Narrow"/>
      <family val="2"/>
    </font>
    <font>
      <sz val="11"/>
      <name val="Arial Narrow"/>
      <family val="2"/>
    </font>
    <font>
      <sz val="9"/>
      <name val="Arial"/>
      <family val="2"/>
    </font>
    <font>
      <i/>
      <sz val="11"/>
      <name val="Arial Narrow"/>
      <family val="2"/>
    </font>
    <font>
      <b/>
      <sz val="8"/>
      <color indexed="8"/>
      <name val="Arial Narrow"/>
      <family val="2"/>
    </font>
    <font>
      <b/>
      <sz val="8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10"/>
      <name val="Futura Md"/>
      <family val="2"/>
    </font>
    <font>
      <sz val="12"/>
      <color rgb="FF000000"/>
      <name val="Arial Narrow"/>
      <family val="2"/>
    </font>
    <font>
      <sz val="7"/>
      <color theme="1"/>
      <name val="Arial Narrow"/>
      <family val="2"/>
    </font>
    <font>
      <u/>
      <sz val="11"/>
      <color theme="1"/>
      <name val="Calibri"/>
      <family val="2"/>
      <scheme val="minor"/>
    </font>
    <font>
      <b/>
      <sz val="11"/>
      <name val="Arial Narrow"/>
      <family val="2"/>
    </font>
    <font>
      <b/>
      <sz val="9"/>
      <color theme="1"/>
      <name val="Arial Narrow"/>
      <family val="2"/>
    </font>
    <font>
      <sz val="10"/>
      <color indexed="8"/>
      <name val="Arial Narrow"/>
      <family val="2"/>
    </font>
    <font>
      <sz val="10"/>
      <name val="Arial Narrow"/>
      <family val="2"/>
    </font>
    <font>
      <b/>
      <sz val="10"/>
      <color rgb="FFFF0000"/>
      <name val="Arial Narrow"/>
      <family val="2"/>
    </font>
    <font>
      <sz val="11"/>
      <color rgb="FFFF0000"/>
      <name val="Calibri"/>
      <family val="2"/>
      <scheme val="minor"/>
    </font>
    <font>
      <sz val="11"/>
      <color rgb="FFFF0000"/>
      <name val="Arial Narrow"/>
      <family val="2"/>
    </font>
    <font>
      <sz val="11"/>
      <name val="Calibri"/>
      <family val="2"/>
      <scheme val="minor"/>
    </font>
    <font>
      <sz val="14"/>
      <color rgb="FFFF0000"/>
      <name val="Calibri"/>
      <family val="2"/>
      <scheme val="minor"/>
    </font>
    <font>
      <sz val="10"/>
      <name val="Calibri"/>
      <family val="2"/>
      <scheme val="minor"/>
    </font>
    <font>
      <sz val="12"/>
      <name val="Arial Narrow"/>
      <family val="2"/>
    </font>
    <font>
      <sz val="8"/>
      <name val="Arial Narrow"/>
      <family val="2"/>
    </font>
    <font>
      <sz val="11"/>
      <color theme="0"/>
      <name val="Arial Narrow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indexed="64"/>
      </top>
      <bottom style="hair">
        <color auto="1"/>
      </bottom>
      <diagonal/>
    </border>
    <border>
      <left/>
      <right style="hair">
        <color auto="1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indexed="64"/>
      </left>
      <right style="hair">
        <color indexed="64"/>
      </right>
      <top style="thin">
        <color theme="0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indexed="64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</borders>
  <cellStyleXfs count="3">
    <xf numFmtId="0" fontId="0" fillId="0" borderId="0"/>
    <xf numFmtId="0" fontId="18" fillId="0" borderId="0"/>
    <xf numFmtId="0" fontId="23" fillId="0" borderId="0"/>
  </cellStyleXfs>
  <cellXfs count="73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4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NumberFormat="1" applyFont="1" applyFill="1" applyBorder="1"/>
    <xf numFmtId="0" fontId="2" fillId="3" borderId="1" xfId="0" applyFont="1" applyFill="1" applyBorder="1"/>
    <xf numFmtId="0" fontId="7" fillId="0" borderId="1" xfId="0" applyFont="1" applyBorder="1"/>
    <xf numFmtId="0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2" fillId="0" borderId="1" xfId="0" applyFont="1" applyBorder="1" applyAlignment="1"/>
    <xf numFmtId="3" fontId="2" fillId="0" borderId="1" xfId="0" applyNumberFormat="1" applyFont="1" applyFill="1" applyBorder="1" applyAlignment="1"/>
    <xf numFmtId="0" fontId="2" fillId="3" borderId="1" xfId="0" applyFont="1" applyFill="1" applyBorder="1" applyAlignment="1"/>
    <xf numFmtId="0" fontId="5" fillId="0" borderId="1" xfId="0" applyFont="1" applyBorder="1" applyAlignment="1"/>
    <xf numFmtId="0" fontId="8" fillId="5" borderId="8" xfId="0" applyFont="1" applyFill="1" applyBorder="1" applyAlignment="1" applyProtection="1">
      <alignment horizontal="center" wrapText="1"/>
      <protection locked="0"/>
    </xf>
    <xf numFmtId="0" fontId="2" fillId="0" borderId="1" xfId="0" applyFont="1" applyBorder="1" applyAlignment="1">
      <alignment horizontal="right"/>
    </xf>
    <xf numFmtId="0" fontId="2" fillId="0" borderId="0" xfId="0" applyFont="1" applyBorder="1"/>
    <xf numFmtId="0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/>
    </xf>
    <xf numFmtId="0" fontId="4" fillId="0" borderId="9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0" borderId="9" xfId="0" applyFont="1" applyBorder="1" applyAlignment="1"/>
    <xf numFmtId="0" fontId="2" fillId="0" borderId="1" xfId="0" applyFont="1" applyFill="1" applyBorder="1" applyAlignment="1">
      <alignment horizontal="left"/>
    </xf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3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NumberFormat="1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0" borderId="0" xfId="0" applyFont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NumberFormat="1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0" borderId="0" xfId="0" applyFont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/>
    </xf>
    <xf numFmtId="165" fontId="10" fillId="0" borderId="1" xfId="0" applyNumberFormat="1" applyFont="1" applyFill="1" applyBorder="1" applyAlignment="1">
      <alignment horizontal="center"/>
    </xf>
    <xf numFmtId="0" fontId="10" fillId="0" borderId="1" xfId="0" applyFont="1" applyFill="1" applyBorder="1"/>
    <xf numFmtId="0" fontId="8" fillId="5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10" fillId="0" borderId="0" xfId="0" applyFont="1"/>
    <xf numFmtId="0" fontId="12" fillId="4" borderId="0" xfId="0" applyFont="1" applyFill="1" applyAlignment="1">
      <alignment horizontal="center" vertical="center"/>
    </xf>
    <xf numFmtId="0" fontId="4" fillId="0" borderId="1" xfId="0" applyFont="1" applyBorder="1"/>
    <xf numFmtId="0" fontId="13" fillId="2" borderId="14" xfId="0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center" vertical="center" wrapText="1"/>
    </xf>
    <xf numFmtId="0" fontId="14" fillId="2" borderId="14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0" fillId="0" borderId="14" xfId="0" applyNumberFormat="1" applyFont="1" applyFill="1" applyBorder="1" applyAlignment="1">
      <alignment horizontal="center"/>
    </xf>
    <xf numFmtId="0" fontId="0" fillId="0" borderId="14" xfId="0" applyFont="1" applyFill="1" applyBorder="1"/>
    <xf numFmtId="0" fontId="15" fillId="0" borderId="14" xfId="0" applyNumberFormat="1" applyFont="1" applyBorder="1"/>
    <xf numFmtId="0" fontId="0" fillId="0" borderId="14" xfId="0" applyFont="1" applyBorder="1"/>
    <xf numFmtId="0" fontId="0" fillId="3" borderId="14" xfId="0" applyFont="1" applyFill="1" applyBorder="1"/>
    <xf numFmtId="0" fontId="5" fillId="0" borderId="16" xfId="0" applyFont="1" applyBorder="1" applyAlignment="1">
      <alignment horizontal="center"/>
    </xf>
    <xf numFmtId="0" fontId="5" fillId="0" borderId="16" xfId="0" applyFont="1" applyBorder="1"/>
    <xf numFmtId="0" fontId="5" fillId="0" borderId="17" xfId="0" applyFont="1" applyBorder="1" applyAlignment="1"/>
    <xf numFmtId="0" fontId="5" fillId="0" borderId="18" xfId="0" applyFont="1" applyBorder="1" applyAlignment="1"/>
    <xf numFmtId="0" fontId="0" fillId="0" borderId="14" xfId="0" applyBorder="1" applyAlignment="1">
      <alignment horizontal="center" vertical="center"/>
    </xf>
    <xf numFmtId="0" fontId="0" fillId="0" borderId="0" xfId="0" applyAlignment="1">
      <alignment wrapText="1"/>
    </xf>
    <xf numFmtId="0" fontId="9" fillId="2" borderId="14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0" fillId="0" borderId="14" xfId="0" applyBorder="1"/>
    <xf numFmtId="0" fontId="2" fillId="0" borderId="14" xfId="0" applyFont="1" applyFill="1" applyBorder="1"/>
    <xf numFmtId="0" fontId="0" fillId="0" borderId="15" xfId="0" applyBorder="1"/>
    <xf numFmtId="0" fontId="2" fillId="0" borderId="14" xfId="0" applyFont="1" applyBorder="1"/>
    <xf numFmtId="0" fontId="5" fillId="0" borderId="9" xfId="0" applyFont="1" applyBorder="1"/>
    <xf numFmtId="0" fontId="5" fillId="0" borderId="14" xfId="0" applyFont="1" applyBorder="1"/>
    <xf numFmtId="0" fontId="4" fillId="2" borderId="14" xfId="0" applyFont="1" applyFill="1" applyBorder="1" applyAlignment="1">
      <alignment vertical="center"/>
    </xf>
    <xf numFmtId="0" fontId="4" fillId="2" borderId="14" xfId="0" applyFont="1" applyFill="1" applyBorder="1" applyAlignment="1">
      <alignment horizontal="center" vertical="center"/>
    </xf>
    <xf numFmtId="0" fontId="9" fillId="2" borderId="1" xfId="0" applyFont="1" applyFill="1" applyBorder="1"/>
    <xf numFmtId="0" fontId="4" fillId="2" borderId="0" xfId="0" applyFont="1" applyFill="1"/>
    <xf numFmtId="0" fontId="4" fillId="2" borderId="20" xfId="0" applyFont="1" applyFill="1" applyBorder="1" applyAlignment="1">
      <alignment horizontal="center" vertical="center"/>
    </xf>
    <xf numFmtId="0" fontId="2" fillId="0" borderId="21" xfId="0" applyFont="1" applyFill="1" applyBorder="1"/>
    <xf numFmtId="0" fontId="0" fillId="0" borderId="21" xfId="0" applyBorder="1"/>
    <xf numFmtId="0" fontId="0" fillId="0" borderId="22" xfId="0" applyBorder="1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65" fontId="2" fillId="0" borderId="23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NumberFormat="1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0" borderId="0" xfId="0" applyFont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0" fillId="0" borderId="1" xfId="0" applyNumberFormat="1" applyFill="1" applyBorder="1"/>
    <xf numFmtId="0" fontId="0" fillId="0" borderId="1" xfId="0" applyFill="1" applyBorder="1"/>
    <xf numFmtId="0" fontId="0" fillId="0" borderId="24" xfId="0" applyNumberFormat="1" applyFill="1" applyBorder="1"/>
    <xf numFmtId="0" fontId="0" fillId="0" borderId="24" xfId="0" applyFill="1" applyBorder="1"/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NumberFormat="1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0" borderId="0" xfId="0" applyFont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19" fillId="0" borderId="0" xfId="0" applyFont="1"/>
    <xf numFmtId="0" fontId="19" fillId="0" borderId="1" xfId="0" applyNumberFormat="1" applyFont="1" applyFill="1" applyBorder="1" applyAlignment="1">
      <alignment horizontal="center"/>
    </xf>
    <xf numFmtId="165" fontId="19" fillId="0" borderId="1" xfId="0" applyNumberFormat="1" applyFont="1" applyFill="1" applyBorder="1" applyAlignment="1">
      <alignment horizontal="center"/>
    </xf>
    <xf numFmtId="0" fontId="19" fillId="0" borderId="1" xfId="0" applyFont="1" applyFill="1" applyBorder="1"/>
    <xf numFmtId="164" fontId="19" fillId="0" borderId="1" xfId="0" applyNumberFormat="1" applyFont="1" applyFill="1" applyBorder="1" applyAlignment="1">
      <alignment horizontal="center"/>
    </xf>
    <xf numFmtId="0" fontId="19" fillId="0" borderId="1" xfId="0" applyNumberFormat="1" applyFont="1" applyFill="1" applyBorder="1"/>
    <xf numFmtId="0" fontId="19" fillId="0" borderId="1" xfId="0" applyFont="1" applyBorder="1"/>
    <xf numFmtId="0" fontId="19" fillId="3" borderId="1" xfId="0" applyFont="1" applyFill="1" applyBorder="1"/>
    <xf numFmtId="0" fontId="20" fillId="4" borderId="0" xfId="0" applyFont="1" applyFill="1" applyAlignment="1">
      <alignment horizontal="center" vertical="center"/>
    </xf>
    <xf numFmtId="0" fontId="21" fillId="0" borderId="1" xfId="0" applyFont="1" applyBorder="1"/>
    <xf numFmtId="0" fontId="19" fillId="0" borderId="0" xfId="0" applyFont="1" applyAlignment="1">
      <alignment horizontal="center"/>
    </xf>
    <xf numFmtId="0" fontId="3" fillId="0" borderId="1" xfId="0" applyFont="1" applyBorder="1" applyAlignment="1">
      <alignment vertical="center"/>
    </xf>
    <xf numFmtId="0" fontId="22" fillId="0" borderId="16" xfId="1" applyFont="1" applyFill="1" applyBorder="1" applyAlignment="1">
      <alignment horizontal="center" vertical="center" wrapText="1"/>
    </xf>
    <xf numFmtId="0" fontId="22" fillId="0" borderId="25" xfId="2" applyFont="1" applyFill="1" applyBorder="1" applyAlignment="1">
      <alignment horizontal="left" vertical="center" wrapText="1"/>
    </xf>
    <xf numFmtId="164" fontId="22" fillId="0" borderId="25" xfId="2" applyNumberFormat="1" applyFont="1" applyFill="1" applyBorder="1" applyAlignment="1">
      <alignment horizontal="center" vertical="center"/>
    </xf>
    <xf numFmtId="0" fontId="22" fillId="0" borderId="25" xfId="2" applyFont="1" applyFill="1" applyBorder="1" applyAlignment="1">
      <alignment horizontal="center" vertical="center" wrapText="1"/>
    </xf>
    <xf numFmtId="0" fontId="22" fillId="0" borderId="1" xfId="1" applyFont="1" applyFill="1" applyBorder="1" applyAlignment="1">
      <alignment horizontal="center" vertical="center" wrapText="1"/>
    </xf>
    <xf numFmtId="0" fontId="22" fillId="0" borderId="20" xfId="2" applyFont="1" applyFill="1" applyBorder="1" applyAlignment="1">
      <alignment horizontal="left" vertical="center" wrapText="1"/>
    </xf>
    <xf numFmtId="164" fontId="22" fillId="0" borderId="20" xfId="2" applyNumberFormat="1" applyFont="1" applyFill="1" applyBorder="1" applyAlignment="1">
      <alignment horizontal="center" vertical="center"/>
    </xf>
    <xf numFmtId="0" fontId="22" fillId="0" borderId="20" xfId="2" applyFont="1" applyFill="1" applyBorder="1" applyAlignment="1">
      <alignment horizontal="center" vertical="center"/>
    </xf>
    <xf numFmtId="0" fontId="24" fillId="0" borderId="20" xfId="2" applyFont="1" applyFill="1" applyBorder="1" applyAlignment="1">
      <alignment horizontal="center" vertical="center"/>
    </xf>
    <xf numFmtId="0" fontId="22" fillId="5" borderId="1" xfId="1" applyFont="1" applyFill="1" applyBorder="1" applyAlignment="1">
      <alignment horizontal="center" vertical="center" wrapText="1"/>
    </xf>
    <xf numFmtId="0" fontId="22" fillId="5" borderId="20" xfId="2" applyFont="1" applyFill="1" applyBorder="1" applyAlignment="1">
      <alignment horizontal="left" vertical="center" wrapText="1"/>
    </xf>
    <xf numFmtId="164" fontId="22" fillId="5" borderId="20" xfId="2" applyNumberFormat="1" applyFont="1" applyFill="1" applyBorder="1" applyAlignment="1">
      <alignment horizontal="center" vertical="center"/>
    </xf>
    <xf numFmtId="0" fontId="24" fillId="5" borderId="20" xfId="2" applyFont="1" applyFill="1" applyBorder="1" applyAlignment="1">
      <alignment horizontal="center" vertical="center"/>
    </xf>
    <xf numFmtId="164" fontId="22" fillId="0" borderId="20" xfId="2" applyNumberFormat="1" applyFont="1" applyFill="1" applyBorder="1" applyAlignment="1">
      <alignment horizontal="center" vertical="center" wrapText="1"/>
    </xf>
    <xf numFmtId="0" fontId="24" fillId="0" borderId="20" xfId="2" applyFont="1" applyFill="1" applyBorder="1" applyAlignment="1">
      <alignment horizontal="center" vertical="center" wrapText="1"/>
    </xf>
    <xf numFmtId="0" fontId="22" fillId="0" borderId="26" xfId="2" applyFont="1" applyFill="1" applyBorder="1" applyAlignment="1">
      <alignment horizontal="left" vertical="center" wrapText="1"/>
    </xf>
    <xf numFmtId="164" fontId="22" fillId="0" borderId="26" xfId="2" applyNumberFormat="1" applyFont="1" applyFill="1" applyBorder="1" applyAlignment="1">
      <alignment horizontal="center" vertical="center" wrapText="1"/>
    </xf>
    <xf numFmtId="0" fontId="24" fillId="0" borderId="26" xfId="2" applyFont="1" applyFill="1" applyBorder="1" applyAlignment="1">
      <alignment horizontal="center" vertical="center" wrapText="1"/>
    </xf>
    <xf numFmtId="164" fontId="22" fillId="0" borderId="20" xfId="2" applyNumberFormat="1" applyFont="1" applyFill="1" applyBorder="1" applyAlignment="1">
      <alignment vertical="center"/>
    </xf>
    <xf numFmtId="0" fontId="24" fillId="0" borderId="20" xfId="2" applyFont="1" applyFill="1" applyBorder="1" applyAlignment="1">
      <alignment vertical="center" wrapText="1"/>
    </xf>
    <xf numFmtId="0" fontId="24" fillId="0" borderId="20" xfId="2" applyFont="1" applyFill="1" applyBorder="1" applyAlignment="1">
      <alignment vertical="center"/>
    </xf>
    <xf numFmtId="164" fontId="22" fillId="5" borderId="20" xfId="2" applyNumberFormat="1" applyFont="1" applyFill="1" applyBorder="1" applyAlignment="1">
      <alignment vertical="center"/>
    </xf>
    <xf numFmtId="0" fontId="24" fillId="5" borderId="20" xfId="2" applyFont="1" applyFill="1" applyBorder="1" applyAlignment="1">
      <alignment vertical="center" wrapText="1"/>
    </xf>
    <xf numFmtId="0" fontId="2" fillId="0" borderId="1" xfId="1" applyFont="1" applyFill="1" applyBorder="1" applyAlignment="1">
      <alignment horizontal="center" vertical="center" wrapText="1"/>
    </xf>
    <xf numFmtId="164" fontId="22" fillId="0" borderId="20" xfId="2" applyNumberFormat="1" applyFont="1" applyFill="1" applyBorder="1" applyAlignment="1">
      <alignment vertical="center" wrapText="1"/>
    </xf>
    <xf numFmtId="0" fontId="24" fillId="5" borderId="20" xfId="2" applyFont="1" applyFill="1" applyBorder="1" applyAlignment="1">
      <alignment vertical="center"/>
    </xf>
    <xf numFmtId="164" fontId="22" fillId="0" borderId="26" xfId="2" applyNumberFormat="1" applyFont="1" applyFill="1" applyBorder="1" applyAlignment="1">
      <alignment vertical="center"/>
    </xf>
    <xf numFmtId="0" fontId="24" fillId="0" borderId="26" xfId="2" applyFont="1" applyFill="1" applyBorder="1" applyAlignment="1">
      <alignment vertical="center" wrapText="1"/>
    </xf>
    <xf numFmtId="0" fontId="22" fillId="0" borderId="1" xfId="2" applyFont="1" applyFill="1" applyBorder="1" applyAlignment="1">
      <alignment horizontal="left" vertical="center" wrapText="1"/>
    </xf>
    <xf numFmtId="0" fontId="22" fillId="5" borderId="1" xfId="2" applyFont="1" applyFill="1" applyBorder="1" applyAlignment="1">
      <alignment horizontal="left" vertical="center" wrapText="1"/>
    </xf>
    <xf numFmtId="164" fontId="22" fillId="5" borderId="26" xfId="2" applyNumberFormat="1" applyFont="1" applyFill="1" applyBorder="1" applyAlignment="1">
      <alignment vertical="center"/>
    </xf>
    <xf numFmtId="0" fontId="24" fillId="5" borderId="26" xfId="2" applyFont="1" applyFill="1" applyBorder="1" applyAlignment="1">
      <alignment vertical="center"/>
    </xf>
    <xf numFmtId="164" fontId="22" fillId="0" borderId="1" xfId="2" applyNumberFormat="1" applyFont="1" applyFill="1" applyBorder="1" applyAlignment="1">
      <alignment vertical="center"/>
    </xf>
    <xf numFmtId="0" fontId="24" fillId="0" borderId="1" xfId="2" applyFont="1" applyFill="1" applyBorder="1" applyAlignment="1">
      <alignment vertical="center" wrapText="1"/>
    </xf>
    <xf numFmtId="0" fontId="22" fillId="5" borderId="26" xfId="2" applyFont="1" applyFill="1" applyBorder="1" applyAlignment="1">
      <alignment horizontal="left" vertical="center" wrapText="1"/>
    </xf>
    <xf numFmtId="0" fontId="24" fillId="5" borderId="26" xfId="2" applyFont="1" applyFill="1" applyBorder="1" applyAlignment="1">
      <alignment vertical="center" wrapText="1"/>
    </xf>
    <xf numFmtId="0" fontId="2" fillId="5" borderId="1" xfId="1" applyFont="1" applyFill="1" applyBorder="1" applyAlignment="1">
      <alignment horizontal="center" vertical="center" wrapText="1"/>
    </xf>
    <xf numFmtId="0" fontId="24" fillId="0" borderId="26" xfId="2" applyFont="1" applyFill="1" applyBorder="1" applyAlignment="1">
      <alignment vertical="center"/>
    </xf>
    <xf numFmtId="164" fontId="22" fillId="5" borderId="20" xfId="2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0" borderId="0" xfId="0" applyFont="1" applyFill="1"/>
    <xf numFmtId="0" fontId="0" fillId="0" borderId="1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5" fillId="2" borderId="1" xfId="0" applyFont="1" applyFill="1" applyBorder="1" applyAlignment="1">
      <alignment horizontal="center" vertical="center"/>
    </xf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3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NumberFormat="1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0" borderId="0" xfId="0" applyFont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26" fillId="2" borderId="1" xfId="0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8" fillId="0" borderId="0" xfId="0" applyFont="1"/>
    <xf numFmtId="0" fontId="2" fillId="0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4" fillId="0" borderId="20" xfId="0" applyFont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0" fillId="0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/>
    </xf>
    <xf numFmtId="0" fontId="2" fillId="0" borderId="9" xfId="0" applyFont="1" applyFill="1" applyBorder="1"/>
    <xf numFmtId="0" fontId="5" fillId="0" borderId="7" xfId="0" applyFont="1" applyBorder="1"/>
    <xf numFmtId="0" fontId="4" fillId="0" borderId="1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9" xfId="0" applyNumberFormat="1" applyFont="1" applyFill="1" applyBorder="1"/>
    <xf numFmtId="0" fontId="2" fillId="0" borderId="11" xfId="0" applyFont="1" applyBorder="1"/>
    <xf numFmtId="0" fontId="2" fillId="0" borderId="35" xfId="0" applyNumberFormat="1" applyFont="1" applyFill="1" applyBorder="1"/>
    <xf numFmtId="0" fontId="2" fillId="0" borderId="16" xfId="0" applyNumberFormat="1" applyFont="1" applyFill="1" applyBorder="1"/>
    <xf numFmtId="0" fontId="5" fillId="3" borderId="1" xfId="0" applyFont="1" applyFill="1" applyBorder="1"/>
    <xf numFmtId="0" fontId="2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1" fillId="0" borderId="0" xfId="0" applyFont="1" applyAlignment="1">
      <alignment vertical="center" wrapText="1"/>
    </xf>
    <xf numFmtId="16" fontId="2" fillId="0" borderId="0" xfId="0" applyNumberFormat="1" applyFont="1"/>
    <xf numFmtId="0" fontId="4" fillId="0" borderId="11" xfId="0" applyFont="1" applyBorder="1" applyAlignment="1">
      <alignment vertical="center" wrapText="1"/>
    </xf>
    <xf numFmtId="0" fontId="2" fillId="0" borderId="11" xfId="0" applyFont="1" applyBorder="1" applyAlignment="1"/>
    <xf numFmtId="0" fontId="2" fillId="0" borderId="26" xfId="0" applyFont="1" applyFill="1" applyBorder="1"/>
    <xf numFmtId="0" fontId="5" fillId="0" borderId="1" xfId="0" applyFont="1" applyBorder="1" applyAlignment="1">
      <alignment horizontal="center"/>
    </xf>
    <xf numFmtId="0" fontId="32" fillId="0" borderId="0" xfId="0" applyFont="1"/>
    <xf numFmtId="0" fontId="5" fillId="0" borderId="1" xfId="0" applyFont="1" applyBorder="1" applyAlignment="1">
      <alignment horizontal="center"/>
    </xf>
    <xf numFmtId="0" fontId="1" fillId="2" borderId="20" xfId="0" applyFont="1" applyFill="1" applyBorder="1" applyAlignment="1">
      <alignment horizontal="center" vertical="center"/>
    </xf>
    <xf numFmtId="0" fontId="27" fillId="0" borderId="2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/>
    </xf>
    <xf numFmtId="0" fontId="30" fillId="0" borderId="0" xfId="0" applyFont="1" applyBorder="1" applyAlignment="1">
      <alignment horizontal="center" vertical="center" wrapText="1"/>
    </xf>
    <xf numFmtId="0" fontId="33" fillId="0" borderId="16" xfId="0" applyFont="1" applyBorder="1"/>
    <xf numFmtId="0" fontId="22" fillId="0" borderId="1" xfId="0" applyFont="1" applyBorder="1"/>
    <xf numFmtId="0" fontId="0" fillId="0" borderId="0" xfId="0" applyFill="1" applyBorder="1"/>
    <xf numFmtId="0" fontId="3" fillId="0" borderId="2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0" fillId="0" borderId="0" xfId="0" applyFill="1"/>
    <xf numFmtId="165" fontId="2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3" fillId="2" borderId="20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0" fillId="0" borderId="9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0" fillId="3" borderId="1" xfId="0" applyFont="1" applyFill="1" applyBorder="1"/>
    <xf numFmtId="0" fontId="4" fillId="0" borderId="16" xfId="0" applyFont="1" applyBorder="1" applyAlignment="1">
      <alignment horizontal="center"/>
    </xf>
    <xf numFmtId="0" fontId="4" fillId="0" borderId="16" xfId="0" applyFont="1" applyBorder="1"/>
    <xf numFmtId="0" fontId="10" fillId="0" borderId="0" xfId="0" applyFont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0" xfId="0" applyFont="1" applyBorder="1"/>
    <xf numFmtId="164" fontId="10" fillId="0" borderId="1" xfId="0" applyNumberFormat="1" applyFont="1" applyFill="1" applyBorder="1" applyAlignment="1">
      <alignment horizontal="center"/>
    </xf>
    <xf numFmtId="0" fontId="4" fillId="0" borderId="36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10" fillId="0" borderId="36" xfId="0" applyFont="1" applyBorder="1" applyAlignment="1"/>
    <xf numFmtId="0" fontId="10" fillId="0" borderId="0" xfId="0" applyFont="1" applyBorder="1" applyAlignment="1"/>
    <xf numFmtId="0" fontId="4" fillId="0" borderId="9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10" fillId="0" borderId="9" xfId="0" applyFont="1" applyBorder="1" applyAlignment="1"/>
    <xf numFmtId="0" fontId="10" fillId="0" borderId="11" xfId="0" applyFont="1" applyBorder="1" applyAlignment="1"/>
    <xf numFmtId="0" fontId="10" fillId="0" borderId="1" xfId="0" applyFont="1" applyBorder="1" applyAlignment="1">
      <alignment horizontal="left" vertical="center" wrapText="1"/>
    </xf>
    <xf numFmtId="0" fontId="2" fillId="0" borderId="0" xfId="0" applyFont="1" applyFill="1" applyBorder="1"/>
    <xf numFmtId="0" fontId="2" fillId="0" borderId="10" xfId="0" applyFont="1" applyFill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Font="1"/>
    <xf numFmtId="0" fontId="0" fillId="0" borderId="1" xfId="0" applyFont="1" applyBorder="1"/>
    <xf numFmtId="0" fontId="16" fillId="0" borderId="1" xfId="0" applyFont="1" applyBorder="1" applyAlignment="1">
      <alignment horizontal="center" vertical="center" wrapText="1"/>
    </xf>
    <xf numFmtId="3" fontId="2" fillId="3" borderId="1" xfId="0" applyNumberFormat="1" applyFont="1" applyFill="1" applyBorder="1" applyAlignment="1"/>
    <xf numFmtId="0" fontId="5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5" fillId="0" borderId="16" xfId="0" applyFont="1" applyFill="1" applyBorder="1"/>
    <xf numFmtId="0" fontId="5" fillId="0" borderId="1" xfId="0" applyFont="1" applyFill="1" applyBorder="1"/>
    <xf numFmtId="0" fontId="19" fillId="0" borderId="0" xfId="0" applyFont="1" applyBorder="1" applyAlignment="1">
      <alignment horizontal="center" vertical="center" wrapText="1"/>
    </xf>
    <xf numFmtId="0" fontId="19" fillId="0" borderId="0" xfId="0" applyFont="1" applyBorder="1"/>
    <xf numFmtId="0" fontId="19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/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vertical="center" wrapText="1"/>
    </xf>
    <xf numFmtId="0" fontId="34" fillId="2" borderId="1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justify" vertical="center" wrapText="1"/>
    </xf>
    <xf numFmtId="0" fontId="27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4" fillId="2" borderId="1" xfId="0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3" fontId="5" fillId="0" borderId="1" xfId="0" applyNumberFormat="1" applyFont="1" applyBorder="1"/>
    <xf numFmtId="3" fontId="2" fillId="0" borderId="1" xfId="0" applyNumberFormat="1" applyFont="1" applyBorder="1"/>
    <xf numFmtId="3" fontId="2" fillId="0" borderId="0" xfId="0" applyNumberFormat="1" applyFont="1"/>
    <xf numFmtId="0" fontId="2" fillId="0" borderId="9" xfId="0" applyFont="1" applyBorder="1"/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33" fillId="0" borderId="1" xfId="0" applyFont="1" applyBorder="1"/>
    <xf numFmtId="0" fontId="7" fillId="0" borderId="1" xfId="0" applyFont="1" applyFill="1" applyBorder="1"/>
    <xf numFmtId="166" fontId="2" fillId="0" borderId="1" xfId="0" applyNumberFormat="1" applyFont="1" applyBorder="1"/>
    <xf numFmtId="0" fontId="16" fillId="0" borderId="1" xfId="0" applyFont="1" applyBorder="1" applyAlignment="1">
      <alignment horizontal="right" vertical="center" wrapText="1"/>
    </xf>
    <xf numFmtId="0" fontId="35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vertical="center"/>
    </xf>
    <xf numFmtId="0" fontId="35" fillId="0" borderId="1" xfId="0" applyFont="1" applyFill="1" applyBorder="1" applyAlignment="1">
      <alignment horizontal="left" vertical="center"/>
    </xf>
    <xf numFmtId="0" fontId="35" fillId="2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/>
    <xf numFmtId="0" fontId="0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center" wrapText="1"/>
      <protection locked="0"/>
    </xf>
    <xf numFmtId="0" fontId="10" fillId="0" borderId="1" xfId="0" applyFont="1" applyBorder="1" applyAlignment="1">
      <alignment horizontal="justify" vertical="center"/>
    </xf>
    <xf numFmtId="0" fontId="10" fillId="3" borderId="1" xfId="0" applyFont="1" applyFill="1" applyBorder="1" applyAlignment="1">
      <alignment horizontal="justify" vertical="center"/>
    </xf>
    <xf numFmtId="0" fontId="35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10" fillId="0" borderId="1" xfId="0" applyFont="1" applyFill="1" applyBorder="1" applyAlignment="1" applyProtection="1">
      <alignment horizontal="left" wrapText="1"/>
      <protection locked="0"/>
    </xf>
    <xf numFmtId="0" fontId="1" fillId="2" borderId="9" xfId="0" applyFont="1" applyFill="1" applyBorder="1" applyAlignment="1">
      <alignment horizontal="center" vertical="center" wrapText="1"/>
    </xf>
    <xf numFmtId="0" fontId="2" fillId="0" borderId="9" xfId="0" applyNumberFormat="1" applyFont="1" applyFill="1" applyBorder="1" applyAlignment="1">
      <alignment horizontal="center"/>
    </xf>
    <xf numFmtId="0" fontId="37" fillId="0" borderId="0" xfId="0" applyFont="1"/>
    <xf numFmtId="0" fontId="5" fillId="0" borderId="1" xfId="0" applyFont="1" applyBorder="1" applyAlignment="1">
      <alignment horizontal="center"/>
    </xf>
    <xf numFmtId="0" fontId="2" fillId="0" borderId="1" xfId="0" applyFont="1" applyFill="1" applyBorder="1" applyAlignment="1" applyProtection="1">
      <alignment horizontal="center" wrapText="1"/>
      <protection locked="0"/>
    </xf>
    <xf numFmtId="0" fontId="2" fillId="0" borderId="1" xfId="0" applyFont="1" applyFill="1" applyBorder="1" applyAlignment="1" applyProtection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1" xfId="0" applyNumberFormat="1" applyFont="1" applyFill="1" applyBorder="1" applyAlignment="1" applyProtection="1">
      <alignment horizontal="center" wrapText="1"/>
      <protection locked="0"/>
    </xf>
    <xf numFmtId="0" fontId="2" fillId="0" borderId="1" xfId="0" quotePrefix="1" applyFont="1" applyFill="1" applyBorder="1" applyAlignment="1" applyProtection="1">
      <alignment horizontal="center" wrapText="1"/>
      <protection locked="0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right"/>
    </xf>
    <xf numFmtId="0" fontId="5" fillId="0" borderId="16" xfId="0" applyFont="1" applyBorder="1" applyAlignment="1">
      <alignment horizontal="right"/>
    </xf>
    <xf numFmtId="0" fontId="33" fillId="0" borderId="16" xfId="0" applyFont="1" applyBorder="1" applyAlignment="1">
      <alignment horizontal="right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9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10" fillId="0" borderId="1" xfId="0" applyNumberFormat="1" applyFont="1" applyFill="1" applyBorder="1" applyAlignment="1">
      <alignment horizontal="center" vertical="center"/>
    </xf>
    <xf numFmtId="165" fontId="10" fillId="0" borderId="1" xfId="0" applyNumberFormat="1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4" xfId="0" applyFont="1" applyBorder="1" applyAlignment="1"/>
    <xf numFmtId="0" fontId="4" fillId="0" borderId="14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2" fillId="0" borderId="1" xfId="0" applyNumberFormat="1" applyFont="1" applyFill="1" applyBorder="1" applyAlignment="1">
      <alignment horizontal="center"/>
    </xf>
    <xf numFmtId="0" fontId="22" fillId="0" borderId="1" xfId="0" applyFont="1" applyFill="1" applyBorder="1"/>
    <xf numFmtId="0" fontId="22" fillId="0" borderId="0" xfId="0" applyFont="1" applyFill="1"/>
    <xf numFmtId="0" fontId="22" fillId="0" borderId="0" xfId="0" applyFont="1" applyFill="1" applyBorder="1"/>
    <xf numFmtId="164" fontId="22" fillId="0" borderId="26" xfId="2" applyNumberFormat="1" applyFont="1" applyFill="1" applyBorder="1" applyAlignment="1">
      <alignment vertical="center" wrapText="1"/>
    </xf>
    <xf numFmtId="164" fontId="22" fillId="0" borderId="16" xfId="2" applyNumberFormat="1" applyFont="1" applyFill="1" applyBorder="1" applyAlignment="1">
      <alignment vertical="center"/>
    </xf>
    <xf numFmtId="0" fontId="24" fillId="0" borderId="16" xfId="2" applyFont="1" applyFill="1" applyBorder="1" applyAlignment="1">
      <alignment vertical="center"/>
    </xf>
    <xf numFmtId="0" fontId="22" fillId="0" borderId="20" xfId="0" applyNumberFormat="1" applyFont="1" applyFill="1" applyBorder="1" applyAlignment="1">
      <alignment horizontal="center"/>
    </xf>
    <xf numFmtId="0" fontId="22" fillId="0" borderId="20" xfId="0" applyFont="1" applyFill="1" applyBorder="1"/>
    <xf numFmtId="0" fontId="33" fillId="6" borderId="16" xfId="0" applyFont="1" applyFill="1" applyBorder="1"/>
    <xf numFmtId="3" fontId="2" fillId="0" borderId="9" xfId="0" applyNumberFormat="1" applyFont="1" applyBorder="1" applyAlignment="1"/>
    <xf numFmtId="3" fontId="2" fillId="0" borderId="11" xfId="0" applyNumberFormat="1" applyFont="1" applyBorder="1" applyAlignment="1"/>
    <xf numFmtId="0" fontId="2" fillId="0" borderId="1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0" fillId="0" borderId="0" xfId="0" applyFont="1" applyFill="1"/>
    <xf numFmtId="0" fontId="2" fillId="0" borderId="24" xfId="0" applyNumberFormat="1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2" fillId="0" borderId="24" xfId="0" applyFont="1" applyFill="1" applyBorder="1"/>
    <xf numFmtId="0" fontId="2" fillId="0" borderId="24" xfId="0" applyNumberFormat="1" applyFont="1" applyFill="1" applyBorder="1"/>
    <xf numFmtId="3" fontId="2" fillId="0" borderId="1" xfId="0" applyNumberFormat="1" applyFont="1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164" fontId="22" fillId="0" borderId="1" xfId="0" applyNumberFormat="1" applyFont="1" applyFill="1" applyBorder="1" applyAlignment="1">
      <alignment horizontal="center"/>
    </xf>
    <xf numFmtId="49" fontId="22" fillId="0" borderId="1" xfId="0" applyNumberFormat="1" applyFont="1" applyFill="1" applyBorder="1" applyAlignment="1">
      <alignment horizontal="center"/>
    </xf>
    <xf numFmtId="165" fontId="22" fillId="0" borderId="1" xfId="0" applyNumberFormat="1" applyFont="1" applyFill="1" applyBorder="1" applyAlignment="1">
      <alignment horizontal="center"/>
    </xf>
    <xf numFmtId="0" fontId="40" fillId="0" borderId="1" xfId="0" applyNumberFormat="1" applyFont="1" applyFill="1" applyBorder="1"/>
    <xf numFmtId="0" fontId="40" fillId="0" borderId="1" xfId="0" applyFont="1" applyFill="1" applyBorder="1"/>
    <xf numFmtId="0" fontId="22" fillId="0" borderId="1" xfId="0" applyNumberFormat="1" applyFont="1" applyFill="1" applyBorder="1"/>
    <xf numFmtId="0" fontId="39" fillId="0" borderId="0" xfId="0" applyFont="1" applyFill="1"/>
    <xf numFmtId="0" fontId="5" fillId="0" borderId="1" xfId="0" applyFont="1" applyBorder="1" applyAlignment="1">
      <alignment horizontal="center"/>
    </xf>
    <xf numFmtId="0" fontId="41" fillId="0" borderId="0" xfId="0" applyFont="1" applyFill="1"/>
    <xf numFmtId="0" fontId="39" fillId="0" borderId="1" xfId="0" applyFont="1" applyFill="1" applyBorder="1" applyAlignment="1">
      <alignment horizontal="center"/>
    </xf>
    <xf numFmtId="0" fontId="0" fillId="0" borderId="37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24" xfId="0" applyNumberFormat="1" applyFill="1" applyBorder="1" applyAlignment="1">
      <alignment horizontal="center"/>
    </xf>
    <xf numFmtId="0" fontId="0" fillId="0" borderId="16" xfId="0" applyNumberForma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left"/>
    </xf>
    <xf numFmtId="0" fontId="40" fillId="0" borderId="24" xfId="0" applyNumberFormat="1" applyFont="1" applyFill="1" applyBorder="1"/>
    <xf numFmtId="0" fontId="42" fillId="0" borderId="8" xfId="0" applyFont="1" applyFill="1" applyBorder="1" applyAlignment="1" applyProtection="1">
      <alignment horizontal="center" wrapText="1"/>
      <protection locked="0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0" fontId="38" fillId="0" borderId="1" xfId="0" applyNumberFormat="1" applyFont="1" applyFill="1" applyBorder="1"/>
    <xf numFmtId="0" fontId="43" fillId="0" borderId="0" xfId="0" applyFont="1" applyFill="1" applyBorder="1" applyAlignment="1">
      <alignment horizontal="center"/>
    </xf>
    <xf numFmtId="0" fontId="44" fillId="0" borderId="0" xfId="0" applyFont="1" applyFill="1" applyBorder="1" applyAlignment="1">
      <alignment horizontal="center"/>
    </xf>
    <xf numFmtId="0" fontId="43" fillId="0" borderId="0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5" borderId="14" xfId="0" applyFont="1" applyFill="1" applyBorder="1" applyAlignment="1">
      <alignment horizontal="left" vertical="center"/>
    </xf>
    <xf numFmtId="0" fontId="8" fillId="5" borderId="13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left"/>
    </xf>
    <xf numFmtId="0" fontId="42" fillId="0" borderId="14" xfId="0" applyFont="1" applyFill="1" applyBorder="1" applyAlignment="1">
      <alignment horizontal="left" vertical="center"/>
    </xf>
    <xf numFmtId="0" fontId="42" fillId="0" borderId="13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2" fillId="0" borderId="1" xfId="0" applyNumberFormat="1" applyFont="1" applyFill="1" applyBorder="1" applyAlignment="1">
      <alignment vertical="center"/>
    </xf>
    <xf numFmtId="0" fontId="40" fillId="0" borderId="0" xfId="0" applyFont="1" applyFill="1" applyAlignment="1">
      <alignment vertical="center"/>
    </xf>
    <xf numFmtId="0" fontId="22" fillId="0" borderId="1" xfId="0" applyFont="1" applyFill="1" applyBorder="1" applyAlignment="1">
      <alignment horizontal="left" vertical="center"/>
    </xf>
    <xf numFmtId="0" fontId="0" fillId="0" borderId="14" xfId="0" applyFill="1" applyBorder="1" applyAlignment="1">
      <alignment horizontal="center" vertical="center"/>
    </xf>
    <xf numFmtId="0" fontId="40" fillId="0" borderId="14" xfId="0" applyFont="1" applyFill="1" applyBorder="1"/>
    <xf numFmtId="0" fontId="40" fillId="0" borderId="14" xfId="0" applyNumberFormat="1" applyFont="1" applyFill="1" applyBorder="1"/>
    <xf numFmtId="0" fontId="4" fillId="0" borderId="1" xfId="0" applyFont="1" applyBorder="1" applyAlignment="1">
      <alignment horizontal="center" vertical="center"/>
    </xf>
    <xf numFmtId="0" fontId="33" fillId="0" borderId="1" xfId="0" applyFont="1" applyFill="1" applyBorder="1"/>
    <xf numFmtId="0" fontId="40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33" fillId="0" borderId="0" xfId="0" applyFont="1" applyFill="1" applyBorder="1"/>
    <xf numFmtId="0" fontId="43" fillId="0" borderId="0" xfId="0" applyFont="1" applyFill="1"/>
    <xf numFmtId="0" fontId="2" fillId="0" borderId="0" xfId="0" applyFont="1" applyFill="1" applyBorder="1" applyAlignment="1">
      <alignment horizontal="center"/>
    </xf>
    <xf numFmtId="0" fontId="22" fillId="0" borderId="15" xfId="0" applyFont="1" applyFill="1" applyBorder="1"/>
    <xf numFmtId="0" fontId="22" fillId="0" borderId="14" xfId="0" applyFont="1" applyFill="1" applyBorder="1"/>
    <xf numFmtId="0" fontId="40" fillId="0" borderId="20" xfId="0" applyNumberFormat="1" applyFont="1" applyFill="1" applyBorder="1"/>
    <xf numFmtId="0" fontId="40" fillId="0" borderId="1" xfId="0" applyNumberFormat="1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22" fillId="0" borderId="1" xfId="0" applyFont="1" applyFill="1" applyBorder="1" applyAlignment="1" applyProtection="1">
      <alignment horizontal="center" wrapText="1"/>
      <protection locked="0"/>
    </xf>
    <xf numFmtId="0" fontId="22" fillId="0" borderId="1" xfId="0" applyFont="1" applyFill="1" applyBorder="1" applyAlignment="1" applyProtection="1">
      <alignment horizontal="left" wrapText="1"/>
      <protection locked="0"/>
    </xf>
    <xf numFmtId="0" fontId="22" fillId="0" borderId="24" xfId="0" applyNumberFormat="1" applyFont="1" applyFill="1" applyBorder="1"/>
    <xf numFmtId="0" fontId="21" fillId="2" borderId="1" xfId="0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3" fillId="2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9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27" xfId="0" applyFont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8" xfId="0" applyFont="1" applyBorder="1" applyAlignment="1">
      <alignment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30" xfId="0" applyFont="1" applyBorder="1" applyAlignment="1">
      <alignment vertical="center"/>
    </xf>
    <xf numFmtId="0" fontId="0" fillId="0" borderId="31" xfId="0" applyFont="1" applyBorder="1" applyAlignment="1">
      <alignment vertical="center"/>
    </xf>
    <xf numFmtId="0" fontId="0" fillId="0" borderId="32" xfId="0" applyFont="1" applyBorder="1" applyAlignment="1">
      <alignment horizontal="center" vertical="center"/>
    </xf>
    <xf numFmtId="0" fontId="45" fillId="4" borderId="0" xfId="0" applyFont="1" applyFill="1" applyAlignment="1">
      <alignment horizontal="center" vertical="center"/>
    </xf>
    <xf numFmtId="0" fontId="0" fillId="0" borderId="1" xfId="0" applyNumberFormat="1" applyFont="1" applyFill="1" applyBorder="1"/>
    <xf numFmtId="0" fontId="0" fillId="0" borderId="29" xfId="0" applyFont="1" applyBorder="1" applyAlignment="1">
      <alignment vertical="center"/>
    </xf>
    <xf numFmtId="0" fontId="0" fillId="0" borderId="24" xfId="0" applyFont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0" fillId="0" borderId="24" xfId="0" applyNumberFormat="1" applyFont="1" applyFill="1" applyBorder="1"/>
    <xf numFmtId="0" fontId="0" fillId="0" borderId="24" xfId="0" applyFont="1" applyFill="1" applyBorder="1"/>
    <xf numFmtId="0" fontId="10" fillId="0" borderId="9" xfId="0" applyFont="1" applyBorder="1" applyAlignment="1">
      <alignment vertical="center" wrapText="1"/>
    </xf>
    <xf numFmtId="0" fontId="10" fillId="0" borderId="11" xfId="0" applyFont="1" applyBorder="1" applyAlignment="1">
      <alignment vertical="center" wrapText="1"/>
    </xf>
    <xf numFmtId="0" fontId="5" fillId="0" borderId="0" xfId="0" applyFont="1" applyFill="1"/>
    <xf numFmtId="0" fontId="43" fillId="0" borderId="1" xfId="0" applyFont="1" applyFill="1" applyBorder="1" applyAlignment="1">
      <alignment horizontal="left" vertical="center" wrapText="1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40" fillId="0" borderId="1" xfId="0" applyNumberFormat="1" applyFont="1" applyFill="1" applyBorder="1" applyAlignment="1">
      <alignment horizontal="center"/>
    </xf>
    <xf numFmtId="0" fontId="36" fillId="0" borderId="1" xfId="0" applyNumberFormat="1" applyFont="1" applyFill="1" applyBorder="1" applyAlignment="1">
      <alignment horizontal="center"/>
    </xf>
    <xf numFmtId="0" fontId="5" fillId="6" borderId="1" xfId="0" applyFont="1" applyFill="1" applyBorder="1"/>
    <xf numFmtId="0" fontId="2" fillId="6" borderId="0" xfId="0" applyFont="1" applyFill="1"/>
    <xf numFmtId="0" fontId="33" fillId="0" borderId="1" xfId="0" applyFont="1" applyFill="1" applyBorder="1" applyAlignment="1">
      <alignment horizontal="center"/>
    </xf>
    <xf numFmtId="0" fontId="1" fillId="0" borderId="9" xfId="0" applyFont="1" applyFill="1" applyBorder="1" applyAlignment="1">
      <alignment vertical="center" wrapText="1"/>
    </xf>
    <xf numFmtId="0" fontId="1" fillId="0" borderId="11" xfId="0" applyFont="1" applyFill="1" applyBorder="1" applyAlignment="1">
      <alignment vertical="center" wrapText="1"/>
    </xf>
    <xf numFmtId="0" fontId="40" fillId="0" borderId="24" xfId="0" applyFont="1" applyFill="1" applyBorder="1"/>
    <xf numFmtId="0" fontId="7" fillId="0" borderId="0" xfId="0" applyFont="1" applyFill="1"/>
    <xf numFmtId="0" fontId="21" fillId="0" borderId="0" xfId="0" applyFont="1" applyFill="1"/>
    <xf numFmtId="0" fontId="3" fillId="0" borderId="1" xfId="0" applyFont="1" applyFill="1" applyBorder="1" applyAlignment="1">
      <alignment horizontal="left" vertical="center"/>
    </xf>
    <xf numFmtId="0" fontId="35" fillId="2" borderId="1" xfId="0" applyFont="1" applyFill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0" fillId="2" borderId="0" xfId="0" applyFill="1"/>
    <xf numFmtId="0" fontId="0" fillId="0" borderId="0" xfId="0" applyNumberForma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/>
    <xf numFmtId="0" fontId="2" fillId="3" borderId="0" xfId="0" applyFont="1" applyFill="1" applyBorder="1"/>
    <xf numFmtId="0" fontId="0" fillId="0" borderId="6" xfId="0" applyNumberFormat="1" applyFill="1" applyBorder="1" applyAlignment="1">
      <alignment horizontal="center"/>
    </xf>
    <xf numFmtId="165" fontId="2" fillId="0" borderId="6" xfId="0" applyNumberFormat="1" applyFont="1" applyFill="1" applyBorder="1" applyAlignment="1">
      <alignment horizontal="center"/>
    </xf>
    <xf numFmtId="0" fontId="2" fillId="0" borderId="6" xfId="0" applyFont="1" applyFill="1" applyBorder="1"/>
    <xf numFmtId="164" fontId="2" fillId="0" borderId="6" xfId="0" applyNumberFormat="1" applyFont="1" applyFill="1" applyBorder="1" applyAlignment="1">
      <alignment horizontal="center"/>
    </xf>
    <xf numFmtId="0" fontId="2" fillId="0" borderId="6" xfId="0" applyNumberFormat="1" applyFont="1" applyFill="1" applyBorder="1"/>
    <xf numFmtId="0" fontId="2" fillId="0" borderId="6" xfId="0" applyFont="1" applyBorder="1"/>
    <xf numFmtId="0" fontId="2" fillId="3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0" fontId="2" fillId="3" borderId="9" xfId="0" applyFont="1" applyFill="1" applyBorder="1"/>
    <xf numFmtId="0" fontId="43" fillId="3" borderId="0" xfId="0" applyFont="1" applyFill="1" applyBorder="1" applyAlignment="1">
      <alignment horizontal="center"/>
    </xf>
    <xf numFmtId="0" fontId="44" fillId="3" borderId="0" xfId="0" applyFont="1" applyFill="1" applyBorder="1" applyAlignment="1">
      <alignment horizontal="center"/>
    </xf>
    <xf numFmtId="0" fontId="40" fillId="3" borderId="1" xfId="0" applyNumberFormat="1" applyFont="1" applyFill="1" applyBorder="1"/>
    <xf numFmtId="0" fontId="16" fillId="3" borderId="0" xfId="0" applyFont="1" applyFill="1" applyBorder="1" applyAlignment="1">
      <alignment horizontal="center"/>
    </xf>
    <xf numFmtId="0" fontId="2" fillId="3" borderId="0" xfId="0" applyFont="1" applyFill="1"/>
    <xf numFmtId="0" fontId="28" fillId="0" borderId="1" xfId="0" applyFont="1" applyFill="1" applyBorder="1" applyAlignment="1">
      <alignment vertical="center" wrapText="1"/>
    </xf>
    <xf numFmtId="0" fontId="22" fillId="0" borderId="20" xfId="0" applyNumberFormat="1" applyFont="1" applyFill="1" applyBorder="1"/>
    <xf numFmtId="0" fontId="5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4" fillId="2" borderId="14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19" fillId="0" borderId="2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0" borderId="10" xfId="0" applyNumberFormat="1" applyFont="1" applyBorder="1" applyAlignment="1">
      <alignment horizontal="center"/>
    </xf>
  </cellXfs>
  <cellStyles count="3">
    <cellStyle name="Normal" xfId="0" builtinId="0"/>
    <cellStyle name="Normal 27 2 2" xfId="1"/>
    <cellStyle name="Normal_CONCENT DE FUNC JORNADA ELECTORAL 050801" xfId="2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Desktop\formatos%20exel\COMPUTO%20FINAL%20DE%20ACTAS%20-%20cop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TO 5 "/>
      <sheetName val="Hoja2"/>
      <sheetName val="BOLETAS TLAXIACO"/>
      <sheetName val="Hoja1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3"/>
  <sheetViews>
    <sheetView topLeftCell="A2" zoomScale="55" zoomScaleNormal="55" workbookViewId="0">
      <pane ySplit="1" topLeftCell="A188" activePane="bottomLeft" state="frozen"/>
      <selection activeCell="N153" sqref="N153"/>
      <selection pane="bottomLeft" activeCell="V215" sqref="V215"/>
    </sheetView>
  </sheetViews>
  <sheetFormatPr defaultColWidth="11.42578125" defaultRowHeight="16.5"/>
  <cols>
    <col min="1" max="1" width="5.7109375" style="3" bestFit="1" customWidth="1"/>
    <col min="2" max="2" width="6.85546875" style="3" bestFit="1" customWidth="1"/>
    <col min="3" max="3" width="28" style="3" bestFit="1" customWidth="1"/>
    <col min="4" max="4" width="6.5703125" style="413" customWidth="1"/>
    <col min="5" max="5" width="8.28515625" style="3" bestFit="1" customWidth="1"/>
    <col min="6" max="6" width="17.5703125" style="3" customWidth="1"/>
    <col min="7" max="7" width="10.28515625" style="3" bestFit="1" customWidth="1"/>
    <col min="8" max="9" width="8.5703125" style="3" customWidth="1"/>
    <col min="10" max="11" width="8" style="3" customWidth="1"/>
    <col min="12" max="12" width="7.7109375" style="3" bestFit="1" customWidth="1"/>
    <col min="13" max="13" width="5" style="3" bestFit="1" customWidth="1"/>
    <col min="14" max="14" width="6.5703125" style="11" bestFit="1" customWidth="1"/>
    <col min="15" max="16" width="4.42578125" style="3" bestFit="1" customWidth="1"/>
    <col min="17" max="17" width="7.85546875" style="3" bestFit="1" customWidth="1"/>
    <col min="18" max="18" width="4.28515625" style="3" bestFit="1" customWidth="1"/>
    <col min="19" max="19" width="5" style="3" bestFit="1" customWidth="1"/>
    <col min="20" max="20" width="8.28515625" style="11" bestFit="1" customWidth="1"/>
    <col min="21" max="21" width="8.7109375" style="11" bestFit="1" customWidth="1"/>
    <col min="22" max="22" width="8.28515625" style="11" bestFit="1" customWidth="1"/>
    <col min="23" max="25" width="9" style="11" bestFit="1" customWidth="1"/>
    <col min="26" max="26" width="6.7109375" style="11" bestFit="1" customWidth="1"/>
    <col min="27" max="27" width="10" style="11" bestFit="1" customWidth="1"/>
    <col min="28" max="28" width="4.42578125" style="3" bestFit="1" customWidth="1"/>
    <col min="29" max="29" width="6.7109375" style="3" bestFit="1" customWidth="1"/>
    <col min="30" max="30" width="11" style="3" bestFit="1" customWidth="1"/>
    <col min="31" max="16384" width="11.42578125" style="3"/>
  </cols>
  <sheetData>
    <row r="1" spans="1:30">
      <c r="A1" s="2" t="s">
        <v>0</v>
      </c>
      <c r="B1" s="7" t="s">
        <v>1</v>
      </c>
      <c r="C1" s="6" t="s">
        <v>2</v>
      </c>
      <c r="D1" s="282" t="s">
        <v>3</v>
      </c>
      <c r="E1" s="1" t="s">
        <v>4</v>
      </c>
      <c r="F1" s="1" t="s">
        <v>5</v>
      </c>
      <c r="G1" s="1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10" t="s">
        <v>19</v>
      </c>
      <c r="U1" s="10" t="s">
        <v>20</v>
      </c>
      <c r="V1" s="10"/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</row>
    <row r="2" spans="1:30">
      <c r="A2" s="4">
        <v>1</v>
      </c>
      <c r="B2" s="13">
        <v>2</v>
      </c>
      <c r="C2" s="19" t="s">
        <v>30</v>
      </c>
      <c r="D2" s="45" t="s">
        <v>30</v>
      </c>
      <c r="E2" s="12">
        <v>2</v>
      </c>
      <c r="F2" s="5" t="s">
        <v>31</v>
      </c>
      <c r="G2" s="4">
        <v>680</v>
      </c>
      <c r="H2" s="17">
        <v>251</v>
      </c>
      <c r="I2" s="17">
        <v>189</v>
      </c>
      <c r="J2" s="17">
        <v>8</v>
      </c>
      <c r="K2" s="17">
        <v>13</v>
      </c>
      <c r="L2" s="17">
        <v>5</v>
      </c>
      <c r="M2" s="17">
        <v>0</v>
      </c>
      <c r="N2" s="17">
        <v>0</v>
      </c>
      <c r="O2" s="17">
        <v>2</v>
      </c>
      <c r="P2" s="17">
        <v>0</v>
      </c>
      <c r="Q2" s="17">
        <v>15</v>
      </c>
      <c r="R2" s="17">
        <v>0</v>
      </c>
      <c r="S2" s="17">
        <v>0</v>
      </c>
      <c r="T2" s="20">
        <v>12</v>
      </c>
      <c r="U2" s="20">
        <v>1</v>
      </c>
      <c r="V2" s="20"/>
      <c r="W2" s="17">
        <v>0</v>
      </c>
      <c r="X2" s="17">
        <v>0</v>
      </c>
      <c r="Y2" s="17">
        <v>0</v>
      </c>
      <c r="Z2" s="17">
        <v>0</v>
      </c>
      <c r="AA2" s="17">
        <v>0</v>
      </c>
      <c r="AB2" s="17">
        <v>1</v>
      </c>
      <c r="AC2" s="17">
        <v>9</v>
      </c>
      <c r="AD2" s="9">
        <f>SUM(H2:AC2)</f>
        <v>506</v>
      </c>
    </row>
    <row r="3" spans="1:30">
      <c r="A3" s="4">
        <v>1</v>
      </c>
      <c r="B3" s="13">
        <v>2</v>
      </c>
      <c r="C3" s="19" t="s">
        <v>30</v>
      </c>
      <c r="D3" s="45" t="s">
        <v>30</v>
      </c>
      <c r="E3" s="12">
        <v>3</v>
      </c>
      <c r="F3" s="5" t="s">
        <v>31</v>
      </c>
      <c r="G3" s="4">
        <v>538</v>
      </c>
      <c r="H3" s="17">
        <v>210</v>
      </c>
      <c r="I3" s="17">
        <v>161</v>
      </c>
      <c r="J3" s="17">
        <v>7</v>
      </c>
      <c r="K3" s="17">
        <v>2</v>
      </c>
      <c r="L3" s="17">
        <v>1</v>
      </c>
      <c r="M3" s="17">
        <v>1</v>
      </c>
      <c r="N3" s="17">
        <v>0</v>
      </c>
      <c r="O3" s="17">
        <v>0</v>
      </c>
      <c r="P3" s="17">
        <v>0</v>
      </c>
      <c r="Q3" s="17">
        <v>20</v>
      </c>
      <c r="R3" s="17">
        <v>0</v>
      </c>
      <c r="S3" s="17">
        <v>0</v>
      </c>
      <c r="T3" s="20">
        <v>10</v>
      </c>
      <c r="U3" s="20">
        <v>3</v>
      </c>
      <c r="V3" s="20"/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1</v>
      </c>
      <c r="AC3" s="17">
        <v>6</v>
      </c>
      <c r="AD3" s="9">
        <f t="shared" ref="AD3:AD62" si="0">SUM(H3:AC3)</f>
        <v>422</v>
      </c>
    </row>
    <row r="4" spans="1:30">
      <c r="A4" s="4">
        <v>1</v>
      </c>
      <c r="B4" s="13">
        <v>2</v>
      </c>
      <c r="C4" s="19" t="s">
        <v>30</v>
      </c>
      <c r="D4" s="45" t="s">
        <v>30</v>
      </c>
      <c r="E4" s="12">
        <v>3</v>
      </c>
      <c r="F4" s="5" t="s">
        <v>32</v>
      </c>
      <c r="G4" s="4">
        <v>538</v>
      </c>
      <c r="H4" s="17">
        <v>239</v>
      </c>
      <c r="I4" s="17">
        <v>131</v>
      </c>
      <c r="J4" s="17">
        <v>6</v>
      </c>
      <c r="K4" s="17">
        <v>4</v>
      </c>
      <c r="L4" s="17">
        <v>1</v>
      </c>
      <c r="M4" s="17">
        <v>1</v>
      </c>
      <c r="N4" s="17">
        <v>0</v>
      </c>
      <c r="O4" s="17">
        <v>1</v>
      </c>
      <c r="P4" s="17">
        <v>0</v>
      </c>
      <c r="Q4" s="17">
        <v>10</v>
      </c>
      <c r="R4" s="17">
        <v>0</v>
      </c>
      <c r="S4" s="17">
        <v>0</v>
      </c>
      <c r="T4" s="20">
        <v>3</v>
      </c>
      <c r="U4" s="20">
        <v>1</v>
      </c>
      <c r="V4" s="20"/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3</v>
      </c>
      <c r="AD4" s="9">
        <f t="shared" si="0"/>
        <v>400</v>
      </c>
    </row>
    <row r="5" spans="1:30">
      <c r="A5" s="4">
        <v>1</v>
      </c>
      <c r="B5" s="13">
        <v>2</v>
      </c>
      <c r="C5" s="19" t="s">
        <v>30</v>
      </c>
      <c r="D5" s="45" t="s">
        <v>30</v>
      </c>
      <c r="E5" s="12">
        <v>3</v>
      </c>
      <c r="F5" s="5" t="s">
        <v>33</v>
      </c>
      <c r="G5" s="4">
        <v>537</v>
      </c>
      <c r="H5" s="17">
        <v>250</v>
      </c>
      <c r="I5" s="17">
        <v>128</v>
      </c>
      <c r="J5" s="17">
        <v>3</v>
      </c>
      <c r="K5" s="17">
        <v>3</v>
      </c>
      <c r="L5" s="17">
        <v>3</v>
      </c>
      <c r="M5" s="17">
        <v>0</v>
      </c>
      <c r="N5" s="17">
        <v>0</v>
      </c>
      <c r="O5" s="17">
        <v>0</v>
      </c>
      <c r="P5" s="17">
        <v>0</v>
      </c>
      <c r="Q5" s="17">
        <v>11</v>
      </c>
      <c r="R5" s="17">
        <v>0</v>
      </c>
      <c r="S5" s="17">
        <v>0</v>
      </c>
      <c r="T5" s="20">
        <v>5</v>
      </c>
      <c r="U5" s="20">
        <v>5</v>
      </c>
      <c r="V5" s="20"/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8</v>
      </c>
      <c r="AD5" s="9">
        <f t="shared" si="0"/>
        <v>416</v>
      </c>
    </row>
    <row r="6" spans="1:30">
      <c r="A6" s="4">
        <v>1</v>
      </c>
      <c r="B6" s="13">
        <v>2</v>
      </c>
      <c r="C6" s="19" t="s">
        <v>30</v>
      </c>
      <c r="D6" s="45" t="s">
        <v>30</v>
      </c>
      <c r="E6" s="12">
        <v>4</v>
      </c>
      <c r="F6" s="5" t="s">
        <v>31</v>
      </c>
      <c r="G6" s="4">
        <v>533</v>
      </c>
      <c r="H6" s="17">
        <v>227</v>
      </c>
      <c r="I6" s="17">
        <v>112</v>
      </c>
      <c r="J6" s="17">
        <v>6</v>
      </c>
      <c r="K6" s="17">
        <v>10</v>
      </c>
      <c r="L6" s="17">
        <v>7</v>
      </c>
      <c r="M6" s="17">
        <v>1</v>
      </c>
      <c r="N6" s="17">
        <v>0</v>
      </c>
      <c r="O6" s="17">
        <v>1</v>
      </c>
      <c r="P6" s="17">
        <v>1</v>
      </c>
      <c r="Q6" s="17">
        <v>7</v>
      </c>
      <c r="R6" s="17">
        <v>0</v>
      </c>
      <c r="S6" s="17">
        <v>0</v>
      </c>
      <c r="T6" s="20">
        <v>8</v>
      </c>
      <c r="U6" s="20">
        <v>1</v>
      </c>
      <c r="V6" s="20"/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1</v>
      </c>
      <c r="AC6" s="17">
        <v>12</v>
      </c>
      <c r="AD6" s="9">
        <f t="shared" si="0"/>
        <v>394</v>
      </c>
    </row>
    <row r="7" spans="1:30">
      <c r="A7" s="4">
        <v>1</v>
      </c>
      <c r="B7" s="13">
        <v>2</v>
      </c>
      <c r="C7" s="19" t="s">
        <v>30</v>
      </c>
      <c r="D7" s="45" t="s">
        <v>30</v>
      </c>
      <c r="E7" s="12">
        <v>4</v>
      </c>
      <c r="F7" s="5" t="s">
        <v>32</v>
      </c>
      <c r="G7" s="4">
        <v>532</v>
      </c>
      <c r="H7" s="17">
        <v>210</v>
      </c>
      <c r="I7" s="17">
        <v>112</v>
      </c>
      <c r="J7" s="17">
        <v>5</v>
      </c>
      <c r="K7" s="17">
        <v>11</v>
      </c>
      <c r="L7" s="17">
        <v>2</v>
      </c>
      <c r="M7" s="17">
        <v>0</v>
      </c>
      <c r="N7" s="17">
        <v>0</v>
      </c>
      <c r="O7" s="17">
        <v>1</v>
      </c>
      <c r="P7" s="17">
        <v>3</v>
      </c>
      <c r="Q7" s="17">
        <v>20</v>
      </c>
      <c r="R7" s="17">
        <v>0</v>
      </c>
      <c r="S7" s="17">
        <v>0</v>
      </c>
      <c r="T7" s="20">
        <v>10</v>
      </c>
      <c r="U7" s="20">
        <v>4</v>
      </c>
      <c r="V7" s="20"/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18</v>
      </c>
      <c r="AD7" s="9">
        <f t="shared" si="0"/>
        <v>396</v>
      </c>
    </row>
    <row r="8" spans="1:30">
      <c r="A8" s="4">
        <v>1</v>
      </c>
      <c r="B8" s="13">
        <v>2</v>
      </c>
      <c r="C8" s="19" t="s">
        <v>30</v>
      </c>
      <c r="D8" s="45" t="s">
        <v>30</v>
      </c>
      <c r="E8" s="12">
        <v>4</v>
      </c>
      <c r="F8" s="5" t="s">
        <v>33</v>
      </c>
      <c r="G8" s="4">
        <v>532</v>
      </c>
      <c r="H8" s="17">
        <v>234</v>
      </c>
      <c r="I8" s="17">
        <v>109</v>
      </c>
      <c r="J8" s="17">
        <v>6</v>
      </c>
      <c r="K8" s="17">
        <v>7</v>
      </c>
      <c r="L8" s="17">
        <v>5</v>
      </c>
      <c r="M8" s="17">
        <v>1</v>
      </c>
      <c r="N8" s="17">
        <v>0</v>
      </c>
      <c r="O8" s="17">
        <v>2</v>
      </c>
      <c r="P8" s="17">
        <v>0</v>
      </c>
      <c r="Q8" s="17">
        <v>13</v>
      </c>
      <c r="R8" s="17">
        <v>0</v>
      </c>
      <c r="S8" s="17">
        <v>0</v>
      </c>
      <c r="T8" s="20">
        <v>5</v>
      </c>
      <c r="U8" s="20">
        <v>4</v>
      </c>
      <c r="V8" s="20"/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11</v>
      </c>
      <c r="AD8" s="9">
        <f t="shared" si="0"/>
        <v>397</v>
      </c>
    </row>
    <row r="9" spans="1:30">
      <c r="A9" s="4">
        <v>1</v>
      </c>
      <c r="B9" s="13">
        <v>2</v>
      </c>
      <c r="C9" s="19" t="s">
        <v>30</v>
      </c>
      <c r="D9" s="45" t="s">
        <v>30</v>
      </c>
      <c r="E9" s="12">
        <v>5</v>
      </c>
      <c r="F9" s="5" t="s">
        <v>31</v>
      </c>
      <c r="G9" s="4">
        <v>652</v>
      </c>
      <c r="H9" s="17">
        <v>265</v>
      </c>
      <c r="I9" s="17">
        <v>147</v>
      </c>
      <c r="J9" s="17">
        <v>8</v>
      </c>
      <c r="K9" s="17">
        <v>27</v>
      </c>
      <c r="L9" s="17">
        <v>5</v>
      </c>
      <c r="M9" s="17">
        <v>2</v>
      </c>
      <c r="N9" s="17">
        <v>0</v>
      </c>
      <c r="O9" s="17">
        <v>1</v>
      </c>
      <c r="P9" s="17">
        <v>0</v>
      </c>
      <c r="Q9" s="17">
        <v>10</v>
      </c>
      <c r="R9" s="17">
        <v>0</v>
      </c>
      <c r="S9" s="17">
        <v>0</v>
      </c>
      <c r="T9" s="20">
        <v>8</v>
      </c>
      <c r="U9" s="20">
        <v>2</v>
      </c>
      <c r="V9" s="20"/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7</v>
      </c>
      <c r="AD9" s="9">
        <f t="shared" si="0"/>
        <v>482</v>
      </c>
    </row>
    <row r="10" spans="1:30" s="506" customFormat="1">
      <c r="A10" s="504">
        <v>1</v>
      </c>
      <c r="B10" s="527">
        <v>2</v>
      </c>
      <c r="C10" s="539" t="s">
        <v>30</v>
      </c>
      <c r="D10" s="540" t="s">
        <v>30</v>
      </c>
      <c r="E10" s="525">
        <v>5</v>
      </c>
      <c r="F10" s="540" t="s">
        <v>34</v>
      </c>
      <c r="G10" s="540"/>
      <c r="H10" s="539">
        <v>36</v>
      </c>
      <c r="I10" s="539">
        <v>9</v>
      </c>
      <c r="J10" s="539">
        <v>1</v>
      </c>
      <c r="K10" s="539">
        <v>3</v>
      </c>
      <c r="L10" s="539">
        <v>1</v>
      </c>
      <c r="M10" s="539">
        <v>0</v>
      </c>
      <c r="N10" s="539">
        <v>0</v>
      </c>
      <c r="O10" s="539">
        <v>1</v>
      </c>
      <c r="P10" s="539">
        <v>0</v>
      </c>
      <c r="Q10" s="539">
        <v>2</v>
      </c>
      <c r="R10" s="539">
        <v>0</v>
      </c>
      <c r="S10" s="539">
        <v>0</v>
      </c>
      <c r="T10" s="539">
        <v>3</v>
      </c>
      <c r="U10" s="539">
        <v>2</v>
      </c>
      <c r="V10" s="539"/>
      <c r="W10" s="539">
        <v>0</v>
      </c>
      <c r="X10" s="539">
        <v>0</v>
      </c>
      <c r="Y10" s="539">
        <v>0</v>
      </c>
      <c r="Z10" s="539">
        <v>0</v>
      </c>
      <c r="AA10" s="539">
        <v>0</v>
      </c>
      <c r="AB10" s="539">
        <v>0</v>
      </c>
      <c r="AC10" s="539">
        <v>0</v>
      </c>
      <c r="AD10" s="505">
        <f t="shared" si="0"/>
        <v>58</v>
      </c>
    </row>
    <row r="11" spans="1:30">
      <c r="A11" s="4">
        <v>1</v>
      </c>
      <c r="B11" s="13">
        <v>2</v>
      </c>
      <c r="C11" s="19" t="s">
        <v>30</v>
      </c>
      <c r="D11" s="45" t="s">
        <v>35</v>
      </c>
      <c r="E11" s="12">
        <v>6</v>
      </c>
      <c r="F11" s="5" t="s">
        <v>31</v>
      </c>
      <c r="G11" s="4">
        <v>579</v>
      </c>
      <c r="H11" s="17">
        <v>222</v>
      </c>
      <c r="I11" s="17">
        <v>148</v>
      </c>
      <c r="J11" s="17">
        <v>10</v>
      </c>
      <c r="K11" s="17">
        <v>0</v>
      </c>
      <c r="L11" s="17">
        <v>6</v>
      </c>
      <c r="M11" s="17">
        <v>0</v>
      </c>
      <c r="N11" s="17">
        <v>0</v>
      </c>
      <c r="O11" s="17">
        <v>2</v>
      </c>
      <c r="P11" s="17">
        <v>1</v>
      </c>
      <c r="Q11" s="17">
        <v>17</v>
      </c>
      <c r="R11" s="17">
        <v>0</v>
      </c>
      <c r="S11" s="17">
        <v>0</v>
      </c>
      <c r="T11" s="20">
        <v>13</v>
      </c>
      <c r="U11" s="20">
        <v>2</v>
      </c>
      <c r="V11" s="20"/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8</v>
      </c>
      <c r="AD11" s="9">
        <f t="shared" si="0"/>
        <v>429</v>
      </c>
    </row>
    <row r="12" spans="1:30">
      <c r="A12" s="4">
        <v>1</v>
      </c>
      <c r="B12" s="13">
        <v>2</v>
      </c>
      <c r="C12" s="19" t="s">
        <v>30</v>
      </c>
      <c r="D12" s="45" t="s">
        <v>35</v>
      </c>
      <c r="E12" s="12">
        <v>6</v>
      </c>
      <c r="F12" s="5" t="s">
        <v>32</v>
      </c>
      <c r="G12" s="4">
        <v>578</v>
      </c>
      <c r="H12" s="17">
        <v>220</v>
      </c>
      <c r="I12" s="17">
        <v>112</v>
      </c>
      <c r="J12" s="17">
        <v>15</v>
      </c>
      <c r="K12" s="17">
        <v>0</v>
      </c>
      <c r="L12" s="17">
        <v>7</v>
      </c>
      <c r="M12" s="17">
        <v>2</v>
      </c>
      <c r="N12" s="17">
        <v>0</v>
      </c>
      <c r="O12" s="17">
        <v>0</v>
      </c>
      <c r="P12" s="17">
        <v>0</v>
      </c>
      <c r="Q12" s="17">
        <v>35</v>
      </c>
      <c r="R12" s="17">
        <v>0</v>
      </c>
      <c r="S12" s="17">
        <v>0</v>
      </c>
      <c r="T12" s="20">
        <v>7</v>
      </c>
      <c r="U12" s="20">
        <v>0</v>
      </c>
      <c r="V12" s="20"/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9</v>
      </c>
      <c r="AD12" s="9">
        <f t="shared" si="0"/>
        <v>407</v>
      </c>
    </row>
    <row r="13" spans="1:30" s="506" customFormat="1">
      <c r="A13" s="504">
        <v>1</v>
      </c>
      <c r="B13" s="527">
        <v>2</v>
      </c>
      <c r="C13" s="539" t="s">
        <v>30</v>
      </c>
      <c r="D13" s="540" t="s">
        <v>35</v>
      </c>
      <c r="E13" s="525">
        <v>6</v>
      </c>
      <c r="F13" s="540" t="s">
        <v>33</v>
      </c>
      <c r="G13" s="504">
        <v>578</v>
      </c>
      <c r="H13" s="539">
        <v>278</v>
      </c>
      <c r="I13" s="539">
        <v>78</v>
      </c>
      <c r="J13" s="539">
        <v>19</v>
      </c>
      <c r="K13" s="539">
        <v>2</v>
      </c>
      <c r="L13" s="539">
        <v>9</v>
      </c>
      <c r="M13" s="539">
        <v>3</v>
      </c>
      <c r="N13" s="539">
        <v>0</v>
      </c>
      <c r="O13" s="539">
        <v>2</v>
      </c>
      <c r="P13" s="539">
        <v>2</v>
      </c>
      <c r="Q13" s="539">
        <v>20</v>
      </c>
      <c r="R13" s="539">
        <v>0</v>
      </c>
      <c r="S13" s="539">
        <v>0</v>
      </c>
      <c r="T13" s="539">
        <v>13</v>
      </c>
      <c r="U13" s="539">
        <v>2</v>
      </c>
      <c r="V13" s="539"/>
      <c r="W13" s="539">
        <v>0</v>
      </c>
      <c r="X13" s="539">
        <v>0</v>
      </c>
      <c r="Y13" s="539">
        <v>0</v>
      </c>
      <c r="Z13" s="539">
        <v>0</v>
      </c>
      <c r="AA13" s="539">
        <v>0</v>
      </c>
      <c r="AB13" s="539">
        <v>0</v>
      </c>
      <c r="AC13" s="539">
        <v>6</v>
      </c>
      <c r="AD13" s="505">
        <f t="shared" si="0"/>
        <v>434</v>
      </c>
    </row>
    <row r="14" spans="1:30">
      <c r="A14" s="4">
        <v>1</v>
      </c>
      <c r="B14" s="13">
        <v>2</v>
      </c>
      <c r="C14" s="19" t="s">
        <v>30</v>
      </c>
      <c r="D14" s="45" t="s">
        <v>35</v>
      </c>
      <c r="E14" s="12">
        <v>7</v>
      </c>
      <c r="F14" s="5" t="s">
        <v>31</v>
      </c>
      <c r="G14" s="4">
        <v>461</v>
      </c>
      <c r="H14" s="17">
        <v>190</v>
      </c>
      <c r="I14" s="17">
        <v>86</v>
      </c>
      <c r="J14" s="17">
        <v>12</v>
      </c>
      <c r="K14" s="17">
        <v>1</v>
      </c>
      <c r="L14" s="17">
        <v>3</v>
      </c>
      <c r="M14" s="17">
        <v>14</v>
      </c>
      <c r="N14" s="17">
        <v>0</v>
      </c>
      <c r="O14" s="17">
        <v>1</v>
      </c>
      <c r="P14" s="17">
        <v>0</v>
      </c>
      <c r="Q14" s="17">
        <v>9</v>
      </c>
      <c r="R14" s="17">
        <v>0</v>
      </c>
      <c r="S14" s="17">
        <v>0</v>
      </c>
      <c r="T14" s="20">
        <v>11</v>
      </c>
      <c r="U14" s="20">
        <v>3</v>
      </c>
      <c r="V14" s="20"/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10</v>
      </c>
      <c r="AD14" s="9">
        <f t="shared" si="0"/>
        <v>340</v>
      </c>
    </row>
    <row r="15" spans="1:30">
      <c r="A15" s="4">
        <v>1</v>
      </c>
      <c r="B15" s="13">
        <v>2</v>
      </c>
      <c r="C15" s="19" t="s">
        <v>30</v>
      </c>
      <c r="D15" s="45" t="s">
        <v>35</v>
      </c>
      <c r="E15" s="12">
        <v>7</v>
      </c>
      <c r="F15" s="5" t="s">
        <v>32</v>
      </c>
      <c r="G15" s="4">
        <v>461</v>
      </c>
      <c r="H15" s="17">
        <v>173</v>
      </c>
      <c r="I15" s="17">
        <v>96</v>
      </c>
      <c r="J15" s="17">
        <v>16</v>
      </c>
      <c r="K15" s="17">
        <v>0</v>
      </c>
      <c r="L15" s="17">
        <v>4</v>
      </c>
      <c r="M15" s="17">
        <v>9</v>
      </c>
      <c r="N15" s="17">
        <v>0</v>
      </c>
      <c r="O15" s="17">
        <v>1</v>
      </c>
      <c r="P15" s="17">
        <v>2</v>
      </c>
      <c r="Q15" s="17">
        <v>14</v>
      </c>
      <c r="R15" s="17">
        <v>0</v>
      </c>
      <c r="S15" s="17">
        <v>0</v>
      </c>
      <c r="T15" s="20">
        <v>11</v>
      </c>
      <c r="U15" s="20">
        <v>2</v>
      </c>
      <c r="V15" s="20"/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14</v>
      </c>
      <c r="AD15" s="9">
        <f t="shared" si="0"/>
        <v>342</v>
      </c>
    </row>
    <row r="16" spans="1:30">
      <c r="A16" s="4">
        <v>1</v>
      </c>
      <c r="B16" s="13">
        <v>2</v>
      </c>
      <c r="C16" s="19" t="s">
        <v>30</v>
      </c>
      <c r="D16" s="45" t="s">
        <v>36</v>
      </c>
      <c r="E16" s="12">
        <v>8</v>
      </c>
      <c r="F16" s="5" t="s">
        <v>31</v>
      </c>
      <c r="G16" s="4">
        <v>712</v>
      </c>
      <c r="H16" s="17">
        <v>315</v>
      </c>
      <c r="I16" s="17">
        <v>155</v>
      </c>
      <c r="J16" s="17">
        <v>6</v>
      </c>
      <c r="K16" s="17">
        <v>0</v>
      </c>
      <c r="L16" s="17">
        <v>0</v>
      </c>
      <c r="M16" s="17">
        <v>1</v>
      </c>
      <c r="N16" s="17">
        <v>0</v>
      </c>
      <c r="O16" s="17">
        <v>3</v>
      </c>
      <c r="P16" s="17">
        <v>1</v>
      </c>
      <c r="Q16" s="17">
        <v>10</v>
      </c>
      <c r="R16" s="17">
        <v>0</v>
      </c>
      <c r="S16" s="17">
        <v>0</v>
      </c>
      <c r="T16" s="20">
        <v>11</v>
      </c>
      <c r="U16" s="20">
        <v>2</v>
      </c>
      <c r="V16" s="20"/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>
        <v>12</v>
      </c>
      <c r="AD16" s="9">
        <f t="shared" si="0"/>
        <v>516</v>
      </c>
    </row>
    <row r="17" spans="1:30">
      <c r="A17" s="4">
        <v>1</v>
      </c>
      <c r="B17" s="13">
        <v>2</v>
      </c>
      <c r="C17" s="19" t="s">
        <v>30</v>
      </c>
      <c r="D17" s="45" t="s">
        <v>37</v>
      </c>
      <c r="E17" s="12">
        <v>9</v>
      </c>
      <c r="F17" s="5" t="s">
        <v>31</v>
      </c>
      <c r="G17" s="4">
        <v>682</v>
      </c>
      <c r="H17" s="17">
        <v>310</v>
      </c>
      <c r="I17" s="17">
        <v>133</v>
      </c>
      <c r="J17" s="17">
        <v>16</v>
      </c>
      <c r="K17" s="17">
        <v>0</v>
      </c>
      <c r="L17" s="17">
        <v>2</v>
      </c>
      <c r="M17" s="17">
        <v>0</v>
      </c>
      <c r="N17" s="17">
        <v>0</v>
      </c>
      <c r="O17" s="17">
        <v>2</v>
      </c>
      <c r="P17" s="17">
        <v>0</v>
      </c>
      <c r="Q17" s="17">
        <v>12</v>
      </c>
      <c r="R17" s="17">
        <v>0</v>
      </c>
      <c r="S17" s="17">
        <v>0</v>
      </c>
      <c r="T17" s="20">
        <v>17</v>
      </c>
      <c r="U17" s="20">
        <v>2</v>
      </c>
      <c r="V17" s="20"/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>
        <v>3</v>
      </c>
      <c r="AD17" s="9">
        <f t="shared" si="0"/>
        <v>497</v>
      </c>
    </row>
    <row r="18" spans="1:30">
      <c r="A18" s="4">
        <v>1</v>
      </c>
      <c r="B18" s="13">
        <v>2</v>
      </c>
      <c r="C18" s="19" t="s">
        <v>30</v>
      </c>
      <c r="D18" s="45" t="s">
        <v>38</v>
      </c>
      <c r="E18" s="12">
        <v>10</v>
      </c>
      <c r="F18" s="5" t="s">
        <v>31</v>
      </c>
      <c r="G18" s="4">
        <v>603</v>
      </c>
      <c r="H18" s="17">
        <v>241</v>
      </c>
      <c r="I18" s="17">
        <v>76</v>
      </c>
      <c r="J18" s="17">
        <v>5</v>
      </c>
      <c r="K18" s="17">
        <v>4</v>
      </c>
      <c r="L18" s="17">
        <v>2</v>
      </c>
      <c r="M18" s="17">
        <v>0</v>
      </c>
      <c r="N18" s="17">
        <v>0</v>
      </c>
      <c r="O18" s="17">
        <v>0</v>
      </c>
      <c r="P18" s="17">
        <v>0</v>
      </c>
      <c r="Q18" s="17">
        <v>12</v>
      </c>
      <c r="R18" s="17">
        <v>0</v>
      </c>
      <c r="S18" s="17">
        <v>0</v>
      </c>
      <c r="T18" s="20">
        <v>7</v>
      </c>
      <c r="U18" s="20">
        <v>1</v>
      </c>
      <c r="V18" s="20"/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>
        <v>3</v>
      </c>
      <c r="AD18" s="9">
        <f t="shared" si="0"/>
        <v>351</v>
      </c>
    </row>
    <row r="19" spans="1:30">
      <c r="A19" s="4">
        <v>1</v>
      </c>
      <c r="B19" s="13">
        <v>2</v>
      </c>
      <c r="C19" s="19" t="s">
        <v>30</v>
      </c>
      <c r="D19" s="45" t="s">
        <v>38</v>
      </c>
      <c r="E19" s="12">
        <v>10</v>
      </c>
      <c r="F19" s="5" t="s">
        <v>32</v>
      </c>
      <c r="G19" s="4">
        <v>603</v>
      </c>
      <c r="H19" s="17">
        <v>297</v>
      </c>
      <c r="I19" s="17">
        <v>117</v>
      </c>
      <c r="J19" s="17">
        <v>3</v>
      </c>
      <c r="K19" s="17">
        <v>2</v>
      </c>
      <c r="L19" s="17">
        <v>2</v>
      </c>
      <c r="M19" s="17">
        <v>2</v>
      </c>
      <c r="N19" s="17">
        <v>0</v>
      </c>
      <c r="O19" s="17">
        <v>0</v>
      </c>
      <c r="P19" s="17">
        <v>0</v>
      </c>
      <c r="Q19" s="17">
        <v>7</v>
      </c>
      <c r="R19" s="17">
        <v>0</v>
      </c>
      <c r="S19" s="17">
        <v>0</v>
      </c>
      <c r="T19" s="20">
        <v>16</v>
      </c>
      <c r="U19" s="20">
        <v>3</v>
      </c>
      <c r="V19" s="20"/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4</v>
      </c>
      <c r="AD19" s="9">
        <f t="shared" si="0"/>
        <v>453</v>
      </c>
    </row>
    <row r="20" spans="1:30">
      <c r="A20" s="4">
        <v>1</v>
      </c>
      <c r="B20" s="13">
        <v>2</v>
      </c>
      <c r="C20" s="19" t="s">
        <v>30</v>
      </c>
      <c r="D20" s="45" t="s">
        <v>38</v>
      </c>
      <c r="E20" s="12">
        <v>11</v>
      </c>
      <c r="F20" s="5" t="s">
        <v>31</v>
      </c>
      <c r="G20" s="4">
        <v>501</v>
      </c>
      <c r="H20" s="17">
        <v>209</v>
      </c>
      <c r="I20" s="17">
        <v>86</v>
      </c>
      <c r="J20" s="17">
        <v>10</v>
      </c>
      <c r="K20" s="17">
        <v>2</v>
      </c>
      <c r="L20" s="17">
        <v>3</v>
      </c>
      <c r="M20" s="17">
        <v>3</v>
      </c>
      <c r="N20" s="17">
        <v>0</v>
      </c>
      <c r="O20" s="17">
        <v>2</v>
      </c>
      <c r="P20" s="17">
        <v>0</v>
      </c>
      <c r="Q20" s="17">
        <v>6</v>
      </c>
      <c r="R20" s="17">
        <v>0</v>
      </c>
      <c r="S20" s="17">
        <v>0</v>
      </c>
      <c r="T20" s="20">
        <v>10</v>
      </c>
      <c r="U20" s="20">
        <v>3</v>
      </c>
      <c r="V20" s="20"/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6</v>
      </c>
      <c r="AD20" s="9">
        <f t="shared" si="0"/>
        <v>340</v>
      </c>
    </row>
    <row r="21" spans="1:30">
      <c r="A21" s="4">
        <v>1</v>
      </c>
      <c r="B21" s="13">
        <v>2</v>
      </c>
      <c r="C21" s="19" t="s">
        <v>30</v>
      </c>
      <c r="D21" s="45" t="s">
        <v>38</v>
      </c>
      <c r="E21" s="12">
        <v>11</v>
      </c>
      <c r="F21" s="5" t="s">
        <v>32</v>
      </c>
      <c r="G21" s="4">
        <v>501</v>
      </c>
      <c r="H21" s="17">
        <v>242</v>
      </c>
      <c r="I21" s="17">
        <v>81</v>
      </c>
      <c r="J21" s="17">
        <v>15</v>
      </c>
      <c r="K21" s="17">
        <v>1</v>
      </c>
      <c r="L21" s="17">
        <v>0</v>
      </c>
      <c r="M21" s="17">
        <v>2</v>
      </c>
      <c r="N21" s="17">
        <v>0</v>
      </c>
      <c r="O21" s="17">
        <v>1</v>
      </c>
      <c r="P21" s="17">
        <v>1</v>
      </c>
      <c r="Q21" s="17">
        <v>7</v>
      </c>
      <c r="R21" s="17">
        <v>0</v>
      </c>
      <c r="S21" s="17">
        <v>0</v>
      </c>
      <c r="T21" s="20">
        <v>0</v>
      </c>
      <c r="U21" s="20">
        <v>1</v>
      </c>
      <c r="V21" s="20"/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5</v>
      </c>
      <c r="AD21" s="9">
        <f t="shared" si="0"/>
        <v>356</v>
      </c>
    </row>
    <row r="22" spans="1:30">
      <c r="A22" s="4">
        <v>1</v>
      </c>
      <c r="B22" s="13">
        <v>2</v>
      </c>
      <c r="C22" s="19" t="s">
        <v>30</v>
      </c>
      <c r="D22" s="45" t="s">
        <v>38</v>
      </c>
      <c r="E22" s="12">
        <v>11</v>
      </c>
      <c r="F22" s="5" t="s">
        <v>33</v>
      </c>
      <c r="G22" s="4">
        <v>500</v>
      </c>
      <c r="H22" s="17">
        <v>241</v>
      </c>
      <c r="I22" s="17">
        <v>68</v>
      </c>
      <c r="J22" s="17">
        <v>1</v>
      </c>
      <c r="K22" s="17">
        <v>2</v>
      </c>
      <c r="L22" s="17">
        <v>3</v>
      </c>
      <c r="M22" s="17">
        <v>2</v>
      </c>
      <c r="N22" s="17">
        <v>0</v>
      </c>
      <c r="O22" s="17">
        <v>1</v>
      </c>
      <c r="P22" s="17">
        <v>1</v>
      </c>
      <c r="Q22" s="17">
        <v>8</v>
      </c>
      <c r="R22" s="17">
        <v>0</v>
      </c>
      <c r="S22" s="17">
        <v>0</v>
      </c>
      <c r="T22" s="20">
        <v>17</v>
      </c>
      <c r="U22" s="20">
        <v>1</v>
      </c>
      <c r="V22" s="20"/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>
        <v>2</v>
      </c>
      <c r="AD22" s="9">
        <f t="shared" si="0"/>
        <v>347</v>
      </c>
    </row>
    <row r="23" spans="1:30">
      <c r="A23" s="4">
        <v>1</v>
      </c>
      <c r="B23" s="13">
        <v>2</v>
      </c>
      <c r="C23" s="19" t="s">
        <v>30</v>
      </c>
      <c r="D23" s="45" t="s">
        <v>38</v>
      </c>
      <c r="E23" s="12">
        <v>12</v>
      </c>
      <c r="F23" s="5" t="s">
        <v>31</v>
      </c>
      <c r="G23" s="4">
        <v>539</v>
      </c>
      <c r="H23" s="17">
        <v>231</v>
      </c>
      <c r="I23" s="17">
        <v>117</v>
      </c>
      <c r="J23" s="17">
        <v>5</v>
      </c>
      <c r="K23" s="17">
        <v>5</v>
      </c>
      <c r="L23" s="17">
        <v>2</v>
      </c>
      <c r="M23" s="17">
        <v>2</v>
      </c>
      <c r="N23" s="17">
        <v>0</v>
      </c>
      <c r="O23" s="17">
        <v>1</v>
      </c>
      <c r="P23" s="17">
        <v>0</v>
      </c>
      <c r="Q23" s="17">
        <v>17</v>
      </c>
      <c r="R23" s="17">
        <v>0</v>
      </c>
      <c r="S23" s="17">
        <v>0</v>
      </c>
      <c r="T23" s="20">
        <v>0</v>
      </c>
      <c r="U23" s="20">
        <v>0</v>
      </c>
      <c r="V23" s="20"/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5</v>
      </c>
      <c r="AD23" s="9">
        <f t="shared" si="0"/>
        <v>385</v>
      </c>
    </row>
    <row r="24" spans="1:30">
      <c r="A24" s="4">
        <v>1</v>
      </c>
      <c r="B24" s="13">
        <v>2</v>
      </c>
      <c r="C24" s="19" t="s">
        <v>30</v>
      </c>
      <c r="D24" s="45" t="s">
        <v>38</v>
      </c>
      <c r="E24" s="12">
        <v>12</v>
      </c>
      <c r="F24" s="5" t="s">
        <v>32</v>
      </c>
      <c r="G24" s="4">
        <v>539</v>
      </c>
      <c r="H24" s="17">
        <v>238</v>
      </c>
      <c r="I24" s="17">
        <v>91</v>
      </c>
      <c r="J24" s="17">
        <v>8</v>
      </c>
      <c r="K24" s="17">
        <v>5</v>
      </c>
      <c r="L24" s="17">
        <v>1</v>
      </c>
      <c r="M24" s="17">
        <v>0</v>
      </c>
      <c r="N24" s="17">
        <v>0</v>
      </c>
      <c r="O24" s="17">
        <v>1</v>
      </c>
      <c r="P24" s="17">
        <v>0</v>
      </c>
      <c r="Q24" s="17">
        <v>6</v>
      </c>
      <c r="R24" s="17">
        <v>0</v>
      </c>
      <c r="S24" s="17">
        <v>0</v>
      </c>
      <c r="T24" s="20">
        <v>10</v>
      </c>
      <c r="U24" s="20">
        <v>0</v>
      </c>
      <c r="V24" s="20"/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8</v>
      </c>
      <c r="AD24" s="9">
        <f t="shared" si="0"/>
        <v>368</v>
      </c>
    </row>
    <row r="25" spans="1:30">
      <c r="A25" s="4">
        <v>1</v>
      </c>
      <c r="B25" s="13">
        <v>2</v>
      </c>
      <c r="C25" s="19" t="s">
        <v>30</v>
      </c>
      <c r="D25" s="45" t="s">
        <v>38</v>
      </c>
      <c r="E25" s="12">
        <v>12</v>
      </c>
      <c r="F25" s="5" t="s">
        <v>33</v>
      </c>
      <c r="G25" s="4">
        <v>538</v>
      </c>
      <c r="H25" s="17">
        <v>254</v>
      </c>
      <c r="I25" s="17">
        <v>106</v>
      </c>
      <c r="J25" s="17">
        <v>2</v>
      </c>
      <c r="K25" s="17">
        <v>1</v>
      </c>
      <c r="L25" s="17">
        <v>2</v>
      </c>
      <c r="M25" s="17">
        <v>3</v>
      </c>
      <c r="N25" s="17">
        <v>0</v>
      </c>
      <c r="O25" s="17">
        <v>1</v>
      </c>
      <c r="P25" s="17">
        <v>0</v>
      </c>
      <c r="Q25" s="17">
        <v>6</v>
      </c>
      <c r="R25" s="17">
        <v>0</v>
      </c>
      <c r="S25" s="17">
        <v>0</v>
      </c>
      <c r="T25" s="20">
        <v>0</v>
      </c>
      <c r="U25" s="20">
        <v>0</v>
      </c>
      <c r="V25" s="20"/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9</v>
      </c>
      <c r="AD25" s="9">
        <f t="shared" si="0"/>
        <v>384</v>
      </c>
    </row>
    <row r="26" spans="1:30">
      <c r="A26" s="4">
        <v>1</v>
      </c>
      <c r="B26" s="13">
        <v>2</v>
      </c>
      <c r="C26" s="19" t="s">
        <v>30</v>
      </c>
      <c r="D26" s="45" t="s">
        <v>39</v>
      </c>
      <c r="E26" s="12">
        <v>13</v>
      </c>
      <c r="F26" s="5" t="s">
        <v>31</v>
      </c>
      <c r="G26" s="4">
        <v>613</v>
      </c>
      <c r="H26" s="17">
        <v>293</v>
      </c>
      <c r="I26" s="17">
        <v>151</v>
      </c>
      <c r="J26" s="17">
        <v>3</v>
      </c>
      <c r="K26" s="17">
        <v>2</v>
      </c>
      <c r="L26" s="17">
        <v>3</v>
      </c>
      <c r="M26" s="17">
        <v>0</v>
      </c>
      <c r="N26" s="17">
        <v>0</v>
      </c>
      <c r="O26" s="17">
        <v>2</v>
      </c>
      <c r="P26" s="17">
        <v>1</v>
      </c>
      <c r="Q26" s="17">
        <v>5</v>
      </c>
      <c r="R26" s="17">
        <v>0</v>
      </c>
      <c r="S26" s="17">
        <v>0</v>
      </c>
      <c r="T26" s="20">
        <v>4</v>
      </c>
      <c r="U26" s="20">
        <v>1</v>
      </c>
      <c r="V26" s="20"/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>
        <v>11</v>
      </c>
      <c r="AD26" s="9">
        <f t="shared" si="0"/>
        <v>476</v>
      </c>
    </row>
    <row r="27" spans="1:30">
      <c r="A27" s="4">
        <v>1</v>
      </c>
      <c r="B27" s="13">
        <v>2</v>
      </c>
      <c r="C27" s="19" t="s">
        <v>30</v>
      </c>
      <c r="D27" s="45" t="s">
        <v>40</v>
      </c>
      <c r="E27" s="12">
        <v>14</v>
      </c>
      <c r="F27" s="5" t="s">
        <v>31</v>
      </c>
      <c r="G27" s="4">
        <v>387</v>
      </c>
      <c r="H27" s="17">
        <v>150</v>
      </c>
      <c r="I27" s="17">
        <v>142</v>
      </c>
      <c r="J27" s="17">
        <v>0</v>
      </c>
      <c r="K27" s="17">
        <v>6</v>
      </c>
      <c r="L27" s="17">
        <v>2</v>
      </c>
      <c r="M27" s="17">
        <v>0</v>
      </c>
      <c r="N27" s="17">
        <v>0</v>
      </c>
      <c r="O27" s="17">
        <v>3</v>
      </c>
      <c r="P27" s="17">
        <v>0</v>
      </c>
      <c r="Q27" s="17">
        <v>4</v>
      </c>
      <c r="R27" s="17">
        <v>0</v>
      </c>
      <c r="S27" s="17">
        <v>0</v>
      </c>
      <c r="T27" s="20">
        <v>3</v>
      </c>
      <c r="U27" s="20">
        <v>0</v>
      </c>
      <c r="V27" s="20"/>
      <c r="W27" s="17">
        <v>0</v>
      </c>
      <c r="X27" s="17">
        <v>0</v>
      </c>
      <c r="Y27" s="17">
        <v>0</v>
      </c>
      <c r="Z27" s="17">
        <v>0</v>
      </c>
      <c r="AA27" s="17">
        <v>0</v>
      </c>
      <c r="AB27" s="17">
        <v>0</v>
      </c>
      <c r="AC27" s="17">
        <v>7</v>
      </c>
      <c r="AD27" s="9">
        <f t="shared" si="0"/>
        <v>317</v>
      </c>
    </row>
    <row r="28" spans="1:30">
      <c r="A28" s="4">
        <v>1</v>
      </c>
      <c r="B28" s="13">
        <v>2</v>
      </c>
      <c r="C28" s="19" t="s">
        <v>30</v>
      </c>
      <c r="D28" s="45" t="s">
        <v>40</v>
      </c>
      <c r="E28" s="12">
        <v>14</v>
      </c>
      <c r="F28" s="5" t="s">
        <v>32</v>
      </c>
      <c r="G28" s="4">
        <v>387</v>
      </c>
      <c r="H28" s="17">
        <v>151</v>
      </c>
      <c r="I28" s="17">
        <v>114</v>
      </c>
      <c r="J28" s="17">
        <v>3</v>
      </c>
      <c r="K28" s="17">
        <v>4</v>
      </c>
      <c r="L28" s="17">
        <v>1</v>
      </c>
      <c r="M28" s="17">
        <v>6</v>
      </c>
      <c r="N28" s="17">
        <v>0</v>
      </c>
      <c r="O28" s="17">
        <v>3</v>
      </c>
      <c r="P28" s="17">
        <v>0</v>
      </c>
      <c r="Q28" s="17">
        <v>6</v>
      </c>
      <c r="R28" s="17">
        <v>0</v>
      </c>
      <c r="S28" s="17">
        <v>0</v>
      </c>
      <c r="T28" s="20">
        <v>3</v>
      </c>
      <c r="U28" s="20">
        <v>2</v>
      </c>
      <c r="V28" s="20"/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>
        <v>6</v>
      </c>
      <c r="AD28" s="9">
        <f t="shared" si="0"/>
        <v>299</v>
      </c>
    </row>
    <row r="29" spans="1:30">
      <c r="A29" s="4">
        <v>1</v>
      </c>
      <c r="B29" s="13">
        <v>2</v>
      </c>
      <c r="C29" s="19" t="s">
        <v>30</v>
      </c>
      <c r="D29" s="45" t="s">
        <v>41</v>
      </c>
      <c r="E29" s="12">
        <v>15</v>
      </c>
      <c r="F29" s="5" t="s">
        <v>31</v>
      </c>
      <c r="G29" s="4">
        <v>383</v>
      </c>
      <c r="H29" s="17">
        <v>202</v>
      </c>
      <c r="I29" s="17">
        <v>90</v>
      </c>
      <c r="J29" s="17">
        <v>3</v>
      </c>
      <c r="K29" s="17">
        <v>4</v>
      </c>
      <c r="L29" s="17">
        <v>4</v>
      </c>
      <c r="M29" s="17">
        <v>3</v>
      </c>
      <c r="N29" s="17">
        <v>0</v>
      </c>
      <c r="O29" s="17">
        <v>1</v>
      </c>
      <c r="P29" s="17">
        <v>0</v>
      </c>
      <c r="Q29" s="17">
        <v>8</v>
      </c>
      <c r="R29" s="17">
        <v>0</v>
      </c>
      <c r="S29" s="17">
        <v>0</v>
      </c>
      <c r="T29" s="20">
        <v>3</v>
      </c>
      <c r="U29" s="20">
        <v>0</v>
      </c>
      <c r="V29" s="20"/>
      <c r="W29" s="17">
        <v>0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6</v>
      </c>
      <c r="AD29" s="9">
        <f t="shared" si="0"/>
        <v>324</v>
      </c>
    </row>
    <row r="30" spans="1:30">
      <c r="A30" s="4">
        <v>1</v>
      </c>
      <c r="B30" s="13">
        <v>2</v>
      </c>
      <c r="C30" s="19" t="s">
        <v>30</v>
      </c>
      <c r="D30" s="45" t="s">
        <v>41</v>
      </c>
      <c r="E30" s="12">
        <v>15</v>
      </c>
      <c r="F30" s="5" t="s">
        <v>32</v>
      </c>
      <c r="G30" s="4">
        <v>382</v>
      </c>
      <c r="H30" s="17">
        <v>179</v>
      </c>
      <c r="I30" s="17">
        <v>80</v>
      </c>
      <c r="J30" s="17">
        <v>4</v>
      </c>
      <c r="K30" s="17">
        <v>1</v>
      </c>
      <c r="L30" s="17">
        <v>0</v>
      </c>
      <c r="M30" s="17">
        <v>0</v>
      </c>
      <c r="N30" s="17">
        <v>0</v>
      </c>
      <c r="O30" s="17">
        <v>1</v>
      </c>
      <c r="P30" s="17">
        <v>0</v>
      </c>
      <c r="Q30" s="17">
        <v>4</v>
      </c>
      <c r="R30" s="17">
        <v>0</v>
      </c>
      <c r="S30" s="17">
        <v>0</v>
      </c>
      <c r="T30" s="20">
        <v>11</v>
      </c>
      <c r="U30" s="20">
        <v>1</v>
      </c>
      <c r="V30" s="20"/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>
        <v>8</v>
      </c>
      <c r="AD30" s="9">
        <f t="shared" si="0"/>
        <v>289</v>
      </c>
    </row>
    <row r="31" spans="1:30">
      <c r="A31" s="4">
        <v>1</v>
      </c>
      <c r="B31" s="13">
        <v>2</v>
      </c>
      <c r="C31" s="19" t="s">
        <v>30</v>
      </c>
      <c r="D31" s="45" t="s">
        <v>42</v>
      </c>
      <c r="E31" s="12">
        <v>16</v>
      </c>
      <c r="F31" s="5" t="s">
        <v>31</v>
      </c>
      <c r="G31" s="4">
        <v>332</v>
      </c>
      <c r="H31" s="17">
        <v>148</v>
      </c>
      <c r="I31" s="17">
        <v>73</v>
      </c>
      <c r="J31" s="17">
        <v>5</v>
      </c>
      <c r="K31" s="17">
        <v>0</v>
      </c>
      <c r="L31" s="17">
        <v>1</v>
      </c>
      <c r="M31" s="17">
        <v>12</v>
      </c>
      <c r="N31" s="17">
        <v>0</v>
      </c>
      <c r="O31" s="17">
        <v>1</v>
      </c>
      <c r="P31" s="17">
        <v>0</v>
      </c>
      <c r="Q31" s="17">
        <v>8</v>
      </c>
      <c r="R31" s="17">
        <v>0</v>
      </c>
      <c r="S31" s="17">
        <v>0</v>
      </c>
      <c r="T31" s="20">
        <v>3</v>
      </c>
      <c r="U31" s="20">
        <v>0</v>
      </c>
      <c r="V31" s="20"/>
      <c r="W31" s="17">
        <v>0</v>
      </c>
      <c r="X31" s="17">
        <v>0</v>
      </c>
      <c r="Y31" s="17">
        <v>0</v>
      </c>
      <c r="Z31" s="17">
        <v>0</v>
      </c>
      <c r="AA31" s="17">
        <v>0</v>
      </c>
      <c r="AB31" s="17">
        <v>0</v>
      </c>
      <c r="AC31" s="17">
        <v>5</v>
      </c>
      <c r="AD31" s="9">
        <f t="shared" si="0"/>
        <v>256</v>
      </c>
    </row>
    <row r="32" spans="1:30">
      <c r="A32" s="4">
        <v>1</v>
      </c>
      <c r="B32" s="13">
        <v>2</v>
      </c>
      <c r="C32" s="19" t="s">
        <v>30</v>
      </c>
      <c r="D32" s="45" t="s">
        <v>43</v>
      </c>
      <c r="E32" s="12">
        <v>17</v>
      </c>
      <c r="F32" s="5" t="s">
        <v>31</v>
      </c>
      <c r="G32" s="4">
        <v>585</v>
      </c>
      <c r="H32" s="17">
        <v>252</v>
      </c>
      <c r="I32" s="17">
        <v>126</v>
      </c>
      <c r="J32" s="17">
        <v>6</v>
      </c>
      <c r="K32" s="17">
        <v>2</v>
      </c>
      <c r="L32" s="17">
        <v>4</v>
      </c>
      <c r="M32" s="17">
        <v>1</v>
      </c>
      <c r="N32" s="17">
        <v>0</v>
      </c>
      <c r="O32" s="17">
        <v>2</v>
      </c>
      <c r="P32" s="17">
        <v>0</v>
      </c>
      <c r="Q32" s="17">
        <v>14</v>
      </c>
      <c r="R32" s="17">
        <v>0</v>
      </c>
      <c r="S32" s="17">
        <v>0</v>
      </c>
      <c r="T32" s="20">
        <v>8</v>
      </c>
      <c r="U32" s="20">
        <v>1</v>
      </c>
      <c r="V32" s="20"/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>
        <v>7</v>
      </c>
      <c r="AD32" s="9">
        <f t="shared" si="0"/>
        <v>423</v>
      </c>
    </row>
    <row r="33" spans="1:30">
      <c r="A33" s="4">
        <v>1</v>
      </c>
      <c r="B33" s="13">
        <v>2</v>
      </c>
      <c r="C33" s="19" t="s">
        <v>30</v>
      </c>
      <c r="D33" s="45" t="s">
        <v>43</v>
      </c>
      <c r="E33" s="12">
        <v>17</v>
      </c>
      <c r="F33" s="5" t="s">
        <v>32</v>
      </c>
      <c r="G33" s="4">
        <v>584</v>
      </c>
      <c r="H33" s="17">
        <v>270</v>
      </c>
      <c r="I33" s="17">
        <v>129</v>
      </c>
      <c r="J33" s="17">
        <v>4</v>
      </c>
      <c r="K33" s="17">
        <v>2</v>
      </c>
      <c r="L33" s="17">
        <v>3</v>
      </c>
      <c r="M33" s="17">
        <v>2</v>
      </c>
      <c r="N33" s="17">
        <v>0</v>
      </c>
      <c r="O33" s="17">
        <v>2</v>
      </c>
      <c r="P33" s="17">
        <v>0</v>
      </c>
      <c r="Q33" s="17">
        <v>4</v>
      </c>
      <c r="R33" s="17">
        <v>0</v>
      </c>
      <c r="S33" s="17">
        <v>0</v>
      </c>
      <c r="T33" s="20">
        <v>13</v>
      </c>
      <c r="U33" s="20">
        <v>2</v>
      </c>
      <c r="V33" s="20"/>
      <c r="W33" s="17">
        <v>0</v>
      </c>
      <c r="X33" s="17">
        <v>0</v>
      </c>
      <c r="Y33" s="17">
        <v>0</v>
      </c>
      <c r="Z33" s="17">
        <v>0</v>
      </c>
      <c r="AA33" s="17">
        <v>0</v>
      </c>
      <c r="AB33" s="17">
        <v>1</v>
      </c>
      <c r="AC33" s="17">
        <v>8</v>
      </c>
      <c r="AD33" s="9">
        <f t="shared" si="0"/>
        <v>440</v>
      </c>
    </row>
    <row r="34" spans="1:30">
      <c r="A34" s="4">
        <v>1</v>
      </c>
      <c r="B34" s="13">
        <v>2</v>
      </c>
      <c r="C34" s="19" t="s">
        <v>30</v>
      </c>
      <c r="D34" s="45" t="s">
        <v>44</v>
      </c>
      <c r="E34" s="12">
        <v>18</v>
      </c>
      <c r="F34" s="5" t="s">
        <v>31</v>
      </c>
      <c r="G34" s="4">
        <v>422</v>
      </c>
      <c r="H34" s="17">
        <v>280</v>
      </c>
      <c r="I34" s="17">
        <v>120</v>
      </c>
      <c r="J34" s="17">
        <v>1</v>
      </c>
      <c r="K34" s="17">
        <v>3</v>
      </c>
      <c r="L34" s="17">
        <v>1</v>
      </c>
      <c r="M34" s="17">
        <v>0</v>
      </c>
      <c r="N34" s="17">
        <v>0</v>
      </c>
      <c r="O34" s="17">
        <v>0</v>
      </c>
      <c r="P34" s="17">
        <v>0</v>
      </c>
      <c r="Q34" s="17">
        <v>3</v>
      </c>
      <c r="R34" s="17">
        <v>0</v>
      </c>
      <c r="S34" s="17">
        <v>0</v>
      </c>
      <c r="T34" s="20">
        <v>8</v>
      </c>
      <c r="U34" s="20">
        <v>3</v>
      </c>
      <c r="V34" s="20"/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>
        <v>5</v>
      </c>
      <c r="AD34" s="9">
        <f t="shared" si="0"/>
        <v>424</v>
      </c>
    </row>
    <row r="35" spans="1:30">
      <c r="A35" s="4">
        <v>1</v>
      </c>
      <c r="B35" s="13">
        <v>2</v>
      </c>
      <c r="C35" s="19" t="s">
        <v>30</v>
      </c>
      <c r="D35" s="45" t="s">
        <v>45</v>
      </c>
      <c r="E35" s="12">
        <v>19</v>
      </c>
      <c r="F35" s="5" t="s">
        <v>31</v>
      </c>
      <c r="G35" s="4">
        <v>563</v>
      </c>
      <c r="H35" s="17">
        <v>280</v>
      </c>
      <c r="I35" s="17">
        <v>120</v>
      </c>
      <c r="J35" s="17">
        <v>1</v>
      </c>
      <c r="K35" s="17">
        <v>3</v>
      </c>
      <c r="L35" s="17">
        <v>1</v>
      </c>
      <c r="M35" s="17">
        <v>0</v>
      </c>
      <c r="N35" s="17">
        <v>0</v>
      </c>
      <c r="O35" s="17">
        <v>0</v>
      </c>
      <c r="P35" s="17">
        <v>0</v>
      </c>
      <c r="Q35" s="17">
        <v>3</v>
      </c>
      <c r="R35" s="17">
        <v>0</v>
      </c>
      <c r="S35" s="17">
        <v>0</v>
      </c>
      <c r="T35" s="20">
        <v>8</v>
      </c>
      <c r="U35" s="20">
        <v>3</v>
      </c>
      <c r="V35" s="20"/>
      <c r="W35" s="17">
        <v>0</v>
      </c>
      <c r="X35" s="17">
        <v>0</v>
      </c>
      <c r="Y35" s="17">
        <v>0</v>
      </c>
      <c r="Z35" s="17">
        <v>0</v>
      </c>
      <c r="AA35" s="17">
        <v>0</v>
      </c>
      <c r="AB35" s="17">
        <v>0</v>
      </c>
      <c r="AC35" s="17">
        <v>5</v>
      </c>
      <c r="AD35" s="9">
        <f t="shared" si="0"/>
        <v>424</v>
      </c>
    </row>
    <row r="36" spans="1:30">
      <c r="A36" s="4">
        <v>1</v>
      </c>
      <c r="B36" s="13">
        <v>2</v>
      </c>
      <c r="C36" s="19" t="s">
        <v>30</v>
      </c>
      <c r="D36" s="45" t="s">
        <v>46</v>
      </c>
      <c r="E36" s="12">
        <v>20</v>
      </c>
      <c r="F36" s="5" t="s">
        <v>31</v>
      </c>
      <c r="G36" s="4">
        <v>674</v>
      </c>
      <c r="H36" s="17">
        <v>328</v>
      </c>
      <c r="I36" s="17">
        <v>167</v>
      </c>
      <c r="J36" s="17">
        <v>12</v>
      </c>
      <c r="K36" s="17">
        <v>3</v>
      </c>
      <c r="L36" s="17">
        <v>18</v>
      </c>
      <c r="M36" s="17">
        <v>6</v>
      </c>
      <c r="N36" s="17">
        <v>0</v>
      </c>
      <c r="O36" s="17">
        <v>0</v>
      </c>
      <c r="P36" s="17">
        <v>0</v>
      </c>
      <c r="Q36" s="17">
        <v>11</v>
      </c>
      <c r="R36" s="17">
        <v>0</v>
      </c>
      <c r="S36" s="17">
        <v>0</v>
      </c>
      <c r="T36" s="20">
        <v>16</v>
      </c>
      <c r="U36" s="20">
        <v>1</v>
      </c>
      <c r="V36" s="20"/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>
        <v>11</v>
      </c>
      <c r="AD36" s="9">
        <f t="shared" si="0"/>
        <v>573</v>
      </c>
    </row>
    <row r="37" spans="1:30">
      <c r="A37" s="4">
        <v>1</v>
      </c>
      <c r="B37" s="13">
        <v>2</v>
      </c>
      <c r="C37" s="19" t="s">
        <v>30</v>
      </c>
      <c r="D37" s="45" t="s">
        <v>47</v>
      </c>
      <c r="E37" s="12">
        <v>21</v>
      </c>
      <c r="F37" s="5" t="s">
        <v>31</v>
      </c>
      <c r="G37" s="4">
        <v>573</v>
      </c>
      <c r="H37" s="17">
        <v>143</v>
      </c>
      <c r="I37" s="17">
        <v>139</v>
      </c>
      <c r="J37" s="17">
        <v>39</v>
      </c>
      <c r="K37" s="17">
        <v>0</v>
      </c>
      <c r="L37" s="17">
        <v>54</v>
      </c>
      <c r="M37" s="17">
        <v>4</v>
      </c>
      <c r="N37" s="17">
        <v>0</v>
      </c>
      <c r="O37" s="17">
        <v>2</v>
      </c>
      <c r="P37" s="17">
        <v>3</v>
      </c>
      <c r="Q37" s="17">
        <v>47</v>
      </c>
      <c r="R37" s="17">
        <v>0</v>
      </c>
      <c r="S37" s="17">
        <v>0</v>
      </c>
      <c r="T37" s="20">
        <v>10</v>
      </c>
      <c r="U37" s="20">
        <v>0</v>
      </c>
      <c r="V37" s="20"/>
      <c r="W37" s="17">
        <v>0</v>
      </c>
      <c r="X37" s="17">
        <v>0</v>
      </c>
      <c r="Y37" s="17">
        <v>0</v>
      </c>
      <c r="Z37" s="17">
        <v>0</v>
      </c>
      <c r="AA37" s="17">
        <v>0</v>
      </c>
      <c r="AB37" s="17">
        <v>0</v>
      </c>
      <c r="AC37" s="17">
        <v>12</v>
      </c>
      <c r="AD37" s="9">
        <f t="shared" si="0"/>
        <v>453</v>
      </c>
    </row>
    <row r="38" spans="1:30">
      <c r="A38" s="4">
        <v>1</v>
      </c>
      <c r="B38" s="13">
        <v>2</v>
      </c>
      <c r="C38" s="19" t="s">
        <v>30</v>
      </c>
      <c r="D38" s="45" t="s">
        <v>47</v>
      </c>
      <c r="E38" s="12">
        <v>21</v>
      </c>
      <c r="F38" s="5" t="s">
        <v>32</v>
      </c>
      <c r="G38" s="4">
        <v>572</v>
      </c>
      <c r="H38" s="17">
        <v>153</v>
      </c>
      <c r="I38" s="17">
        <v>128</v>
      </c>
      <c r="J38" s="17">
        <v>11</v>
      </c>
      <c r="K38" s="17">
        <v>3</v>
      </c>
      <c r="L38" s="17">
        <v>31</v>
      </c>
      <c r="M38" s="17">
        <v>2</v>
      </c>
      <c r="N38" s="17">
        <v>0</v>
      </c>
      <c r="O38" s="17">
        <v>3</v>
      </c>
      <c r="P38" s="17">
        <v>1</v>
      </c>
      <c r="Q38" s="17">
        <v>72</v>
      </c>
      <c r="R38" s="17">
        <v>0</v>
      </c>
      <c r="S38" s="17">
        <v>0</v>
      </c>
      <c r="T38" s="20">
        <v>0</v>
      </c>
      <c r="U38" s="20">
        <v>0</v>
      </c>
      <c r="V38" s="20"/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>
        <v>15</v>
      </c>
      <c r="AD38" s="9">
        <f t="shared" si="0"/>
        <v>419</v>
      </c>
    </row>
    <row r="39" spans="1:30">
      <c r="A39" s="4">
        <v>1</v>
      </c>
      <c r="B39" s="13">
        <v>2</v>
      </c>
      <c r="C39" s="19" t="s">
        <v>30</v>
      </c>
      <c r="D39" s="45" t="s">
        <v>48</v>
      </c>
      <c r="E39" s="12">
        <v>22</v>
      </c>
      <c r="F39" s="5" t="s">
        <v>31</v>
      </c>
      <c r="G39" s="4">
        <v>515</v>
      </c>
      <c r="H39" s="17">
        <v>297</v>
      </c>
      <c r="I39" s="17">
        <v>75</v>
      </c>
      <c r="J39" s="17">
        <v>14</v>
      </c>
      <c r="K39" s="17">
        <v>4</v>
      </c>
      <c r="L39" s="17">
        <v>4</v>
      </c>
      <c r="M39" s="17">
        <v>1</v>
      </c>
      <c r="N39" s="17">
        <v>0</v>
      </c>
      <c r="O39" s="17">
        <v>2</v>
      </c>
      <c r="P39" s="17">
        <v>1</v>
      </c>
      <c r="Q39" s="17">
        <v>2</v>
      </c>
      <c r="R39" s="17">
        <v>0</v>
      </c>
      <c r="S39" s="17">
        <v>0</v>
      </c>
      <c r="T39" s="20">
        <v>17</v>
      </c>
      <c r="U39" s="20">
        <v>2</v>
      </c>
      <c r="V39" s="20"/>
      <c r="W39" s="17">
        <v>0</v>
      </c>
      <c r="X39" s="17">
        <v>0</v>
      </c>
      <c r="Y39" s="17">
        <v>0</v>
      </c>
      <c r="Z39" s="17">
        <v>0</v>
      </c>
      <c r="AA39" s="17">
        <v>0</v>
      </c>
      <c r="AB39" s="17">
        <v>0</v>
      </c>
      <c r="AC39" s="17">
        <v>9</v>
      </c>
      <c r="AD39" s="9">
        <f t="shared" si="0"/>
        <v>428</v>
      </c>
    </row>
    <row r="40" spans="1:30">
      <c r="A40" s="4">
        <v>1</v>
      </c>
      <c r="B40" s="13">
        <v>2</v>
      </c>
      <c r="C40" s="19" t="s">
        <v>30</v>
      </c>
      <c r="D40" s="45" t="s">
        <v>36</v>
      </c>
      <c r="E40" s="12">
        <v>23</v>
      </c>
      <c r="F40" s="5" t="s">
        <v>31</v>
      </c>
      <c r="G40" s="4">
        <v>639</v>
      </c>
      <c r="H40" s="17">
        <v>293</v>
      </c>
      <c r="I40" s="17">
        <v>140</v>
      </c>
      <c r="J40" s="17">
        <v>3</v>
      </c>
      <c r="K40" s="17">
        <v>1</v>
      </c>
      <c r="L40" s="17">
        <v>3</v>
      </c>
      <c r="M40" s="17">
        <v>1</v>
      </c>
      <c r="N40" s="17">
        <v>0</v>
      </c>
      <c r="O40" s="17">
        <v>2</v>
      </c>
      <c r="P40" s="17">
        <v>3</v>
      </c>
      <c r="Q40" s="17">
        <v>3</v>
      </c>
      <c r="R40" s="17">
        <v>0</v>
      </c>
      <c r="S40" s="17">
        <v>0</v>
      </c>
      <c r="T40" s="20">
        <v>0</v>
      </c>
      <c r="U40" s="20">
        <v>5</v>
      </c>
      <c r="V40" s="20"/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>
        <v>11</v>
      </c>
      <c r="AD40" s="9">
        <f t="shared" si="0"/>
        <v>465</v>
      </c>
    </row>
    <row r="41" spans="1:30">
      <c r="A41" s="4">
        <v>1</v>
      </c>
      <c r="B41" s="13">
        <v>2</v>
      </c>
      <c r="C41" s="19" t="s">
        <v>30</v>
      </c>
      <c r="D41" s="45" t="s">
        <v>49</v>
      </c>
      <c r="E41" s="12">
        <v>24</v>
      </c>
      <c r="F41" s="5" t="s">
        <v>31</v>
      </c>
      <c r="G41" s="4">
        <v>553</v>
      </c>
      <c r="H41" s="17">
        <v>194</v>
      </c>
      <c r="I41" s="17">
        <v>121</v>
      </c>
      <c r="J41" s="17">
        <v>3</v>
      </c>
      <c r="K41" s="17">
        <v>42</v>
      </c>
      <c r="L41" s="17">
        <v>3</v>
      </c>
      <c r="M41" s="17">
        <v>2</v>
      </c>
      <c r="N41" s="17">
        <v>0</v>
      </c>
      <c r="O41" s="17">
        <v>1</v>
      </c>
      <c r="P41" s="17">
        <v>3</v>
      </c>
      <c r="Q41" s="17">
        <v>4</v>
      </c>
      <c r="R41" s="17">
        <v>0</v>
      </c>
      <c r="S41" s="17">
        <v>0</v>
      </c>
      <c r="T41" s="20">
        <v>10</v>
      </c>
      <c r="U41" s="20">
        <v>4</v>
      </c>
      <c r="V41" s="20"/>
      <c r="W41" s="17">
        <v>0</v>
      </c>
      <c r="X41" s="17">
        <v>0</v>
      </c>
      <c r="Y41" s="17">
        <v>0</v>
      </c>
      <c r="Z41" s="17">
        <v>0</v>
      </c>
      <c r="AA41" s="17">
        <v>0</v>
      </c>
      <c r="AB41" s="17">
        <v>0</v>
      </c>
      <c r="AC41" s="17">
        <v>12</v>
      </c>
      <c r="AD41" s="9">
        <f t="shared" si="0"/>
        <v>399</v>
      </c>
    </row>
    <row r="42" spans="1:30">
      <c r="A42" s="4">
        <v>1</v>
      </c>
      <c r="B42" s="13">
        <v>2</v>
      </c>
      <c r="C42" s="19" t="s">
        <v>30</v>
      </c>
      <c r="D42" s="45" t="s">
        <v>49</v>
      </c>
      <c r="E42" s="12">
        <v>24</v>
      </c>
      <c r="F42" s="5" t="s">
        <v>32</v>
      </c>
      <c r="G42" s="4">
        <v>552</v>
      </c>
      <c r="H42" s="17">
        <v>201</v>
      </c>
      <c r="I42" s="17">
        <v>116</v>
      </c>
      <c r="J42" s="17">
        <v>4</v>
      </c>
      <c r="K42" s="17">
        <v>37</v>
      </c>
      <c r="L42" s="17">
        <v>4</v>
      </c>
      <c r="M42" s="17">
        <v>2</v>
      </c>
      <c r="N42" s="17">
        <v>0</v>
      </c>
      <c r="O42" s="17">
        <v>0</v>
      </c>
      <c r="P42" s="17">
        <v>4</v>
      </c>
      <c r="Q42" s="17">
        <v>4</v>
      </c>
      <c r="R42" s="17">
        <v>0</v>
      </c>
      <c r="S42" s="17">
        <v>0</v>
      </c>
      <c r="T42" s="20">
        <v>0</v>
      </c>
      <c r="U42" s="20">
        <v>3</v>
      </c>
      <c r="V42" s="20"/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>
        <v>10</v>
      </c>
      <c r="AD42" s="9">
        <f t="shared" si="0"/>
        <v>385</v>
      </c>
    </row>
    <row r="43" spans="1:30">
      <c r="A43" s="4">
        <v>1</v>
      </c>
      <c r="B43" s="13">
        <v>2</v>
      </c>
      <c r="C43" s="19" t="s">
        <v>30</v>
      </c>
      <c r="D43" s="45" t="s">
        <v>50</v>
      </c>
      <c r="E43" s="12">
        <v>25</v>
      </c>
      <c r="F43" s="5" t="s">
        <v>31</v>
      </c>
      <c r="G43" s="4">
        <v>402</v>
      </c>
      <c r="H43" s="17">
        <v>202</v>
      </c>
      <c r="I43" s="17">
        <v>50</v>
      </c>
      <c r="J43" s="17">
        <v>0</v>
      </c>
      <c r="K43" s="17">
        <v>19</v>
      </c>
      <c r="L43" s="17">
        <v>2</v>
      </c>
      <c r="M43" s="17">
        <v>0</v>
      </c>
      <c r="N43" s="17">
        <v>0</v>
      </c>
      <c r="O43" s="17">
        <v>3</v>
      </c>
      <c r="P43" s="17">
        <v>1</v>
      </c>
      <c r="Q43" s="17">
        <v>1</v>
      </c>
      <c r="R43" s="17">
        <v>0</v>
      </c>
      <c r="S43" s="17">
        <v>0</v>
      </c>
      <c r="T43" s="20">
        <v>4</v>
      </c>
      <c r="U43" s="20">
        <v>3</v>
      </c>
      <c r="V43" s="20"/>
      <c r="W43" s="17">
        <v>0</v>
      </c>
      <c r="X43" s="17">
        <v>0</v>
      </c>
      <c r="Y43" s="17">
        <v>0</v>
      </c>
      <c r="Z43" s="17">
        <v>0</v>
      </c>
      <c r="AA43" s="17">
        <v>0</v>
      </c>
      <c r="AB43" s="17">
        <v>0</v>
      </c>
      <c r="AC43" s="17">
        <v>6</v>
      </c>
      <c r="AD43" s="9">
        <f t="shared" si="0"/>
        <v>291</v>
      </c>
    </row>
    <row r="44" spans="1:30">
      <c r="A44" s="4">
        <v>1</v>
      </c>
      <c r="B44" s="13">
        <v>2</v>
      </c>
      <c r="C44" s="19" t="s">
        <v>30</v>
      </c>
      <c r="D44" s="45" t="s">
        <v>50</v>
      </c>
      <c r="E44" s="12">
        <v>25</v>
      </c>
      <c r="F44" s="5" t="s">
        <v>32</v>
      </c>
      <c r="G44" s="4">
        <v>401</v>
      </c>
      <c r="H44" s="17">
        <v>187</v>
      </c>
      <c r="I44" s="17">
        <v>49</v>
      </c>
      <c r="J44" s="17">
        <v>4</v>
      </c>
      <c r="K44" s="17">
        <v>10</v>
      </c>
      <c r="L44" s="17">
        <v>3</v>
      </c>
      <c r="M44" s="17">
        <v>0</v>
      </c>
      <c r="N44" s="17">
        <v>0</v>
      </c>
      <c r="O44" s="17">
        <v>0</v>
      </c>
      <c r="P44" s="17">
        <v>2</v>
      </c>
      <c r="Q44" s="17">
        <v>14</v>
      </c>
      <c r="R44" s="17">
        <v>0</v>
      </c>
      <c r="S44" s="17">
        <v>0</v>
      </c>
      <c r="T44" s="20">
        <v>3</v>
      </c>
      <c r="U44" s="20">
        <v>2</v>
      </c>
      <c r="V44" s="20"/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>
        <v>6</v>
      </c>
      <c r="AD44" s="9">
        <f t="shared" si="0"/>
        <v>280</v>
      </c>
    </row>
    <row r="45" spans="1:30">
      <c r="A45" s="4">
        <v>1</v>
      </c>
      <c r="B45" s="13">
        <v>2</v>
      </c>
      <c r="C45" s="19" t="s">
        <v>30</v>
      </c>
      <c r="D45" s="45" t="s">
        <v>51</v>
      </c>
      <c r="E45" s="12">
        <v>26</v>
      </c>
      <c r="F45" s="5" t="s">
        <v>31</v>
      </c>
      <c r="G45" s="4">
        <v>436</v>
      </c>
      <c r="H45" s="17">
        <v>217</v>
      </c>
      <c r="I45" s="17">
        <v>92</v>
      </c>
      <c r="J45" s="17">
        <v>1</v>
      </c>
      <c r="K45" s="17">
        <v>1</v>
      </c>
      <c r="L45" s="17">
        <v>1</v>
      </c>
      <c r="M45" s="17">
        <v>1</v>
      </c>
      <c r="N45" s="17">
        <v>0</v>
      </c>
      <c r="O45" s="17">
        <v>1</v>
      </c>
      <c r="P45" s="17">
        <v>0</v>
      </c>
      <c r="Q45" s="17">
        <v>1</v>
      </c>
      <c r="R45" s="17">
        <v>0</v>
      </c>
      <c r="S45" s="17">
        <v>0</v>
      </c>
      <c r="T45" s="20">
        <v>3</v>
      </c>
      <c r="U45" s="20">
        <v>1</v>
      </c>
      <c r="V45" s="20"/>
      <c r="W45" s="17">
        <v>0</v>
      </c>
      <c r="X45" s="17">
        <v>0</v>
      </c>
      <c r="Y45" s="17">
        <v>0</v>
      </c>
      <c r="Z45" s="17">
        <v>0</v>
      </c>
      <c r="AA45" s="17">
        <v>0</v>
      </c>
      <c r="AB45" s="17">
        <v>0</v>
      </c>
      <c r="AC45" s="17">
        <v>4</v>
      </c>
      <c r="AD45" s="9">
        <f t="shared" si="0"/>
        <v>323</v>
      </c>
    </row>
    <row r="46" spans="1:30">
      <c r="A46" s="4">
        <v>1</v>
      </c>
      <c r="B46" s="13">
        <v>2</v>
      </c>
      <c r="C46" s="19" t="s">
        <v>30</v>
      </c>
      <c r="D46" s="45" t="s">
        <v>51</v>
      </c>
      <c r="E46" s="12">
        <v>26</v>
      </c>
      <c r="F46" s="5" t="s">
        <v>32</v>
      </c>
      <c r="G46" s="4">
        <v>435</v>
      </c>
      <c r="H46" s="17">
        <v>198</v>
      </c>
      <c r="I46" s="17">
        <v>92</v>
      </c>
      <c r="J46" s="17">
        <v>2</v>
      </c>
      <c r="K46" s="17">
        <v>0</v>
      </c>
      <c r="L46" s="17">
        <v>2</v>
      </c>
      <c r="M46" s="17">
        <v>0</v>
      </c>
      <c r="N46" s="17">
        <v>0</v>
      </c>
      <c r="O46" s="17">
        <v>0</v>
      </c>
      <c r="P46" s="17">
        <v>0</v>
      </c>
      <c r="Q46" s="17">
        <v>5</v>
      </c>
      <c r="R46" s="17">
        <v>0</v>
      </c>
      <c r="S46" s="17">
        <v>0</v>
      </c>
      <c r="T46" s="20">
        <v>3</v>
      </c>
      <c r="U46" s="20">
        <v>1</v>
      </c>
      <c r="V46" s="20"/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>
        <v>4</v>
      </c>
      <c r="AD46" s="9">
        <f t="shared" si="0"/>
        <v>307</v>
      </c>
    </row>
    <row r="47" spans="1:30">
      <c r="A47" s="4">
        <v>1</v>
      </c>
      <c r="B47" s="13">
        <v>2</v>
      </c>
      <c r="C47" s="19" t="s">
        <v>30</v>
      </c>
      <c r="D47" s="45" t="s">
        <v>52</v>
      </c>
      <c r="E47" s="12">
        <v>27</v>
      </c>
      <c r="F47" s="5" t="s">
        <v>31</v>
      </c>
      <c r="G47" s="4">
        <v>699</v>
      </c>
      <c r="H47" s="17">
        <v>234</v>
      </c>
      <c r="I47" s="17">
        <v>225</v>
      </c>
      <c r="J47" s="17">
        <v>8</v>
      </c>
      <c r="K47" s="17">
        <v>2</v>
      </c>
      <c r="L47" s="17">
        <v>17</v>
      </c>
      <c r="M47" s="17">
        <v>5</v>
      </c>
      <c r="N47" s="17">
        <v>0</v>
      </c>
      <c r="O47" s="17">
        <v>4</v>
      </c>
      <c r="P47" s="17">
        <v>2</v>
      </c>
      <c r="Q47" s="17">
        <v>27</v>
      </c>
      <c r="R47" s="17">
        <v>0</v>
      </c>
      <c r="S47" s="17">
        <v>0</v>
      </c>
      <c r="T47" s="20">
        <v>11</v>
      </c>
      <c r="U47" s="20">
        <v>1</v>
      </c>
      <c r="V47" s="20"/>
      <c r="W47" s="17">
        <v>0</v>
      </c>
      <c r="X47" s="17">
        <v>0</v>
      </c>
      <c r="Y47" s="17">
        <v>0</v>
      </c>
      <c r="Z47" s="17">
        <v>0</v>
      </c>
      <c r="AA47" s="17">
        <v>0</v>
      </c>
      <c r="AB47" s="17">
        <v>0</v>
      </c>
      <c r="AC47" s="17">
        <v>2</v>
      </c>
      <c r="AD47" s="9">
        <f t="shared" si="0"/>
        <v>538</v>
      </c>
    </row>
    <row r="48" spans="1:30">
      <c r="A48" s="4">
        <v>1</v>
      </c>
      <c r="B48" s="13">
        <v>2</v>
      </c>
      <c r="C48" s="19" t="s">
        <v>30</v>
      </c>
      <c r="D48" s="45" t="s">
        <v>53</v>
      </c>
      <c r="E48" s="12">
        <v>28</v>
      </c>
      <c r="F48" s="5" t="s">
        <v>31</v>
      </c>
      <c r="G48" s="4">
        <v>377</v>
      </c>
      <c r="H48" s="17">
        <v>162</v>
      </c>
      <c r="I48" s="17">
        <v>87</v>
      </c>
      <c r="J48" s="17">
        <v>2</v>
      </c>
      <c r="K48" s="17">
        <v>3</v>
      </c>
      <c r="L48" s="17">
        <v>6</v>
      </c>
      <c r="M48" s="17">
        <v>1</v>
      </c>
      <c r="N48" s="17">
        <v>0</v>
      </c>
      <c r="O48" s="17">
        <v>3</v>
      </c>
      <c r="P48" s="17">
        <v>1</v>
      </c>
      <c r="Q48" s="17">
        <v>12</v>
      </c>
      <c r="R48" s="17">
        <v>0</v>
      </c>
      <c r="S48" s="17">
        <v>0</v>
      </c>
      <c r="T48" s="20">
        <v>3</v>
      </c>
      <c r="U48" s="20">
        <v>0</v>
      </c>
      <c r="V48" s="20"/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>
        <v>8</v>
      </c>
      <c r="AD48" s="9">
        <f t="shared" si="0"/>
        <v>288</v>
      </c>
    </row>
    <row r="49" spans="1:30">
      <c r="A49" s="4">
        <v>1</v>
      </c>
      <c r="B49" s="13">
        <v>2</v>
      </c>
      <c r="C49" s="19" t="s">
        <v>30</v>
      </c>
      <c r="D49" s="45" t="s">
        <v>53</v>
      </c>
      <c r="E49" s="12">
        <v>28</v>
      </c>
      <c r="F49" s="5" t="s">
        <v>32</v>
      </c>
      <c r="G49" s="4">
        <v>376</v>
      </c>
      <c r="H49" s="17">
        <v>159</v>
      </c>
      <c r="I49" s="17">
        <v>100</v>
      </c>
      <c r="J49" s="17">
        <v>4</v>
      </c>
      <c r="K49" s="17">
        <v>2</v>
      </c>
      <c r="L49" s="17">
        <v>6</v>
      </c>
      <c r="M49" s="17">
        <v>1</v>
      </c>
      <c r="N49" s="17">
        <v>0</v>
      </c>
      <c r="O49" s="17">
        <v>1</v>
      </c>
      <c r="P49" s="17">
        <v>0</v>
      </c>
      <c r="Q49" s="17">
        <v>22</v>
      </c>
      <c r="R49" s="17">
        <v>0</v>
      </c>
      <c r="S49" s="17">
        <v>0</v>
      </c>
      <c r="T49" s="20">
        <v>8</v>
      </c>
      <c r="U49" s="20">
        <v>2</v>
      </c>
      <c r="V49" s="20"/>
      <c r="W49" s="17">
        <v>0</v>
      </c>
      <c r="X49" s="17">
        <v>0</v>
      </c>
      <c r="Y49" s="17">
        <v>0</v>
      </c>
      <c r="Z49" s="17">
        <v>0</v>
      </c>
      <c r="AA49" s="17">
        <v>0</v>
      </c>
      <c r="AB49" s="17">
        <v>0</v>
      </c>
      <c r="AC49" s="17">
        <v>4</v>
      </c>
      <c r="AD49" s="9">
        <f t="shared" si="0"/>
        <v>309</v>
      </c>
    </row>
    <row r="50" spans="1:30">
      <c r="A50" s="4">
        <v>1</v>
      </c>
      <c r="B50" s="13">
        <v>2</v>
      </c>
      <c r="C50" s="19" t="s">
        <v>30</v>
      </c>
      <c r="D50" s="45" t="s">
        <v>54</v>
      </c>
      <c r="E50" s="12">
        <v>29</v>
      </c>
      <c r="F50" s="5" t="s">
        <v>31</v>
      </c>
      <c r="G50" s="4">
        <v>546</v>
      </c>
      <c r="H50" s="17">
        <v>214</v>
      </c>
      <c r="I50" s="17">
        <v>152</v>
      </c>
      <c r="J50" s="17">
        <v>16</v>
      </c>
      <c r="K50" s="17">
        <v>1</v>
      </c>
      <c r="L50" s="17">
        <v>2</v>
      </c>
      <c r="M50" s="17">
        <v>0</v>
      </c>
      <c r="N50" s="17">
        <v>0</v>
      </c>
      <c r="O50" s="17">
        <v>1</v>
      </c>
      <c r="P50" s="17">
        <v>0</v>
      </c>
      <c r="Q50" s="17">
        <v>8</v>
      </c>
      <c r="R50" s="17">
        <v>0</v>
      </c>
      <c r="S50" s="17">
        <v>0</v>
      </c>
      <c r="T50" s="20">
        <v>13</v>
      </c>
      <c r="U50" s="20">
        <v>0</v>
      </c>
      <c r="V50" s="20"/>
      <c r="W50" s="17">
        <v>0</v>
      </c>
      <c r="X50" s="17">
        <v>0</v>
      </c>
      <c r="Y50" s="17">
        <v>0</v>
      </c>
      <c r="Z50" s="17">
        <v>0</v>
      </c>
      <c r="AA50" s="17">
        <v>0</v>
      </c>
      <c r="AB50" s="17">
        <v>0</v>
      </c>
      <c r="AC50" s="17">
        <v>6</v>
      </c>
      <c r="AD50" s="9">
        <f t="shared" si="0"/>
        <v>413</v>
      </c>
    </row>
    <row r="51" spans="1:30">
      <c r="A51" s="4">
        <v>1</v>
      </c>
      <c r="B51" s="13">
        <v>2</v>
      </c>
      <c r="C51" s="19" t="s">
        <v>30</v>
      </c>
      <c r="D51" s="45" t="s">
        <v>54</v>
      </c>
      <c r="E51" s="12">
        <v>29</v>
      </c>
      <c r="F51" s="5" t="s">
        <v>32</v>
      </c>
      <c r="G51" s="4">
        <v>546</v>
      </c>
      <c r="H51" s="17">
        <v>247</v>
      </c>
      <c r="I51" s="17">
        <v>162</v>
      </c>
      <c r="J51" s="17">
        <v>3</v>
      </c>
      <c r="K51" s="17">
        <v>1</v>
      </c>
      <c r="L51" s="17">
        <v>0</v>
      </c>
      <c r="M51" s="17">
        <v>2</v>
      </c>
      <c r="N51" s="17">
        <v>0</v>
      </c>
      <c r="O51" s="17">
        <v>1</v>
      </c>
      <c r="P51" s="17">
        <v>0</v>
      </c>
      <c r="Q51" s="17">
        <v>3</v>
      </c>
      <c r="R51" s="17">
        <v>0</v>
      </c>
      <c r="S51" s="17">
        <v>0</v>
      </c>
      <c r="T51" s="20">
        <v>8</v>
      </c>
      <c r="U51" s="20">
        <v>4</v>
      </c>
      <c r="V51" s="20"/>
      <c r="W51" s="17">
        <v>0</v>
      </c>
      <c r="X51" s="17">
        <v>0</v>
      </c>
      <c r="Y51" s="17">
        <v>0</v>
      </c>
      <c r="Z51" s="17">
        <v>0</v>
      </c>
      <c r="AA51" s="17">
        <v>0</v>
      </c>
      <c r="AB51" s="17">
        <v>0</v>
      </c>
      <c r="AC51" s="17">
        <v>6</v>
      </c>
      <c r="AD51" s="9">
        <f t="shared" si="0"/>
        <v>437</v>
      </c>
    </row>
    <row r="52" spans="1:30">
      <c r="A52" s="4">
        <v>1</v>
      </c>
      <c r="B52" s="13">
        <v>2</v>
      </c>
      <c r="C52" s="19" t="s">
        <v>30</v>
      </c>
      <c r="D52" s="45" t="s">
        <v>55</v>
      </c>
      <c r="E52" s="12">
        <v>30</v>
      </c>
      <c r="F52" s="5" t="s">
        <v>31</v>
      </c>
      <c r="G52" s="4">
        <v>393</v>
      </c>
      <c r="H52" s="17">
        <v>160</v>
      </c>
      <c r="I52" s="17">
        <v>109</v>
      </c>
      <c r="J52" s="17">
        <v>14</v>
      </c>
      <c r="K52" s="17">
        <v>2</v>
      </c>
      <c r="L52" s="17">
        <v>2</v>
      </c>
      <c r="M52" s="17">
        <v>0</v>
      </c>
      <c r="N52" s="17">
        <v>0</v>
      </c>
      <c r="O52" s="17">
        <v>0</v>
      </c>
      <c r="P52" s="17">
        <v>0</v>
      </c>
      <c r="Q52" s="17">
        <v>5</v>
      </c>
      <c r="R52" s="17">
        <v>0</v>
      </c>
      <c r="S52" s="17">
        <v>0</v>
      </c>
      <c r="T52" s="20">
        <v>8</v>
      </c>
      <c r="U52" s="20">
        <v>4</v>
      </c>
      <c r="V52" s="20"/>
      <c r="W52" s="17">
        <v>0</v>
      </c>
      <c r="X52" s="17">
        <v>0</v>
      </c>
      <c r="Y52" s="17">
        <v>0</v>
      </c>
      <c r="Z52" s="17">
        <v>0</v>
      </c>
      <c r="AA52" s="17">
        <v>0</v>
      </c>
      <c r="AB52" s="17">
        <v>0</v>
      </c>
      <c r="AC52" s="17">
        <v>4</v>
      </c>
      <c r="AD52" s="9">
        <f t="shared" si="0"/>
        <v>308</v>
      </c>
    </row>
    <row r="53" spans="1:30">
      <c r="A53" s="4">
        <v>1</v>
      </c>
      <c r="B53" s="13">
        <v>2</v>
      </c>
      <c r="C53" s="19" t="s">
        <v>30</v>
      </c>
      <c r="D53" s="45" t="s">
        <v>55</v>
      </c>
      <c r="E53" s="12">
        <v>30</v>
      </c>
      <c r="F53" s="5" t="s">
        <v>32</v>
      </c>
      <c r="G53" s="4">
        <v>393</v>
      </c>
      <c r="H53" s="17">
        <v>140</v>
      </c>
      <c r="I53" s="17">
        <v>104</v>
      </c>
      <c r="J53" s="17">
        <v>15</v>
      </c>
      <c r="K53" s="17">
        <v>5</v>
      </c>
      <c r="L53" s="17">
        <v>3</v>
      </c>
      <c r="M53" s="17">
        <v>1</v>
      </c>
      <c r="N53" s="17">
        <v>0</v>
      </c>
      <c r="O53" s="9">
        <v>2</v>
      </c>
      <c r="P53" s="9">
        <v>0</v>
      </c>
      <c r="Q53" s="9">
        <v>9</v>
      </c>
      <c r="R53" s="17">
        <v>0</v>
      </c>
      <c r="S53" s="17">
        <v>0</v>
      </c>
      <c r="T53" s="20">
        <v>13</v>
      </c>
      <c r="U53" s="20">
        <v>3</v>
      </c>
      <c r="V53" s="20"/>
      <c r="W53" s="17">
        <v>0</v>
      </c>
      <c r="X53" s="17">
        <v>0</v>
      </c>
      <c r="Y53" s="17">
        <v>0</v>
      </c>
      <c r="Z53" s="17">
        <v>0</v>
      </c>
      <c r="AA53" s="17">
        <v>0</v>
      </c>
      <c r="AB53" s="9">
        <v>0</v>
      </c>
      <c r="AC53" s="9">
        <v>7</v>
      </c>
      <c r="AD53" s="9">
        <f t="shared" si="0"/>
        <v>302</v>
      </c>
    </row>
    <row r="54" spans="1:30">
      <c r="A54" s="4">
        <v>1</v>
      </c>
      <c r="B54" s="13">
        <v>2</v>
      </c>
      <c r="C54" s="19" t="s">
        <v>30</v>
      </c>
      <c r="D54" s="45" t="s">
        <v>56</v>
      </c>
      <c r="E54" s="12">
        <v>31</v>
      </c>
      <c r="F54" s="5" t="s">
        <v>31</v>
      </c>
      <c r="G54" s="4">
        <v>592</v>
      </c>
      <c r="H54" s="17">
        <v>237</v>
      </c>
      <c r="I54" s="17">
        <v>198</v>
      </c>
      <c r="J54" s="17">
        <v>9</v>
      </c>
      <c r="K54" s="17">
        <v>3</v>
      </c>
      <c r="L54" s="17">
        <v>1</v>
      </c>
      <c r="M54" s="17">
        <v>4</v>
      </c>
      <c r="N54" s="17">
        <v>0</v>
      </c>
      <c r="O54" s="9">
        <v>0</v>
      </c>
      <c r="P54" s="9">
        <v>3</v>
      </c>
      <c r="Q54" s="9">
        <v>8</v>
      </c>
      <c r="R54" s="17">
        <v>0</v>
      </c>
      <c r="S54" s="17">
        <v>0</v>
      </c>
      <c r="T54" s="20">
        <v>0</v>
      </c>
      <c r="U54" s="20">
        <v>1</v>
      </c>
      <c r="V54" s="20"/>
      <c r="W54" s="17">
        <v>0</v>
      </c>
      <c r="X54" s="17">
        <v>0</v>
      </c>
      <c r="Y54" s="17">
        <v>0</v>
      </c>
      <c r="Z54" s="17">
        <v>0</v>
      </c>
      <c r="AA54" s="17">
        <v>0</v>
      </c>
      <c r="AB54" s="9">
        <v>0</v>
      </c>
      <c r="AC54" s="9">
        <v>6</v>
      </c>
      <c r="AD54" s="9">
        <f t="shared" si="0"/>
        <v>470</v>
      </c>
    </row>
    <row r="55" spans="1:30" s="506" customFormat="1">
      <c r="A55" s="504">
        <v>1</v>
      </c>
      <c r="B55" s="527">
        <v>2</v>
      </c>
      <c r="C55" s="539" t="s">
        <v>30</v>
      </c>
      <c r="D55" s="540" t="s">
        <v>56</v>
      </c>
      <c r="E55" s="525">
        <v>31</v>
      </c>
      <c r="F55" s="540" t="s">
        <v>32</v>
      </c>
      <c r="G55" s="504">
        <v>591</v>
      </c>
      <c r="H55" s="539">
        <v>238</v>
      </c>
      <c r="I55" s="539">
        <v>167</v>
      </c>
      <c r="J55" s="539">
        <v>5</v>
      </c>
      <c r="K55" s="539">
        <v>3</v>
      </c>
      <c r="L55" s="539">
        <v>3</v>
      </c>
      <c r="M55" s="539">
        <v>0</v>
      </c>
      <c r="N55" s="539">
        <v>0</v>
      </c>
      <c r="O55" s="505">
        <v>1</v>
      </c>
      <c r="P55" s="505">
        <v>1</v>
      </c>
      <c r="Q55" s="505">
        <v>11</v>
      </c>
      <c r="R55" s="539">
        <v>0</v>
      </c>
      <c r="S55" s="539">
        <v>0</v>
      </c>
      <c r="T55" s="539">
        <v>12</v>
      </c>
      <c r="U55" s="539">
        <v>3</v>
      </c>
      <c r="V55" s="539"/>
      <c r="W55" s="539">
        <v>0</v>
      </c>
      <c r="X55" s="539">
        <v>0</v>
      </c>
      <c r="Y55" s="539">
        <v>0</v>
      </c>
      <c r="Z55" s="539">
        <v>0</v>
      </c>
      <c r="AA55" s="539">
        <v>0</v>
      </c>
      <c r="AB55" s="505">
        <v>0</v>
      </c>
      <c r="AC55" s="505">
        <v>7</v>
      </c>
      <c r="AD55" s="505">
        <f t="shared" si="0"/>
        <v>451</v>
      </c>
    </row>
    <row r="56" spans="1:30">
      <c r="A56" s="4">
        <v>1</v>
      </c>
      <c r="B56" s="13">
        <v>2</v>
      </c>
      <c r="C56" s="19" t="s">
        <v>30</v>
      </c>
      <c r="D56" s="45" t="s">
        <v>56</v>
      </c>
      <c r="E56" s="12">
        <v>31</v>
      </c>
      <c r="F56" s="5" t="s">
        <v>33</v>
      </c>
      <c r="G56" s="4">
        <v>591</v>
      </c>
      <c r="H56" s="17">
        <v>248</v>
      </c>
      <c r="I56" s="17">
        <v>154</v>
      </c>
      <c r="J56" s="17">
        <v>5</v>
      </c>
      <c r="K56" s="17">
        <v>3</v>
      </c>
      <c r="L56" s="17">
        <v>1</v>
      </c>
      <c r="M56" s="17">
        <v>0</v>
      </c>
      <c r="N56" s="17">
        <v>0</v>
      </c>
      <c r="O56" s="9">
        <v>2</v>
      </c>
      <c r="P56" s="9">
        <v>0</v>
      </c>
      <c r="Q56" s="9">
        <v>8</v>
      </c>
      <c r="R56" s="17">
        <v>0</v>
      </c>
      <c r="S56" s="17">
        <v>0</v>
      </c>
      <c r="T56" s="20">
        <v>13</v>
      </c>
      <c r="U56" s="20">
        <v>1</v>
      </c>
      <c r="V56" s="20"/>
      <c r="W56" s="17">
        <v>0</v>
      </c>
      <c r="X56" s="17">
        <v>0</v>
      </c>
      <c r="Y56" s="17">
        <v>0</v>
      </c>
      <c r="Z56" s="17">
        <v>0</v>
      </c>
      <c r="AA56" s="17">
        <v>0</v>
      </c>
      <c r="AB56" s="9">
        <v>0</v>
      </c>
      <c r="AC56" s="9">
        <v>9</v>
      </c>
      <c r="AD56" s="9">
        <f t="shared" si="0"/>
        <v>444</v>
      </c>
    </row>
    <row r="57" spans="1:30">
      <c r="A57" s="4">
        <v>1</v>
      </c>
      <c r="B57" s="13">
        <v>2</v>
      </c>
      <c r="C57" s="19" t="s">
        <v>30</v>
      </c>
      <c r="D57" s="45" t="s">
        <v>57</v>
      </c>
      <c r="E57" s="12">
        <v>32</v>
      </c>
      <c r="F57" s="5" t="s">
        <v>31</v>
      </c>
      <c r="G57" s="4">
        <v>385</v>
      </c>
      <c r="H57" s="17">
        <v>168</v>
      </c>
      <c r="I57" s="17">
        <v>131</v>
      </c>
      <c r="J57" s="17">
        <v>4</v>
      </c>
      <c r="K57" s="17">
        <v>2</v>
      </c>
      <c r="L57" s="17">
        <v>3</v>
      </c>
      <c r="M57" s="17">
        <v>1</v>
      </c>
      <c r="N57" s="17">
        <v>0</v>
      </c>
      <c r="O57" s="9">
        <v>2</v>
      </c>
      <c r="P57" s="9">
        <v>2</v>
      </c>
      <c r="Q57" s="9">
        <v>4</v>
      </c>
      <c r="R57" s="17">
        <v>0</v>
      </c>
      <c r="S57" s="17">
        <v>0</v>
      </c>
      <c r="T57" s="20">
        <v>2</v>
      </c>
      <c r="U57" s="20">
        <v>0</v>
      </c>
      <c r="V57" s="20"/>
      <c r="W57" s="17">
        <v>0</v>
      </c>
      <c r="X57" s="17">
        <v>0</v>
      </c>
      <c r="Y57" s="17">
        <v>0</v>
      </c>
      <c r="Z57" s="17">
        <v>0</v>
      </c>
      <c r="AA57" s="17">
        <v>0</v>
      </c>
      <c r="AB57" s="9">
        <v>0</v>
      </c>
      <c r="AC57" s="9">
        <v>5</v>
      </c>
      <c r="AD57" s="9">
        <f t="shared" si="0"/>
        <v>324</v>
      </c>
    </row>
    <row r="58" spans="1:30">
      <c r="A58" s="4">
        <v>1</v>
      </c>
      <c r="B58" s="13">
        <v>2</v>
      </c>
      <c r="C58" s="19" t="s">
        <v>30</v>
      </c>
      <c r="D58" s="45" t="s">
        <v>58</v>
      </c>
      <c r="E58" s="12">
        <v>33</v>
      </c>
      <c r="F58" s="5" t="s">
        <v>31</v>
      </c>
      <c r="G58" s="4">
        <v>407</v>
      </c>
      <c r="H58" s="17">
        <v>118</v>
      </c>
      <c r="I58" s="17">
        <v>171</v>
      </c>
      <c r="J58" s="17">
        <v>3</v>
      </c>
      <c r="K58" s="17">
        <v>11</v>
      </c>
      <c r="L58" s="17">
        <v>7</v>
      </c>
      <c r="M58" s="17">
        <v>0</v>
      </c>
      <c r="N58" s="17">
        <v>0</v>
      </c>
      <c r="O58" s="9">
        <v>1</v>
      </c>
      <c r="P58" s="9">
        <v>1</v>
      </c>
      <c r="Q58" s="9">
        <v>8</v>
      </c>
      <c r="R58" s="17">
        <v>0</v>
      </c>
      <c r="S58" s="17">
        <v>0</v>
      </c>
      <c r="T58" s="20">
        <v>5</v>
      </c>
      <c r="U58" s="20">
        <v>1</v>
      </c>
      <c r="V58" s="20"/>
      <c r="W58" s="17">
        <v>0</v>
      </c>
      <c r="X58" s="17">
        <v>0</v>
      </c>
      <c r="Y58" s="17">
        <v>0</v>
      </c>
      <c r="Z58" s="17">
        <v>0</v>
      </c>
      <c r="AA58" s="17">
        <v>0</v>
      </c>
      <c r="AB58" s="9">
        <v>0</v>
      </c>
      <c r="AC58" s="9">
        <v>6</v>
      </c>
      <c r="AD58" s="9">
        <f t="shared" si="0"/>
        <v>332</v>
      </c>
    </row>
    <row r="59" spans="1:30">
      <c r="A59" s="4">
        <v>1</v>
      </c>
      <c r="B59" s="13">
        <v>2</v>
      </c>
      <c r="C59" s="19" t="s">
        <v>30</v>
      </c>
      <c r="D59" s="45" t="s">
        <v>58</v>
      </c>
      <c r="E59" s="12">
        <v>33</v>
      </c>
      <c r="F59" s="5" t="s">
        <v>32</v>
      </c>
      <c r="G59" s="4">
        <v>406</v>
      </c>
      <c r="H59" s="17">
        <v>100</v>
      </c>
      <c r="I59" s="17">
        <v>198</v>
      </c>
      <c r="J59" s="17">
        <v>7</v>
      </c>
      <c r="K59" s="17">
        <v>5</v>
      </c>
      <c r="L59" s="17">
        <v>3</v>
      </c>
      <c r="M59" s="17">
        <v>0</v>
      </c>
      <c r="N59" s="17">
        <v>0</v>
      </c>
      <c r="O59" s="9">
        <v>0</v>
      </c>
      <c r="P59" s="9">
        <v>0</v>
      </c>
      <c r="Q59" s="9">
        <v>8</v>
      </c>
      <c r="R59" s="17">
        <v>0</v>
      </c>
      <c r="S59" s="17">
        <v>0</v>
      </c>
      <c r="T59" s="20">
        <v>2</v>
      </c>
      <c r="U59" s="20">
        <v>4</v>
      </c>
      <c r="V59" s="20"/>
      <c r="W59" s="17">
        <v>0</v>
      </c>
      <c r="X59" s="17">
        <v>0</v>
      </c>
      <c r="Y59" s="17">
        <v>0</v>
      </c>
      <c r="Z59" s="17">
        <v>0</v>
      </c>
      <c r="AA59" s="17">
        <v>0</v>
      </c>
      <c r="AB59" s="9">
        <v>0</v>
      </c>
      <c r="AC59" s="9">
        <v>7</v>
      </c>
      <c r="AD59" s="9">
        <f t="shared" si="0"/>
        <v>334</v>
      </c>
    </row>
    <row r="60" spans="1:30">
      <c r="A60" s="4">
        <v>1</v>
      </c>
      <c r="B60" s="13">
        <v>2</v>
      </c>
      <c r="C60" s="19" t="s">
        <v>30</v>
      </c>
      <c r="D60" s="45" t="s">
        <v>59</v>
      </c>
      <c r="E60" s="12">
        <v>33</v>
      </c>
      <c r="F60" s="5" t="s">
        <v>79</v>
      </c>
      <c r="G60" s="4">
        <v>456</v>
      </c>
      <c r="H60" s="17">
        <v>146</v>
      </c>
      <c r="I60" s="17">
        <v>208</v>
      </c>
      <c r="J60" s="17">
        <v>4</v>
      </c>
      <c r="K60" s="17">
        <v>0</v>
      </c>
      <c r="L60" s="17">
        <v>1</v>
      </c>
      <c r="M60" s="17">
        <v>0</v>
      </c>
      <c r="N60" s="17">
        <v>0</v>
      </c>
      <c r="O60" s="9">
        <v>0</v>
      </c>
      <c r="P60" s="9">
        <v>1</v>
      </c>
      <c r="Q60" s="9">
        <v>2</v>
      </c>
      <c r="R60" s="17">
        <v>0</v>
      </c>
      <c r="S60" s="17">
        <v>0</v>
      </c>
      <c r="T60" s="20">
        <v>11</v>
      </c>
      <c r="U60" s="20">
        <v>4</v>
      </c>
      <c r="V60" s="20"/>
      <c r="W60" s="17">
        <v>0</v>
      </c>
      <c r="X60" s="17">
        <v>0</v>
      </c>
      <c r="Y60" s="17">
        <v>0</v>
      </c>
      <c r="Z60" s="17">
        <v>0</v>
      </c>
      <c r="AA60" s="17">
        <v>0</v>
      </c>
      <c r="AB60" s="9">
        <v>0</v>
      </c>
      <c r="AC60" s="9">
        <v>4</v>
      </c>
      <c r="AD60" s="9">
        <f t="shared" si="0"/>
        <v>381</v>
      </c>
    </row>
    <row r="61" spans="1:30">
      <c r="A61" s="4">
        <v>1</v>
      </c>
      <c r="B61" s="13">
        <v>2</v>
      </c>
      <c r="C61" s="19" t="s">
        <v>30</v>
      </c>
      <c r="D61" s="45" t="s">
        <v>61</v>
      </c>
      <c r="E61" s="12">
        <v>34</v>
      </c>
      <c r="F61" s="5" t="s">
        <v>31</v>
      </c>
      <c r="G61" s="4">
        <v>494</v>
      </c>
      <c r="H61" s="17">
        <v>148</v>
      </c>
      <c r="I61" s="17">
        <v>178</v>
      </c>
      <c r="J61" s="17">
        <v>19</v>
      </c>
      <c r="K61" s="17">
        <v>6</v>
      </c>
      <c r="L61" s="17">
        <v>15</v>
      </c>
      <c r="M61" s="17">
        <v>1</v>
      </c>
      <c r="N61" s="17">
        <v>0</v>
      </c>
      <c r="O61" s="9">
        <v>3</v>
      </c>
      <c r="P61" s="9">
        <v>1</v>
      </c>
      <c r="Q61" s="9">
        <v>27</v>
      </c>
      <c r="R61" s="17">
        <v>0</v>
      </c>
      <c r="S61" s="17">
        <v>0</v>
      </c>
      <c r="T61" s="20">
        <v>0</v>
      </c>
      <c r="U61" s="20">
        <v>2</v>
      </c>
      <c r="V61" s="20"/>
      <c r="W61" s="17">
        <v>0</v>
      </c>
      <c r="X61" s="17">
        <v>0</v>
      </c>
      <c r="Y61" s="17">
        <v>0</v>
      </c>
      <c r="Z61" s="17">
        <v>0</v>
      </c>
      <c r="AA61" s="17">
        <v>0</v>
      </c>
      <c r="AB61" s="9">
        <v>0</v>
      </c>
      <c r="AC61" s="9">
        <v>16</v>
      </c>
      <c r="AD61" s="9">
        <f t="shared" si="0"/>
        <v>416</v>
      </c>
    </row>
    <row r="62" spans="1:30">
      <c r="A62" s="4">
        <v>1</v>
      </c>
      <c r="B62" s="13">
        <v>2</v>
      </c>
      <c r="C62" s="19" t="s">
        <v>30</v>
      </c>
      <c r="D62" s="45" t="s">
        <v>62</v>
      </c>
      <c r="E62" s="12">
        <v>34</v>
      </c>
      <c r="F62" s="5" t="s">
        <v>79</v>
      </c>
      <c r="G62" s="4">
        <v>701</v>
      </c>
      <c r="H62" s="9">
        <v>254</v>
      </c>
      <c r="I62" s="9">
        <v>173</v>
      </c>
      <c r="J62" s="9">
        <v>20</v>
      </c>
      <c r="K62" s="9">
        <v>1</v>
      </c>
      <c r="L62" s="9">
        <v>7</v>
      </c>
      <c r="M62" s="9">
        <v>4</v>
      </c>
      <c r="N62" s="17">
        <v>0</v>
      </c>
      <c r="O62" s="9">
        <v>5</v>
      </c>
      <c r="P62" s="9">
        <v>0</v>
      </c>
      <c r="Q62" s="9">
        <v>53</v>
      </c>
      <c r="R62" s="17">
        <v>0</v>
      </c>
      <c r="S62" s="17">
        <v>0</v>
      </c>
      <c r="T62" s="20">
        <v>31</v>
      </c>
      <c r="U62" s="20">
        <v>0</v>
      </c>
      <c r="V62" s="20"/>
      <c r="W62" s="17">
        <v>0</v>
      </c>
      <c r="X62" s="17">
        <v>0</v>
      </c>
      <c r="Y62" s="17">
        <v>0</v>
      </c>
      <c r="Z62" s="17">
        <v>0</v>
      </c>
      <c r="AA62" s="17">
        <v>0</v>
      </c>
      <c r="AB62" s="9">
        <v>0</v>
      </c>
      <c r="AC62" s="9">
        <v>9</v>
      </c>
      <c r="AD62" s="9">
        <f t="shared" si="0"/>
        <v>557</v>
      </c>
    </row>
    <row r="63" spans="1:30">
      <c r="B63" s="14" t="s">
        <v>63</v>
      </c>
      <c r="C63" s="659" t="s">
        <v>64</v>
      </c>
      <c r="D63" s="659"/>
      <c r="E63" s="18"/>
      <c r="F63" s="18"/>
      <c r="G63" s="16">
        <f t="shared" ref="G63:AC63" si="1">SUM(G2:G62)</f>
        <v>31260</v>
      </c>
      <c r="H63" s="16">
        <f t="shared" si="1"/>
        <v>13174</v>
      </c>
      <c r="I63" s="16">
        <f t="shared" si="1"/>
        <v>7479</v>
      </c>
      <c r="J63" s="16">
        <f t="shared" si="1"/>
        <v>454</v>
      </c>
      <c r="K63" s="16">
        <f t="shared" si="1"/>
        <v>302</v>
      </c>
      <c r="L63" s="16">
        <f t="shared" si="1"/>
        <v>298</v>
      </c>
      <c r="M63" s="16">
        <f t="shared" si="1"/>
        <v>112</v>
      </c>
      <c r="N63" s="18">
        <f t="shared" si="1"/>
        <v>0</v>
      </c>
      <c r="O63" s="16">
        <f t="shared" si="1"/>
        <v>82</v>
      </c>
      <c r="P63" s="16">
        <f t="shared" si="1"/>
        <v>43</v>
      </c>
      <c r="Q63" s="16">
        <f t="shared" si="1"/>
        <v>732</v>
      </c>
      <c r="R63" s="16">
        <f t="shared" si="1"/>
        <v>0</v>
      </c>
      <c r="S63" s="16">
        <f t="shared" si="1"/>
        <v>0</v>
      </c>
      <c r="T63" s="16">
        <f t="shared" si="1"/>
        <v>477</v>
      </c>
      <c r="U63" s="18">
        <f t="shared" si="1"/>
        <v>110</v>
      </c>
      <c r="V63" s="18">
        <f t="shared" si="1"/>
        <v>0</v>
      </c>
      <c r="W63" s="18">
        <f t="shared" si="1"/>
        <v>0</v>
      </c>
      <c r="X63" s="18">
        <f t="shared" si="1"/>
        <v>0</v>
      </c>
      <c r="Y63" s="18">
        <f t="shared" si="1"/>
        <v>0</v>
      </c>
      <c r="Z63" s="18">
        <f t="shared" si="1"/>
        <v>0</v>
      </c>
      <c r="AA63" s="18">
        <f t="shared" si="1"/>
        <v>0</v>
      </c>
      <c r="AB63" s="16">
        <f t="shared" si="1"/>
        <v>4</v>
      </c>
      <c r="AC63" s="16">
        <f t="shared" si="1"/>
        <v>452</v>
      </c>
      <c r="AD63" s="16">
        <f>SUM(H63:AC63)</f>
        <v>23719</v>
      </c>
    </row>
    <row r="64" spans="1:30">
      <c r="E64" s="11"/>
      <c r="F64" s="11"/>
      <c r="T64" s="11">
        <f>T63/2</f>
        <v>238.5</v>
      </c>
      <c r="U64" s="11">
        <f>U63/2</f>
        <v>55</v>
      </c>
    </row>
    <row r="65" spans="1:30">
      <c r="B65" s="14" t="s">
        <v>65</v>
      </c>
      <c r="C65" s="660" t="s">
        <v>66</v>
      </c>
      <c r="D65" s="661"/>
      <c r="E65" s="661"/>
      <c r="F65" s="662"/>
      <c r="G65" s="15" t="s">
        <v>6</v>
      </c>
      <c r="H65" s="8" t="s">
        <v>7</v>
      </c>
      <c r="I65" s="8" t="s">
        <v>8</v>
      </c>
      <c r="J65" s="8" t="s">
        <v>9</v>
      </c>
      <c r="K65" s="8" t="s">
        <v>10</v>
      </c>
      <c r="L65" s="8" t="s">
        <v>11</v>
      </c>
      <c r="M65" s="8" t="s">
        <v>12</v>
      </c>
      <c r="N65" s="8" t="s">
        <v>13</v>
      </c>
      <c r="O65" s="8" t="s">
        <v>14</v>
      </c>
      <c r="P65" s="8" t="s">
        <v>15</v>
      </c>
      <c r="Q65" s="8" t="s">
        <v>16</v>
      </c>
      <c r="R65" s="8" t="s">
        <v>17</v>
      </c>
      <c r="S65" s="8" t="s">
        <v>18</v>
      </c>
      <c r="T65" s="8" t="s">
        <v>22</v>
      </c>
      <c r="U65" s="8" t="s">
        <v>23</v>
      </c>
      <c r="V65" s="8" t="s">
        <v>24</v>
      </c>
      <c r="W65" s="8" t="s">
        <v>25</v>
      </c>
      <c r="X65" s="8" t="s">
        <v>26</v>
      </c>
      <c r="Y65" s="8" t="s">
        <v>27</v>
      </c>
      <c r="Z65" s="8" t="s">
        <v>28</v>
      </c>
      <c r="AA65" s="8" t="s">
        <v>29</v>
      </c>
    </row>
    <row r="66" spans="1:30">
      <c r="C66" s="663"/>
      <c r="D66" s="664"/>
      <c r="E66" s="664"/>
      <c r="F66" s="665"/>
      <c r="G66" s="9">
        <f>G63</f>
        <v>31260</v>
      </c>
      <c r="H66" s="9">
        <f>H63+239</f>
        <v>13413</v>
      </c>
      <c r="I66" s="9">
        <f>I63+55</f>
        <v>7534</v>
      </c>
      <c r="J66" s="9">
        <f>J63+238</f>
        <v>692</v>
      </c>
      <c r="K66" s="9">
        <f>K63+55</f>
        <v>357</v>
      </c>
      <c r="L66" s="9">
        <f t="shared" ref="L66:S66" si="2">L63</f>
        <v>298</v>
      </c>
      <c r="M66" s="9">
        <f t="shared" si="2"/>
        <v>112</v>
      </c>
      <c r="N66" s="17">
        <f t="shared" si="2"/>
        <v>0</v>
      </c>
      <c r="O66" s="9">
        <f t="shared" si="2"/>
        <v>82</v>
      </c>
      <c r="P66" s="9">
        <f t="shared" si="2"/>
        <v>43</v>
      </c>
      <c r="Q66" s="9">
        <f t="shared" si="2"/>
        <v>732</v>
      </c>
      <c r="R66" s="9">
        <f t="shared" si="2"/>
        <v>0</v>
      </c>
      <c r="S66" s="9">
        <f t="shared" si="2"/>
        <v>0</v>
      </c>
      <c r="T66" s="17">
        <f>W2</f>
        <v>0</v>
      </c>
      <c r="U66" s="17">
        <f>X2</f>
        <v>0</v>
      </c>
      <c r="V66" s="17">
        <f>Y2</f>
        <v>0</v>
      </c>
      <c r="W66" s="17">
        <f>Z2</f>
        <v>0</v>
      </c>
      <c r="X66" s="17">
        <f>AA2</f>
        <v>0</v>
      </c>
      <c r="Y66" s="17">
        <f>AB63</f>
        <v>4</v>
      </c>
      <c r="Z66" s="17">
        <f>AC63</f>
        <v>452</v>
      </c>
      <c r="AA66" s="17">
        <f>SUM(H66:Z66)</f>
        <v>23719</v>
      </c>
    </row>
    <row r="67" spans="1:30">
      <c r="E67" s="11"/>
      <c r="F67" s="11"/>
    </row>
    <row r="68" spans="1:30" ht="30.75" customHeight="1">
      <c r="B68" s="14" t="s">
        <v>67</v>
      </c>
      <c r="C68" s="666" t="s">
        <v>68</v>
      </c>
      <c r="D68" s="666"/>
      <c r="E68" s="666"/>
      <c r="F68" s="666"/>
      <c r="G68" s="15" t="s">
        <v>6</v>
      </c>
      <c r="H68" s="667" t="s">
        <v>69</v>
      </c>
      <c r="I68" s="667"/>
      <c r="J68" s="667" t="s">
        <v>70</v>
      </c>
      <c r="K68" s="667"/>
      <c r="L68" s="8" t="s">
        <v>11</v>
      </c>
      <c r="M68" s="8" t="s">
        <v>12</v>
      </c>
      <c r="N68" s="8" t="s">
        <v>13</v>
      </c>
      <c r="O68" s="8" t="s">
        <v>14</v>
      </c>
      <c r="P68" s="8" t="s">
        <v>15</v>
      </c>
      <c r="Q68" s="8" t="s">
        <v>16</v>
      </c>
      <c r="R68" s="8" t="s">
        <v>17</v>
      </c>
      <c r="S68" s="8" t="s">
        <v>18</v>
      </c>
      <c r="T68" s="8" t="s">
        <v>22</v>
      </c>
      <c r="U68" s="8" t="s">
        <v>23</v>
      </c>
      <c r="V68" s="8" t="s">
        <v>24</v>
      </c>
      <c r="W68" s="8" t="s">
        <v>25</v>
      </c>
      <c r="X68" s="8" t="s">
        <v>26</v>
      </c>
      <c r="Y68" s="8" t="s">
        <v>27</v>
      </c>
      <c r="Z68" s="8" t="s">
        <v>28</v>
      </c>
      <c r="AA68" s="8" t="s">
        <v>29</v>
      </c>
    </row>
    <row r="69" spans="1:30">
      <c r="C69" s="666"/>
      <c r="D69" s="666"/>
      <c r="E69" s="666"/>
      <c r="F69" s="666"/>
      <c r="G69" s="9">
        <f>G63</f>
        <v>31260</v>
      </c>
      <c r="H69" s="668">
        <f>H66+J66</f>
        <v>14105</v>
      </c>
      <c r="I69" s="668"/>
      <c r="J69" s="668">
        <f>I66+K66</f>
        <v>7891</v>
      </c>
      <c r="K69" s="668"/>
      <c r="L69" s="9">
        <f>L66</f>
        <v>298</v>
      </c>
      <c r="M69" s="9">
        <f t="shared" ref="M69:R69" si="3">M66</f>
        <v>112</v>
      </c>
      <c r="N69" s="17">
        <f t="shared" si="3"/>
        <v>0</v>
      </c>
      <c r="O69" s="9">
        <f t="shared" si="3"/>
        <v>82</v>
      </c>
      <c r="P69" s="9">
        <f t="shared" si="3"/>
        <v>43</v>
      </c>
      <c r="Q69" s="9">
        <f t="shared" si="3"/>
        <v>732</v>
      </c>
      <c r="R69" s="9">
        <f t="shared" si="3"/>
        <v>0</v>
      </c>
      <c r="S69" s="9">
        <f>S66</f>
        <v>0</v>
      </c>
      <c r="T69" s="17">
        <f>T66</f>
        <v>0</v>
      </c>
      <c r="U69" s="17">
        <f t="shared" ref="U69:X69" si="4">U66</f>
        <v>0</v>
      </c>
      <c r="V69" s="17">
        <f t="shared" si="4"/>
        <v>0</v>
      </c>
      <c r="W69" s="17">
        <f t="shared" si="4"/>
        <v>0</v>
      </c>
      <c r="X69" s="17">
        <f t="shared" si="4"/>
        <v>0</v>
      </c>
      <c r="Y69" s="17">
        <f>Y66</f>
        <v>4</v>
      </c>
      <c r="Z69" s="17">
        <f>Z66</f>
        <v>452</v>
      </c>
      <c r="AA69" s="17">
        <f>SUM(H69:Z69)</f>
        <v>23719</v>
      </c>
    </row>
    <row r="72" spans="1:30">
      <c r="A72" s="2" t="s">
        <v>0</v>
      </c>
      <c r="B72" s="7" t="s">
        <v>1</v>
      </c>
      <c r="C72" s="6" t="s">
        <v>2</v>
      </c>
      <c r="D72" s="309" t="s">
        <v>3</v>
      </c>
      <c r="E72" s="1" t="s">
        <v>4</v>
      </c>
      <c r="F72" s="1" t="s">
        <v>5</v>
      </c>
      <c r="G72" s="1" t="s">
        <v>6</v>
      </c>
      <c r="H72" s="8" t="s">
        <v>7</v>
      </c>
      <c r="I72" s="8" t="s">
        <v>8</v>
      </c>
      <c r="J72" s="8" t="s">
        <v>9</v>
      </c>
      <c r="K72" s="8" t="s">
        <v>10</v>
      </c>
      <c r="L72" s="8" t="s">
        <v>11</v>
      </c>
      <c r="M72" s="8" t="s">
        <v>12</v>
      </c>
      <c r="N72" s="8" t="s">
        <v>13</v>
      </c>
      <c r="O72" s="8" t="s">
        <v>14</v>
      </c>
      <c r="P72" s="8" t="s">
        <v>15</v>
      </c>
      <c r="Q72" s="8" t="s">
        <v>16</v>
      </c>
      <c r="R72" s="8" t="s">
        <v>17</v>
      </c>
      <c r="S72" s="8" t="s">
        <v>18</v>
      </c>
      <c r="T72" s="10" t="s">
        <v>19</v>
      </c>
      <c r="U72" s="10" t="s">
        <v>20</v>
      </c>
      <c r="V72" s="10" t="s">
        <v>21</v>
      </c>
      <c r="W72" s="8" t="s">
        <v>22</v>
      </c>
      <c r="X72" s="8" t="s">
        <v>23</v>
      </c>
      <c r="Y72" s="8" t="s">
        <v>24</v>
      </c>
      <c r="Z72" s="8" t="s">
        <v>25</v>
      </c>
      <c r="AA72" s="8" t="s">
        <v>26</v>
      </c>
      <c r="AB72" s="8" t="s">
        <v>27</v>
      </c>
      <c r="AC72" s="8" t="s">
        <v>28</v>
      </c>
      <c r="AD72" s="8" t="s">
        <v>29</v>
      </c>
    </row>
    <row r="73" spans="1:30">
      <c r="A73" s="4">
        <v>1</v>
      </c>
      <c r="B73" s="13">
        <v>24</v>
      </c>
      <c r="C73" s="5" t="s">
        <v>71</v>
      </c>
      <c r="D73" s="45"/>
      <c r="E73" s="12">
        <v>134</v>
      </c>
      <c r="F73" s="5" t="s">
        <v>31</v>
      </c>
      <c r="G73" s="24">
        <v>405</v>
      </c>
      <c r="H73" s="9">
        <v>40</v>
      </c>
      <c r="I73" s="9">
        <v>122</v>
      </c>
      <c r="J73" s="9">
        <v>1</v>
      </c>
      <c r="K73" s="9">
        <v>5</v>
      </c>
      <c r="L73" s="9">
        <v>0</v>
      </c>
      <c r="M73" s="9">
        <v>109</v>
      </c>
      <c r="N73" s="9"/>
      <c r="O73" s="9">
        <v>1</v>
      </c>
      <c r="P73" s="9">
        <v>0</v>
      </c>
      <c r="Q73" s="9">
        <v>2</v>
      </c>
      <c r="R73" s="9"/>
      <c r="S73" s="9">
        <v>2</v>
      </c>
      <c r="T73" s="25">
        <v>0</v>
      </c>
      <c r="U73" s="25">
        <v>5</v>
      </c>
      <c r="V73" s="25"/>
      <c r="W73" s="9"/>
      <c r="X73" s="9"/>
      <c r="Y73" s="9"/>
      <c r="Z73" s="9"/>
      <c r="AA73" s="9"/>
      <c r="AB73" s="9"/>
      <c r="AC73" s="9">
        <v>12</v>
      </c>
      <c r="AD73" s="9">
        <v>299</v>
      </c>
    </row>
    <row r="74" spans="1:30">
      <c r="A74" s="4">
        <v>1</v>
      </c>
      <c r="B74" s="13">
        <v>24</v>
      </c>
      <c r="C74" s="5" t="s">
        <v>71</v>
      </c>
      <c r="D74" s="45"/>
      <c r="E74" s="12">
        <v>134</v>
      </c>
      <c r="F74" s="5" t="s">
        <v>32</v>
      </c>
      <c r="G74" s="24">
        <v>405</v>
      </c>
      <c r="H74" s="9">
        <v>39</v>
      </c>
      <c r="I74" s="9">
        <v>133</v>
      </c>
      <c r="J74" s="9">
        <v>4</v>
      </c>
      <c r="K74" s="9">
        <v>7</v>
      </c>
      <c r="L74" s="9">
        <v>1</v>
      </c>
      <c r="M74" s="9">
        <v>90</v>
      </c>
      <c r="N74" s="9"/>
      <c r="O74" s="9">
        <v>0</v>
      </c>
      <c r="P74" s="9">
        <v>0</v>
      </c>
      <c r="Q74" s="9">
        <v>3</v>
      </c>
      <c r="R74" s="9"/>
      <c r="S74" s="9">
        <v>1</v>
      </c>
      <c r="T74" s="25">
        <v>1</v>
      </c>
      <c r="U74" s="25">
        <v>8</v>
      </c>
      <c r="V74" s="25"/>
      <c r="W74" s="9"/>
      <c r="X74" s="9"/>
      <c r="Y74" s="9"/>
      <c r="Z74" s="9"/>
      <c r="AA74" s="9"/>
      <c r="AB74" s="9"/>
      <c r="AC74" s="9">
        <v>15</v>
      </c>
      <c r="AD74" s="9">
        <v>302</v>
      </c>
    </row>
    <row r="75" spans="1:30">
      <c r="A75" s="4">
        <v>1</v>
      </c>
      <c r="B75" s="13">
        <v>24</v>
      </c>
      <c r="C75" s="5" t="s">
        <v>71</v>
      </c>
      <c r="D75" s="45"/>
      <c r="E75" s="12">
        <v>135</v>
      </c>
      <c r="F75" s="5" t="s">
        <v>31</v>
      </c>
      <c r="G75" s="24">
        <v>579</v>
      </c>
      <c r="H75" s="9">
        <v>68</v>
      </c>
      <c r="I75" s="9">
        <v>179</v>
      </c>
      <c r="J75" s="9">
        <v>3</v>
      </c>
      <c r="K75" s="9">
        <v>6</v>
      </c>
      <c r="L75" s="9">
        <v>1</v>
      </c>
      <c r="M75" s="9">
        <v>142</v>
      </c>
      <c r="N75" s="9"/>
      <c r="O75" s="9">
        <v>1</v>
      </c>
      <c r="P75" s="9">
        <v>2</v>
      </c>
      <c r="Q75" s="9">
        <v>1</v>
      </c>
      <c r="R75" s="9"/>
      <c r="S75" s="9">
        <v>0</v>
      </c>
      <c r="T75" s="25">
        <v>1</v>
      </c>
      <c r="U75" s="25">
        <v>11</v>
      </c>
      <c r="V75" s="25"/>
      <c r="W75" s="9"/>
      <c r="X75" s="9"/>
      <c r="Y75" s="9"/>
      <c r="Z75" s="9"/>
      <c r="AA75" s="9"/>
      <c r="AB75" s="9"/>
      <c r="AC75" s="9">
        <v>16</v>
      </c>
      <c r="AD75" s="9">
        <f t="shared" ref="AD75:AD89" si="5">SUM(H75:AC75)</f>
        <v>431</v>
      </c>
    </row>
    <row r="76" spans="1:30">
      <c r="A76" s="4">
        <v>1</v>
      </c>
      <c r="B76" s="13">
        <v>24</v>
      </c>
      <c r="C76" s="5" t="s">
        <v>71</v>
      </c>
      <c r="D76" s="45"/>
      <c r="E76" s="12">
        <v>135</v>
      </c>
      <c r="F76" s="5" t="s">
        <v>32</v>
      </c>
      <c r="G76" s="24">
        <v>579</v>
      </c>
      <c r="H76" s="9">
        <v>72</v>
      </c>
      <c r="I76" s="9">
        <v>166</v>
      </c>
      <c r="J76" s="9">
        <v>5</v>
      </c>
      <c r="K76" s="9">
        <v>8</v>
      </c>
      <c r="L76" s="9">
        <v>1</v>
      </c>
      <c r="M76" s="9">
        <v>139</v>
      </c>
      <c r="N76" s="9"/>
      <c r="O76" s="9">
        <v>1</v>
      </c>
      <c r="P76" s="9">
        <v>1</v>
      </c>
      <c r="Q76" s="9">
        <v>6</v>
      </c>
      <c r="R76" s="9"/>
      <c r="S76" s="9">
        <v>1</v>
      </c>
      <c r="T76" s="25">
        <v>1</v>
      </c>
      <c r="U76" s="25">
        <v>9</v>
      </c>
      <c r="V76" s="25"/>
      <c r="W76" s="9"/>
      <c r="X76" s="9"/>
      <c r="Y76" s="9"/>
      <c r="Z76" s="9"/>
      <c r="AA76" s="9"/>
      <c r="AB76" s="9"/>
      <c r="AC76" s="9">
        <v>19</v>
      </c>
      <c r="AD76" s="9">
        <f t="shared" si="5"/>
        <v>429</v>
      </c>
    </row>
    <row r="77" spans="1:30">
      <c r="A77" s="4">
        <v>1</v>
      </c>
      <c r="B77" s="13">
        <v>24</v>
      </c>
      <c r="C77" s="5" t="s">
        <v>71</v>
      </c>
      <c r="D77" s="45"/>
      <c r="E77" s="12">
        <v>135</v>
      </c>
      <c r="F77" s="5" t="s">
        <v>33</v>
      </c>
      <c r="G77" s="24">
        <v>578</v>
      </c>
      <c r="H77" s="9">
        <v>73</v>
      </c>
      <c r="I77" s="9">
        <v>182</v>
      </c>
      <c r="J77" s="9">
        <v>5</v>
      </c>
      <c r="K77" s="9">
        <v>8</v>
      </c>
      <c r="L77" s="9">
        <v>0</v>
      </c>
      <c r="M77" s="9">
        <v>125</v>
      </c>
      <c r="N77" s="9"/>
      <c r="O77" s="9">
        <v>1</v>
      </c>
      <c r="P77" s="9">
        <v>1</v>
      </c>
      <c r="Q77" s="9">
        <v>1</v>
      </c>
      <c r="R77" s="9"/>
      <c r="S77" s="9">
        <v>2</v>
      </c>
      <c r="T77" s="25">
        <v>5</v>
      </c>
      <c r="U77" s="25">
        <v>13</v>
      </c>
      <c r="V77" s="25"/>
      <c r="W77" s="9"/>
      <c r="X77" s="9"/>
      <c r="Y77" s="9"/>
      <c r="Z77" s="9"/>
      <c r="AA77" s="9"/>
      <c r="AB77" s="9"/>
      <c r="AC77" s="9">
        <v>15</v>
      </c>
      <c r="AD77" s="9">
        <f t="shared" si="5"/>
        <v>431</v>
      </c>
    </row>
    <row r="78" spans="1:30">
      <c r="A78" s="4">
        <v>1</v>
      </c>
      <c r="B78" s="13">
        <v>24</v>
      </c>
      <c r="C78" s="5" t="s">
        <v>71</v>
      </c>
      <c r="D78" s="45"/>
      <c r="E78" s="12">
        <v>136</v>
      </c>
      <c r="F78" s="5" t="s">
        <v>31</v>
      </c>
      <c r="G78" s="24">
        <v>575</v>
      </c>
      <c r="H78" s="9">
        <v>50</v>
      </c>
      <c r="I78" s="9">
        <v>147</v>
      </c>
      <c r="J78" s="9">
        <v>5</v>
      </c>
      <c r="K78" s="9">
        <v>7</v>
      </c>
      <c r="L78" s="9">
        <v>6</v>
      </c>
      <c r="M78" s="9">
        <v>183</v>
      </c>
      <c r="N78" s="9"/>
      <c r="O78" s="9">
        <v>1</v>
      </c>
      <c r="P78" s="9">
        <v>1</v>
      </c>
      <c r="Q78" s="9">
        <v>4</v>
      </c>
      <c r="R78" s="9"/>
      <c r="S78" s="9">
        <v>2</v>
      </c>
      <c r="T78" s="25">
        <v>0</v>
      </c>
      <c r="U78" s="25">
        <v>3</v>
      </c>
      <c r="V78" s="25"/>
      <c r="W78" s="9"/>
      <c r="X78" s="9"/>
      <c r="Y78" s="9"/>
      <c r="Z78" s="9"/>
      <c r="AA78" s="9"/>
      <c r="AB78" s="9"/>
      <c r="AC78" s="9">
        <v>9</v>
      </c>
      <c r="AD78" s="9">
        <f t="shared" si="5"/>
        <v>418</v>
      </c>
    </row>
    <row r="79" spans="1:30">
      <c r="A79" s="4">
        <v>1</v>
      </c>
      <c r="B79" s="13">
        <v>24</v>
      </c>
      <c r="C79" s="5" t="s">
        <v>71</v>
      </c>
      <c r="D79" s="45"/>
      <c r="E79" s="12">
        <v>136</v>
      </c>
      <c r="F79" s="5" t="s">
        <v>32</v>
      </c>
      <c r="G79" s="24">
        <v>574</v>
      </c>
      <c r="H79" s="9">
        <v>65</v>
      </c>
      <c r="I79" s="9">
        <v>126</v>
      </c>
      <c r="J79" s="9">
        <v>3</v>
      </c>
      <c r="K79" s="9">
        <v>5</v>
      </c>
      <c r="L79" s="9">
        <v>3</v>
      </c>
      <c r="M79" s="9">
        <v>167</v>
      </c>
      <c r="N79" s="9"/>
      <c r="O79" s="9">
        <v>2</v>
      </c>
      <c r="P79" s="9">
        <v>2</v>
      </c>
      <c r="Q79" s="9">
        <v>6</v>
      </c>
      <c r="R79" s="9"/>
      <c r="S79" s="9">
        <v>3</v>
      </c>
      <c r="T79" s="25">
        <v>7</v>
      </c>
      <c r="U79" s="25">
        <v>2</v>
      </c>
      <c r="V79" s="25"/>
      <c r="W79" s="9"/>
      <c r="X79" s="9"/>
      <c r="Y79" s="9"/>
      <c r="Z79" s="9"/>
      <c r="AA79" s="9"/>
      <c r="AB79" s="9"/>
      <c r="AC79" s="9">
        <v>12</v>
      </c>
      <c r="AD79" s="9">
        <f t="shared" si="5"/>
        <v>403</v>
      </c>
    </row>
    <row r="80" spans="1:30">
      <c r="A80" s="4">
        <v>1</v>
      </c>
      <c r="B80" s="13">
        <v>24</v>
      </c>
      <c r="C80" s="5" t="s">
        <v>71</v>
      </c>
      <c r="D80" s="45"/>
      <c r="E80" s="12">
        <v>136</v>
      </c>
      <c r="F80" s="5" t="s">
        <v>33</v>
      </c>
      <c r="G80" s="24">
        <v>574</v>
      </c>
      <c r="H80" s="9">
        <v>43</v>
      </c>
      <c r="I80" s="9">
        <v>138</v>
      </c>
      <c r="J80" s="9">
        <v>5</v>
      </c>
      <c r="K80" s="9">
        <v>8</v>
      </c>
      <c r="L80" s="9">
        <v>4</v>
      </c>
      <c r="M80" s="9">
        <v>152</v>
      </c>
      <c r="N80" s="9"/>
      <c r="O80" s="9">
        <v>3</v>
      </c>
      <c r="P80" s="9">
        <v>0</v>
      </c>
      <c r="Q80" s="9">
        <v>6</v>
      </c>
      <c r="R80" s="9"/>
      <c r="S80" s="9">
        <v>2</v>
      </c>
      <c r="T80" s="25">
        <v>0</v>
      </c>
      <c r="U80" s="25">
        <v>13</v>
      </c>
      <c r="V80" s="25"/>
      <c r="W80" s="9"/>
      <c r="X80" s="9"/>
      <c r="Y80" s="9"/>
      <c r="Z80" s="9"/>
      <c r="AA80" s="9"/>
      <c r="AB80" s="9"/>
      <c r="AC80" s="9">
        <v>19</v>
      </c>
      <c r="AD80" s="9">
        <f t="shared" si="5"/>
        <v>393</v>
      </c>
    </row>
    <row r="81" spans="1:30">
      <c r="A81" s="4">
        <v>1</v>
      </c>
      <c r="B81" s="13">
        <v>24</v>
      </c>
      <c r="C81" s="5" t="s">
        <v>71</v>
      </c>
      <c r="D81" s="45"/>
      <c r="E81" s="12">
        <v>137</v>
      </c>
      <c r="F81" s="5" t="s">
        <v>31</v>
      </c>
      <c r="G81" s="24">
        <v>612</v>
      </c>
      <c r="H81" s="9">
        <v>29</v>
      </c>
      <c r="I81" s="9">
        <v>300</v>
      </c>
      <c r="J81" s="9">
        <v>4</v>
      </c>
      <c r="K81" s="9">
        <v>14</v>
      </c>
      <c r="L81" s="9">
        <v>1</v>
      </c>
      <c r="M81" s="9">
        <v>72</v>
      </c>
      <c r="N81" s="9"/>
      <c r="O81" s="9">
        <v>0</v>
      </c>
      <c r="P81" s="9">
        <v>0</v>
      </c>
      <c r="Q81" s="9">
        <v>9</v>
      </c>
      <c r="R81" s="9"/>
      <c r="S81" s="9">
        <v>2</v>
      </c>
      <c r="T81" s="25">
        <v>1</v>
      </c>
      <c r="U81" s="25">
        <v>27</v>
      </c>
      <c r="V81" s="25"/>
      <c r="W81" s="9"/>
      <c r="X81" s="9"/>
      <c r="Y81" s="9"/>
      <c r="Z81" s="9"/>
      <c r="AA81" s="9"/>
      <c r="AB81" s="9"/>
      <c r="AC81" s="9">
        <v>13</v>
      </c>
      <c r="AD81" s="9">
        <f t="shared" si="5"/>
        <v>472</v>
      </c>
    </row>
    <row r="82" spans="1:30">
      <c r="A82" s="4">
        <v>1</v>
      </c>
      <c r="B82" s="13">
        <v>24</v>
      </c>
      <c r="C82" s="5" t="s">
        <v>71</v>
      </c>
      <c r="D82" s="45"/>
      <c r="E82" s="12">
        <v>138</v>
      </c>
      <c r="F82" s="5" t="s">
        <v>31</v>
      </c>
      <c r="G82" s="24">
        <v>658</v>
      </c>
      <c r="H82" s="9">
        <v>50</v>
      </c>
      <c r="I82" s="9">
        <v>326</v>
      </c>
      <c r="J82" s="9">
        <v>6</v>
      </c>
      <c r="K82" s="9">
        <v>10</v>
      </c>
      <c r="L82" s="9">
        <v>2</v>
      </c>
      <c r="M82" s="9">
        <v>56</v>
      </c>
      <c r="N82" s="9"/>
      <c r="O82" s="9">
        <v>1</v>
      </c>
      <c r="P82" s="9">
        <v>3</v>
      </c>
      <c r="Q82" s="9">
        <v>11</v>
      </c>
      <c r="R82" s="9"/>
      <c r="S82" s="9">
        <v>3</v>
      </c>
      <c r="T82" s="25">
        <v>2</v>
      </c>
      <c r="U82" s="25">
        <v>21</v>
      </c>
      <c r="V82" s="25"/>
      <c r="W82" s="9"/>
      <c r="X82" s="9"/>
      <c r="Y82" s="9"/>
      <c r="Z82" s="9"/>
      <c r="AA82" s="9"/>
      <c r="AB82" s="9"/>
      <c r="AC82" s="9">
        <v>16</v>
      </c>
      <c r="AD82" s="9">
        <f t="shared" si="5"/>
        <v>507</v>
      </c>
    </row>
    <row r="83" spans="1:30">
      <c r="A83" s="4">
        <v>1</v>
      </c>
      <c r="B83" s="13">
        <v>24</v>
      </c>
      <c r="C83" s="5" t="s">
        <v>71</v>
      </c>
      <c r="D83" s="45"/>
      <c r="E83" s="12">
        <v>139</v>
      </c>
      <c r="F83" s="5" t="s">
        <v>31</v>
      </c>
      <c r="G83" s="24">
        <v>633</v>
      </c>
      <c r="H83" s="9">
        <v>16</v>
      </c>
      <c r="I83" s="9">
        <v>257</v>
      </c>
      <c r="J83" s="9">
        <v>4</v>
      </c>
      <c r="K83" s="9">
        <v>13</v>
      </c>
      <c r="L83" s="9">
        <v>4</v>
      </c>
      <c r="M83" s="9">
        <v>117</v>
      </c>
      <c r="N83" s="9"/>
      <c r="O83" s="9">
        <v>0</v>
      </c>
      <c r="P83" s="9">
        <v>2</v>
      </c>
      <c r="Q83" s="9">
        <v>5</v>
      </c>
      <c r="R83" s="9"/>
      <c r="S83" s="9">
        <v>4</v>
      </c>
      <c r="T83" s="25">
        <v>0</v>
      </c>
      <c r="U83" s="25">
        <v>19</v>
      </c>
      <c r="V83" s="25"/>
      <c r="W83" s="9"/>
      <c r="X83" s="9"/>
      <c r="Y83" s="9"/>
      <c r="Z83" s="9"/>
      <c r="AA83" s="9"/>
      <c r="AB83" s="9"/>
      <c r="AC83" s="9">
        <v>11</v>
      </c>
      <c r="AD83" s="9">
        <f t="shared" si="5"/>
        <v>452</v>
      </c>
    </row>
    <row r="84" spans="1:30">
      <c r="A84" s="4">
        <v>1</v>
      </c>
      <c r="B84" s="13">
        <v>24</v>
      </c>
      <c r="C84" s="5" t="s">
        <v>71</v>
      </c>
      <c r="D84" s="45"/>
      <c r="E84" s="12">
        <v>139</v>
      </c>
      <c r="F84" s="5" t="s">
        <v>32</v>
      </c>
      <c r="G84" s="24">
        <v>632</v>
      </c>
      <c r="H84" s="9">
        <v>24</v>
      </c>
      <c r="I84" s="9">
        <v>272</v>
      </c>
      <c r="J84" s="9">
        <v>2</v>
      </c>
      <c r="K84" s="9">
        <v>13</v>
      </c>
      <c r="L84" s="9">
        <v>3</v>
      </c>
      <c r="M84" s="9">
        <v>116</v>
      </c>
      <c r="N84" s="9"/>
      <c r="O84" s="9">
        <v>2</v>
      </c>
      <c r="P84" s="9">
        <v>2</v>
      </c>
      <c r="Q84" s="9">
        <v>5</v>
      </c>
      <c r="R84" s="9"/>
      <c r="S84" s="9">
        <v>2</v>
      </c>
      <c r="T84" s="25">
        <v>0</v>
      </c>
      <c r="U84" s="25">
        <v>14</v>
      </c>
      <c r="V84" s="25"/>
      <c r="W84" s="9"/>
      <c r="X84" s="9"/>
      <c r="Y84" s="9"/>
      <c r="Z84" s="9"/>
      <c r="AA84" s="9"/>
      <c r="AB84" s="9"/>
      <c r="AC84" s="9">
        <v>14</v>
      </c>
      <c r="AD84" s="9">
        <f t="shared" si="5"/>
        <v>469</v>
      </c>
    </row>
    <row r="85" spans="1:30">
      <c r="A85" s="4">
        <v>1</v>
      </c>
      <c r="B85" s="13">
        <v>24</v>
      </c>
      <c r="C85" s="5" t="s">
        <v>71</v>
      </c>
      <c r="D85" s="45"/>
      <c r="E85" s="12">
        <v>140</v>
      </c>
      <c r="F85" s="5" t="s">
        <v>31</v>
      </c>
      <c r="G85" s="24">
        <v>474</v>
      </c>
      <c r="H85" s="9">
        <v>13</v>
      </c>
      <c r="I85" s="9">
        <v>217</v>
      </c>
      <c r="J85" s="9">
        <v>3</v>
      </c>
      <c r="K85" s="9">
        <v>27</v>
      </c>
      <c r="L85" s="9">
        <v>1</v>
      </c>
      <c r="M85" s="9">
        <v>74</v>
      </c>
      <c r="N85" s="9"/>
      <c r="O85" s="9">
        <v>4</v>
      </c>
      <c r="P85" s="9">
        <v>5</v>
      </c>
      <c r="Q85" s="9">
        <v>4</v>
      </c>
      <c r="R85" s="9"/>
      <c r="S85" s="9">
        <v>2</v>
      </c>
      <c r="T85" s="25">
        <v>0</v>
      </c>
      <c r="U85" s="25">
        <v>11</v>
      </c>
      <c r="V85" s="25"/>
      <c r="W85" s="9"/>
      <c r="X85" s="9"/>
      <c r="Y85" s="9"/>
      <c r="Z85" s="9"/>
      <c r="AA85" s="9"/>
      <c r="AB85" s="9"/>
      <c r="AC85" s="9">
        <v>8</v>
      </c>
      <c r="AD85" s="9">
        <f t="shared" si="5"/>
        <v>369</v>
      </c>
    </row>
    <row r="86" spans="1:30">
      <c r="A86" s="4">
        <v>1</v>
      </c>
      <c r="B86" s="13">
        <v>24</v>
      </c>
      <c r="C86" s="5" t="s">
        <v>71</v>
      </c>
      <c r="D86" s="45"/>
      <c r="E86" s="12">
        <v>141</v>
      </c>
      <c r="F86" s="5" t="s">
        <v>31</v>
      </c>
      <c r="G86" s="24">
        <v>732</v>
      </c>
      <c r="H86" s="9">
        <v>43</v>
      </c>
      <c r="I86" s="9">
        <v>299</v>
      </c>
      <c r="J86" s="9">
        <v>2</v>
      </c>
      <c r="K86" s="9">
        <v>12</v>
      </c>
      <c r="L86" s="9">
        <v>3</v>
      </c>
      <c r="M86" s="9">
        <v>140</v>
      </c>
      <c r="N86" s="9"/>
      <c r="O86" s="9">
        <v>4</v>
      </c>
      <c r="P86" s="9">
        <v>3</v>
      </c>
      <c r="Q86" s="9">
        <v>7</v>
      </c>
      <c r="R86" s="9"/>
      <c r="S86" s="9">
        <v>5</v>
      </c>
      <c r="T86" s="25">
        <v>1</v>
      </c>
      <c r="U86" s="25">
        <v>18</v>
      </c>
      <c r="V86" s="25"/>
      <c r="W86" s="9"/>
      <c r="X86" s="9"/>
      <c r="Y86" s="9"/>
      <c r="Z86" s="9"/>
      <c r="AA86" s="9"/>
      <c r="AB86" s="9"/>
      <c r="AC86" s="9">
        <v>13</v>
      </c>
      <c r="AD86" s="9">
        <f t="shared" si="5"/>
        <v>550</v>
      </c>
    </row>
    <row r="87" spans="1:30">
      <c r="A87" s="4">
        <v>1</v>
      </c>
      <c r="B87" s="13">
        <v>24</v>
      </c>
      <c r="C87" s="5" t="s">
        <v>71</v>
      </c>
      <c r="D87" s="45"/>
      <c r="E87" s="12">
        <v>142</v>
      </c>
      <c r="F87" s="5" t="s">
        <v>31</v>
      </c>
      <c r="G87" s="24">
        <v>468</v>
      </c>
      <c r="H87" s="9">
        <v>15</v>
      </c>
      <c r="I87" s="9">
        <v>84</v>
      </c>
      <c r="J87" s="9">
        <v>1</v>
      </c>
      <c r="K87" s="9">
        <v>29</v>
      </c>
      <c r="L87" s="9">
        <v>4</v>
      </c>
      <c r="M87" s="9">
        <v>107</v>
      </c>
      <c r="N87" s="9"/>
      <c r="O87" s="9">
        <v>0</v>
      </c>
      <c r="P87" s="9">
        <v>11</v>
      </c>
      <c r="Q87" s="9">
        <v>0</v>
      </c>
      <c r="R87" s="9"/>
      <c r="S87" s="9">
        <v>0</v>
      </c>
      <c r="T87" s="25">
        <v>2</v>
      </c>
      <c r="U87" s="25">
        <v>12</v>
      </c>
      <c r="V87" s="25"/>
      <c r="W87" s="9"/>
      <c r="X87" s="9"/>
      <c r="Y87" s="9"/>
      <c r="Z87" s="9"/>
      <c r="AA87" s="9"/>
      <c r="AB87" s="9"/>
      <c r="AC87" s="9">
        <v>37</v>
      </c>
      <c r="AD87" s="9">
        <f t="shared" si="5"/>
        <v>302</v>
      </c>
    </row>
    <row r="88" spans="1:30">
      <c r="A88" s="4">
        <v>1</v>
      </c>
      <c r="B88" s="13">
        <v>24</v>
      </c>
      <c r="C88" s="5" t="s">
        <v>71</v>
      </c>
      <c r="D88" s="45"/>
      <c r="E88" s="12">
        <v>143</v>
      </c>
      <c r="F88" s="5" t="s">
        <v>31</v>
      </c>
      <c r="G88" s="24">
        <v>536</v>
      </c>
      <c r="H88" s="9">
        <v>54</v>
      </c>
      <c r="I88" s="9">
        <v>153</v>
      </c>
      <c r="J88" s="9">
        <v>4</v>
      </c>
      <c r="K88" s="9">
        <v>5</v>
      </c>
      <c r="L88" s="9">
        <v>1</v>
      </c>
      <c r="M88" s="9">
        <v>111</v>
      </c>
      <c r="N88" s="9"/>
      <c r="O88" s="9">
        <v>1</v>
      </c>
      <c r="P88" s="9">
        <v>2</v>
      </c>
      <c r="Q88" s="9">
        <v>2</v>
      </c>
      <c r="R88" s="9"/>
      <c r="S88" s="9">
        <v>5</v>
      </c>
      <c r="T88" s="25">
        <v>1</v>
      </c>
      <c r="U88" s="25">
        <v>6</v>
      </c>
      <c r="V88" s="25"/>
      <c r="W88" s="9"/>
      <c r="X88" s="9"/>
      <c r="Y88" s="9"/>
      <c r="Z88" s="9"/>
      <c r="AA88" s="9"/>
      <c r="AB88" s="9"/>
      <c r="AC88" s="9">
        <v>16</v>
      </c>
      <c r="AD88" s="9">
        <f t="shared" si="5"/>
        <v>361</v>
      </c>
    </row>
    <row r="89" spans="1:30">
      <c r="A89" s="4">
        <v>1</v>
      </c>
      <c r="B89" s="13">
        <v>24</v>
      </c>
      <c r="C89" s="5" t="s">
        <v>71</v>
      </c>
      <c r="D89" s="45"/>
      <c r="E89" s="12">
        <v>143</v>
      </c>
      <c r="F89" s="5" t="s">
        <v>32</v>
      </c>
      <c r="G89" s="24">
        <v>536</v>
      </c>
      <c r="H89" s="9">
        <v>55</v>
      </c>
      <c r="I89" s="9">
        <v>158</v>
      </c>
      <c r="J89" s="9">
        <v>3</v>
      </c>
      <c r="K89" s="9">
        <v>6</v>
      </c>
      <c r="L89" s="9">
        <v>5</v>
      </c>
      <c r="M89" s="9">
        <v>127</v>
      </c>
      <c r="N89" s="9"/>
      <c r="O89" s="9">
        <v>1</v>
      </c>
      <c r="P89" s="9">
        <v>1</v>
      </c>
      <c r="Q89" s="9">
        <v>8</v>
      </c>
      <c r="R89" s="9"/>
      <c r="S89" s="9">
        <v>2</v>
      </c>
      <c r="T89" s="25">
        <v>2</v>
      </c>
      <c r="U89" s="25">
        <v>8</v>
      </c>
      <c r="V89" s="25"/>
      <c r="W89" s="9"/>
      <c r="X89" s="9"/>
      <c r="Y89" s="9"/>
      <c r="Z89" s="9"/>
      <c r="AA89" s="9"/>
      <c r="AB89" s="9"/>
      <c r="AC89" s="9">
        <v>10</v>
      </c>
      <c r="AD89" s="9">
        <f t="shared" si="5"/>
        <v>386</v>
      </c>
    </row>
    <row r="90" spans="1:30">
      <c r="B90" s="14" t="s">
        <v>63</v>
      </c>
      <c r="C90" s="659" t="s">
        <v>64</v>
      </c>
      <c r="D90" s="659"/>
      <c r="E90" s="22"/>
      <c r="F90" s="22"/>
      <c r="G90" s="16">
        <f t="shared" ref="G90:AD90" si="6">SUM(G73:G89)</f>
        <v>9550</v>
      </c>
      <c r="H90" s="16">
        <f t="shared" si="6"/>
        <v>749</v>
      </c>
      <c r="I90" s="16">
        <f t="shared" si="6"/>
        <v>3259</v>
      </c>
      <c r="J90" s="16">
        <f t="shared" si="6"/>
        <v>60</v>
      </c>
      <c r="K90" s="16">
        <f t="shared" si="6"/>
        <v>183</v>
      </c>
      <c r="L90" s="16">
        <f t="shared" si="6"/>
        <v>40</v>
      </c>
      <c r="M90" s="16">
        <f t="shared" si="6"/>
        <v>2027</v>
      </c>
      <c r="N90" s="16">
        <f t="shared" si="6"/>
        <v>0</v>
      </c>
      <c r="O90" s="16">
        <f t="shared" si="6"/>
        <v>23</v>
      </c>
      <c r="P90" s="16">
        <f t="shared" si="6"/>
        <v>36</v>
      </c>
      <c r="Q90" s="16">
        <f t="shared" si="6"/>
        <v>80</v>
      </c>
      <c r="R90" s="16">
        <f t="shared" si="6"/>
        <v>0</v>
      </c>
      <c r="S90" s="16">
        <f t="shared" si="6"/>
        <v>38</v>
      </c>
      <c r="T90" s="16">
        <f t="shared" si="6"/>
        <v>24</v>
      </c>
      <c r="U90" s="16">
        <f t="shared" si="6"/>
        <v>200</v>
      </c>
      <c r="V90" s="16">
        <f t="shared" si="6"/>
        <v>0</v>
      </c>
      <c r="W90" s="16">
        <f t="shared" si="6"/>
        <v>0</v>
      </c>
      <c r="X90" s="16">
        <f t="shared" si="6"/>
        <v>0</v>
      </c>
      <c r="Y90" s="16">
        <f t="shared" si="6"/>
        <v>0</v>
      </c>
      <c r="Z90" s="16">
        <f t="shared" si="6"/>
        <v>0</v>
      </c>
      <c r="AA90" s="16">
        <f t="shared" si="6"/>
        <v>0</v>
      </c>
      <c r="AB90" s="16">
        <f t="shared" si="6"/>
        <v>0</v>
      </c>
      <c r="AC90" s="16">
        <f t="shared" si="6"/>
        <v>255</v>
      </c>
      <c r="AD90" s="16">
        <f t="shared" si="6"/>
        <v>6974</v>
      </c>
    </row>
    <row r="91" spans="1:30">
      <c r="E91" s="11"/>
      <c r="F91" s="11"/>
      <c r="N91" s="3"/>
      <c r="T91" s="3">
        <f>T90/2</f>
        <v>12</v>
      </c>
      <c r="U91" s="3">
        <f>U90/2</f>
        <v>100</v>
      </c>
      <c r="V91" s="3"/>
      <c r="W91" s="3"/>
      <c r="X91" s="3"/>
      <c r="Y91" s="3"/>
      <c r="Z91" s="3"/>
      <c r="AA91" s="3"/>
    </row>
    <row r="92" spans="1:30">
      <c r="B92" s="14" t="s">
        <v>65</v>
      </c>
      <c r="C92" s="660" t="s">
        <v>66</v>
      </c>
      <c r="D92" s="661"/>
      <c r="E92" s="661"/>
      <c r="F92" s="662"/>
      <c r="G92" s="15" t="s">
        <v>6</v>
      </c>
      <c r="H92" s="8" t="s">
        <v>7</v>
      </c>
      <c r="I92" s="8" t="s">
        <v>8</v>
      </c>
      <c r="J92" s="8" t="s">
        <v>9</v>
      </c>
      <c r="K92" s="8" t="s">
        <v>10</v>
      </c>
      <c r="L92" s="8" t="s">
        <v>11</v>
      </c>
      <c r="M92" s="8" t="s">
        <v>12</v>
      </c>
      <c r="N92" s="8" t="s">
        <v>13</v>
      </c>
      <c r="O92" s="8" t="s">
        <v>14</v>
      </c>
      <c r="P92" s="8" t="s">
        <v>15</v>
      </c>
      <c r="Q92" s="8" t="s">
        <v>16</v>
      </c>
      <c r="R92" s="8" t="s">
        <v>17</v>
      </c>
      <c r="S92" s="8" t="s">
        <v>18</v>
      </c>
      <c r="T92" s="8" t="s">
        <v>22</v>
      </c>
      <c r="U92" s="8" t="s">
        <v>23</v>
      </c>
      <c r="V92" s="8" t="s">
        <v>24</v>
      </c>
      <c r="W92" s="8" t="s">
        <v>25</v>
      </c>
      <c r="X92" s="8" t="s">
        <v>26</v>
      </c>
      <c r="Y92" s="8" t="s">
        <v>27</v>
      </c>
      <c r="Z92" s="8" t="s">
        <v>28</v>
      </c>
      <c r="AA92" s="8" t="s">
        <v>29</v>
      </c>
    </row>
    <row r="93" spans="1:30">
      <c r="C93" s="663"/>
      <c r="D93" s="664"/>
      <c r="E93" s="664"/>
      <c r="F93" s="665"/>
      <c r="G93" s="9">
        <f>G90</f>
        <v>9550</v>
      </c>
      <c r="H93" s="9">
        <f>H90+12</f>
        <v>761</v>
      </c>
      <c r="I93" s="9">
        <f>I90+100</f>
        <v>3359</v>
      </c>
      <c r="J93" s="9">
        <f>J90+12</f>
        <v>72</v>
      </c>
      <c r="K93" s="9">
        <f>K90+100</f>
        <v>283</v>
      </c>
      <c r="L93" s="9">
        <f t="shared" ref="L93:S93" si="7">L90</f>
        <v>40</v>
      </c>
      <c r="M93" s="9">
        <f t="shared" si="7"/>
        <v>2027</v>
      </c>
      <c r="N93" s="9">
        <f t="shared" si="7"/>
        <v>0</v>
      </c>
      <c r="O93" s="9">
        <f t="shared" si="7"/>
        <v>23</v>
      </c>
      <c r="P93" s="9">
        <f t="shared" si="7"/>
        <v>36</v>
      </c>
      <c r="Q93" s="9">
        <f t="shared" si="7"/>
        <v>80</v>
      </c>
      <c r="R93" s="9">
        <f t="shared" si="7"/>
        <v>0</v>
      </c>
      <c r="S93" s="9">
        <f t="shared" si="7"/>
        <v>38</v>
      </c>
      <c r="T93" s="9">
        <f>W73</f>
        <v>0</v>
      </c>
      <c r="U93" s="9">
        <f>X73</f>
        <v>0</v>
      </c>
      <c r="V93" s="9">
        <f>Y73</f>
        <v>0</v>
      </c>
      <c r="W93" s="9">
        <f>Z73</f>
        <v>0</v>
      </c>
      <c r="X93" s="9">
        <f>AA73</f>
        <v>0</v>
      </c>
      <c r="Y93" s="9">
        <f>AB90</f>
        <v>0</v>
      </c>
      <c r="Z93" s="9">
        <f>AC90</f>
        <v>255</v>
      </c>
      <c r="AA93" s="9">
        <f>SUM(H93:Z93)</f>
        <v>6974</v>
      </c>
    </row>
    <row r="94" spans="1:30">
      <c r="E94" s="11"/>
      <c r="F94" s="11"/>
      <c r="N94" s="3"/>
      <c r="T94" s="3"/>
      <c r="U94" s="3"/>
      <c r="V94" s="3"/>
      <c r="W94" s="3"/>
      <c r="X94" s="3"/>
      <c r="Y94" s="3"/>
      <c r="Z94" s="3"/>
      <c r="AA94" s="3"/>
    </row>
    <row r="95" spans="1:30" ht="33" customHeight="1">
      <c r="B95" s="14" t="s">
        <v>67</v>
      </c>
      <c r="C95" s="666" t="s">
        <v>68</v>
      </c>
      <c r="D95" s="666"/>
      <c r="E95" s="666"/>
      <c r="F95" s="666"/>
      <c r="G95" s="15" t="s">
        <v>6</v>
      </c>
      <c r="H95" s="667" t="s">
        <v>69</v>
      </c>
      <c r="I95" s="667"/>
      <c r="J95" s="667" t="s">
        <v>70</v>
      </c>
      <c r="K95" s="667"/>
      <c r="L95" s="8" t="s">
        <v>11</v>
      </c>
      <c r="M95" s="8" t="s">
        <v>12</v>
      </c>
      <c r="N95" s="8" t="s">
        <v>13</v>
      </c>
      <c r="O95" s="8" t="s">
        <v>14</v>
      </c>
      <c r="P95" s="8" t="s">
        <v>15</v>
      </c>
      <c r="Q95" s="8" t="s">
        <v>16</v>
      </c>
      <c r="R95" s="8" t="s">
        <v>17</v>
      </c>
      <c r="S95" s="8" t="s">
        <v>18</v>
      </c>
      <c r="T95" s="8" t="s">
        <v>22</v>
      </c>
      <c r="U95" s="8" t="s">
        <v>23</v>
      </c>
      <c r="V95" s="8" t="s">
        <v>24</v>
      </c>
      <c r="W95" s="8" t="s">
        <v>25</v>
      </c>
      <c r="X95" s="8" t="s">
        <v>26</v>
      </c>
      <c r="Y95" s="8" t="s">
        <v>27</v>
      </c>
      <c r="Z95" s="8" t="s">
        <v>28</v>
      </c>
      <c r="AA95" s="8" t="s">
        <v>29</v>
      </c>
    </row>
    <row r="96" spans="1:30">
      <c r="C96" s="666"/>
      <c r="D96" s="666"/>
      <c r="E96" s="666"/>
      <c r="F96" s="666"/>
      <c r="G96" s="9">
        <f>G90</f>
        <v>9550</v>
      </c>
      <c r="H96" s="668">
        <f>H93+J93</f>
        <v>833</v>
      </c>
      <c r="I96" s="668"/>
      <c r="J96" s="668">
        <f>I93+K93</f>
        <v>3642</v>
      </c>
      <c r="K96" s="668"/>
      <c r="L96" s="9">
        <f>L93</f>
        <v>40</v>
      </c>
      <c r="M96" s="9">
        <f t="shared" ref="M96:R96" si="8">M93</f>
        <v>2027</v>
      </c>
      <c r="N96" s="9">
        <f t="shared" si="8"/>
        <v>0</v>
      </c>
      <c r="O96" s="9">
        <f t="shared" si="8"/>
        <v>23</v>
      </c>
      <c r="P96" s="9">
        <f t="shared" si="8"/>
        <v>36</v>
      </c>
      <c r="Q96" s="9">
        <f t="shared" si="8"/>
        <v>80</v>
      </c>
      <c r="R96" s="9">
        <f t="shared" si="8"/>
        <v>0</v>
      </c>
      <c r="S96" s="9">
        <f>S93</f>
        <v>38</v>
      </c>
      <c r="T96" s="9">
        <f>T93</f>
        <v>0</v>
      </c>
      <c r="U96" s="9">
        <f t="shared" ref="U96:X96" si="9">U93</f>
        <v>0</v>
      </c>
      <c r="V96" s="9">
        <f t="shared" si="9"/>
        <v>0</v>
      </c>
      <c r="W96" s="9">
        <f t="shared" si="9"/>
        <v>0</v>
      </c>
      <c r="X96" s="9">
        <f t="shared" si="9"/>
        <v>0</v>
      </c>
      <c r="Y96" s="9">
        <f>Y93</f>
        <v>0</v>
      </c>
      <c r="Z96" s="9">
        <f>Z93</f>
        <v>255</v>
      </c>
      <c r="AA96" s="9">
        <f>SUM(H96:Z96)</f>
        <v>6974</v>
      </c>
    </row>
    <row r="97" spans="1:30">
      <c r="N97" s="3"/>
      <c r="T97" s="3"/>
      <c r="U97" s="3"/>
      <c r="V97" s="3"/>
      <c r="W97" s="3"/>
      <c r="X97" s="3"/>
      <c r="Y97" s="3"/>
      <c r="Z97" s="3"/>
      <c r="AA97" s="3"/>
    </row>
    <row r="99" spans="1:30">
      <c r="A99" s="2" t="s">
        <v>0</v>
      </c>
      <c r="B99" s="7" t="s">
        <v>1</v>
      </c>
      <c r="C99" s="6" t="s">
        <v>2</v>
      </c>
      <c r="D99" s="309" t="s">
        <v>3</v>
      </c>
      <c r="E99" s="1" t="s">
        <v>4</v>
      </c>
      <c r="F99" s="1" t="s">
        <v>5</v>
      </c>
      <c r="G99" s="1" t="s">
        <v>6</v>
      </c>
      <c r="H99" s="8" t="s">
        <v>7</v>
      </c>
      <c r="I99" s="8" t="s">
        <v>8</v>
      </c>
      <c r="J99" s="8" t="s">
        <v>9</v>
      </c>
      <c r="K99" s="8" t="s">
        <v>10</v>
      </c>
      <c r="L99" s="8" t="s">
        <v>11</v>
      </c>
      <c r="M99" s="8" t="s">
        <v>12</v>
      </c>
      <c r="N99" s="8" t="s">
        <v>13</v>
      </c>
      <c r="O99" s="8" t="s">
        <v>14</v>
      </c>
      <c r="P99" s="8" t="s">
        <v>15</v>
      </c>
      <c r="Q99" s="8" t="s">
        <v>16</v>
      </c>
      <c r="R99" s="8" t="s">
        <v>17</v>
      </c>
      <c r="S99" s="8" t="s">
        <v>18</v>
      </c>
      <c r="T99" s="10" t="s">
        <v>19</v>
      </c>
      <c r="U99" s="10" t="s">
        <v>20</v>
      </c>
      <c r="V99" s="10" t="s">
        <v>21</v>
      </c>
      <c r="W99" s="8" t="s">
        <v>22</v>
      </c>
      <c r="X99" s="8" t="s">
        <v>23</v>
      </c>
      <c r="Y99" s="8" t="s">
        <v>24</v>
      </c>
      <c r="Z99" s="8" t="s">
        <v>25</v>
      </c>
      <c r="AA99" s="8" t="s">
        <v>26</v>
      </c>
      <c r="AB99" s="8" t="s">
        <v>27</v>
      </c>
      <c r="AC99" s="8" t="s">
        <v>28</v>
      </c>
      <c r="AD99" s="8" t="s">
        <v>29</v>
      </c>
    </row>
    <row r="100" spans="1:30">
      <c r="A100" s="9">
        <v>1</v>
      </c>
      <c r="B100" s="9"/>
      <c r="C100" s="9" t="s">
        <v>72</v>
      </c>
      <c r="D100" s="516"/>
      <c r="E100" s="9">
        <v>952</v>
      </c>
      <c r="F100" s="9" t="s">
        <v>31</v>
      </c>
      <c r="G100" s="9">
        <v>651</v>
      </c>
      <c r="H100" s="9">
        <v>11</v>
      </c>
      <c r="I100" s="9">
        <v>253</v>
      </c>
      <c r="J100" s="9">
        <v>229</v>
      </c>
      <c r="K100" s="9">
        <v>1</v>
      </c>
      <c r="L100" s="9">
        <v>0</v>
      </c>
      <c r="M100" s="9"/>
      <c r="N100" s="21"/>
      <c r="O100" s="9"/>
      <c r="P100" s="9"/>
      <c r="Q100" s="9">
        <v>0</v>
      </c>
      <c r="R100" s="9"/>
      <c r="S100" s="9"/>
      <c r="T100" s="21">
        <v>6</v>
      </c>
      <c r="U100" s="21">
        <v>2</v>
      </c>
      <c r="V100" s="21"/>
      <c r="W100" s="21"/>
      <c r="X100" s="21"/>
      <c r="Y100" s="21"/>
      <c r="Z100" s="21"/>
      <c r="AA100" s="21"/>
      <c r="AB100" s="9">
        <v>0</v>
      </c>
      <c r="AC100" s="9">
        <v>4</v>
      </c>
      <c r="AD100" s="9">
        <f t="shared" ref="AD100:AD105" si="10">SUM(H100:AC100)</f>
        <v>506</v>
      </c>
    </row>
    <row r="101" spans="1:30">
      <c r="A101" s="9">
        <v>1</v>
      </c>
      <c r="B101" s="9"/>
      <c r="C101" s="9" t="s">
        <v>72</v>
      </c>
      <c r="D101" s="516"/>
      <c r="E101" s="9">
        <v>952</v>
      </c>
      <c r="F101" s="9" t="s">
        <v>32</v>
      </c>
      <c r="G101" s="9">
        <v>650</v>
      </c>
      <c r="H101" s="9">
        <v>4</v>
      </c>
      <c r="I101" s="9">
        <v>270</v>
      </c>
      <c r="J101" s="9">
        <v>190</v>
      </c>
      <c r="K101" s="9">
        <v>2</v>
      </c>
      <c r="L101" s="9">
        <v>0</v>
      </c>
      <c r="M101" s="9"/>
      <c r="N101" s="21"/>
      <c r="O101" s="9"/>
      <c r="P101" s="9"/>
      <c r="Q101" s="9">
        <v>3</v>
      </c>
      <c r="R101" s="9"/>
      <c r="S101" s="9"/>
      <c r="T101" s="21">
        <v>6</v>
      </c>
      <c r="U101" s="21">
        <v>4</v>
      </c>
      <c r="V101" s="21"/>
      <c r="W101" s="21"/>
      <c r="X101" s="21"/>
      <c r="Y101" s="21"/>
      <c r="Z101" s="21"/>
      <c r="AA101" s="21"/>
      <c r="AB101" s="9">
        <v>0</v>
      </c>
      <c r="AC101" s="9">
        <v>5</v>
      </c>
      <c r="AD101" s="285">
        <f t="shared" si="10"/>
        <v>484</v>
      </c>
    </row>
    <row r="102" spans="1:30">
      <c r="A102" s="9">
        <v>1</v>
      </c>
      <c r="B102" s="9"/>
      <c r="C102" s="9" t="s">
        <v>72</v>
      </c>
      <c r="D102" s="516"/>
      <c r="E102" s="9">
        <v>952</v>
      </c>
      <c r="F102" s="9" t="s">
        <v>79</v>
      </c>
      <c r="G102" s="9">
        <v>391</v>
      </c>
      <c r="H102" s="9">
        <v>0</v>
      </c>
      <c r="I102" s="9">
        <v>176</v>
      </c>
      <c r="J102" s="9">
        <v>134</v>
      </c>
      <c r="K102" s="9">
        <v>0</v>
      </c>
      <c r="L102" s="9">
        <v>0</v>
      </c>
      <c r="M102" s="9"/>
      <c r="N102" s="21"/>
      <c r="O102" s="9"/>
      <c r="P102" s="9"/>
      <c r="Q102" s="9">
        <v>0</v>
      </c>
      <c r="R102" s="9"/>
      <c r="S102" s="9"/>
      <c r="T102" s="21">
        <v>2</v>
      </c>
      <c r="U102" s="21">
        <v>5</v>
      </c>
      <c r="V102" s="21"/>
      <c r="W102" s="21"/>
      <c r="X102" s="21"/>
      <c r="Y102" s="21"/>
      <c r="Z102" s="21"/>
      <c r="AA102" s="21"/>
      <c r="AB102" s="9">
        <v>0</v>
      </c>
      <c r="AC102" s="9">
        <v>2</v>
      </c>
      <c r="AD102" s="285">
        <f t="shared" si="10"/>
        <v>319</v>
      </c>
    </row>
    <row r="103" spans="1:30">
      <c r="A103" s="9">
        <v>1</v>
      </c>
      <c r="B103" s="9"/>
      <c r="C103" s="9" t="s">
        <v>72</v>
      </c>
      <c r="D103" s="516"/>
      <c r="E103" s="9">
        <v>952</v>
      </c>
      <c r="F103" s="9" t="s">
        <v>376</v>
      </c>
      <c r="G103" s="9">
        <v>390</v>
      </c>
      <c r="H103" s="9">
        <v>5</v>
      </c>
      <c r="I103" s="9">
        <v>183</v>
      </c>
      <c r="J103" s="9">
        <v>124</v>
      </c>
      <c r="K103" s="9">
        <v>0</v>
      </c>
      <c r="L103" s="9">
        <v>1</v>
      </c>
      <c r="M103" s="9"/>
      <c r="N103" s="21"/>
      <c r="O103" s="9"/>
      <c r="P103" s="9"/>
      <c r="Q103" s="9">
        <v>0</v>
      </c>
      <c r="R103" s="9"/>
      <c r="S103" s="9"/>
      <c r="T103" s="21">
        <v>2</v>
      </c>
      <c r="U103" s="21">
        <v>1</v>
      </c>
      <c r="V103" s="21"/>
      <c r="W103" s="21"/>
      <c r="X103" s="21"/>
      <c r="Y103" s="21"/>
      <c r="Z103" s="21"/>
      <c r="AA103" s="21"/>
      <c r="AB103" s="9">
        <v>0</v>
      </c>
      <c r="AC103" s="9">
        <v>1</v>
      </c>
      <c r="AD103" s="285">
        <f t="shared" si="10"/>
        <v>317</v>
      </c>
    </row>
    <row r="104" spans="1:30">
      <c r="A104" s="9">
        <v>1</v>
      </c>
      <c r="B104" s="9"/>
      <c r="C104" s="9" t="s">
        <v>72</v>
      </c>
      <c r="D104" s="516"/>
      <c r="E104" s="9">
        <v>953</v>
      </c>
      <c r="F104" s="9" t="s">
        <v>31</v>
      </c>
      <c r="G104" s="9">
        <v>576</v>
      </c>
      <c r="H104" s="9">
        <v>28</v>
      </c>
      <c r="I104" s="9">
        <v>190</v>
      </c>
      <c r="J104" s="9">
        <v>228</v>
      </c>
      <c r="K104" s="9">
        <v>1</v>
      </c>
      <c r="L104" s="9">
        <v>1</v>
      </c>
      <c r="M104" s="9"/>
      <c r="N104" s="21"/>
      <c r="O104" s="9"/>
      <c r="P104" s="9"/>
      <c r="Q104" s="9">
        <v>1</v>
      </c>
      <c r="R104" s="9"/>
      <c r="S104" s="9"/>
      <c r="T104" s="21">
        <v>1</v>
      </c>
      <c r="U104" s="21">
        <v>1</v>
      </c>
      <c r="V104" s="21"/>
      <c r="W104" s="21"/>
      <c r="X104" s="21"/>
      <c r="Y104" s="21"/>
      <c r="Z104" s="21"/>
      <c r="AA104" s="21"/>
      <c r="AB104" s="9">
        <v>0</v>
      </c>
      <c r="AC104" s="9">
        <v>0</v>
      </c>
      <c r="AD104" s="285">
        <f t="shared" si="10"/>
        <v>451</v>
      </c>
    </row>
    <row r="105" spans="1:30">
      <c r="A105" s="9">
        <v>1</v>
      </c>
      <c r="B105" s="9"/>
      <c r="C105" s="9" t="s">
        <v>72</v>
      </c>
      <c r="D105" s="516"/>
      <c r="E105" s="9">
        <v>954</v>
      </c>
      <c r="F105" s="9" t="s">
        <v>31</v>
      </c>
      <c r="G105" s="9">
        <v>730</v>
      </c>
      <c r="H105" s="9">
        <v>33</v>
      </c>
      <c r="I105" s="9">
        <v>292</v>
      </c>
      <c r="J105" s="9">
        <v>232</v>
      </c>
      <c r="K105" s="9">
        <v>0</v>
      </c>
      <c r="L105" s="9">
        <v>0</v>
      </c>
      <c r="M105" s="9"/>
      <c r="N105" s="21"/>
      <c r="O105" s="9"/>
      <c r="P105" s="9"/>
      <c r="Q105" s="9">
        <v>0</v>
      </c>
      <c r="R105" s="9"/>
      <c r="S105" s="9"/>
      <c r="T105" s="21">
        <v>4</v>
      </c>
      <c r="U105" s="21">
        <v>0</v>
      </c>
      <c r="V105" s="21"/>
      <c r="W105" s="21"/>
      <c r="X105" s="21"/>
      <c r="Y105" s="21"/>
      <c r="Z105" s="21"/>
      <c r="AA105" s="21"/>
      <c r="AB105" s="9">
        <v>0</v>
      </c>
      <c r="AC105" s="9">
        <v>7</v>
      </c>
      <c r="AD105" s="285">
        <f t="shared" si="10"/>
        <v>568</v>
      </c>
    </row>
    <row r="106" spans="1:30">
      <c r="A106" s="9"/>
      <c r="B106" s="9"/>
      <c r="C106" s="9"/>
      <c r="D106" s="516"/>
      <c r="E106" s="9"/>
      <c r="F106" s="9"/>
      <c r="G106" s="293">
        <f>SUM(G100:G105)</f>
        <v>3388</v>
      </c>
      <c r="H106" s="293">
        <f>SUM(H100:H105)</f>
        <v>81</v>
      </c>
      <c r="I106" s="293">
        <f t="shared" ref="I106:AD106" si="11">SUM(I100:I105)</f>
        <v>1364</v>
      </c>
      <c r="J106" s="293">
        <f t="shared" si="11"/>
        <v>1137</v>
      </c>
      <c r="K106" s="293">
        <f t="shared" si="11"/>
        <v>4</v>
      </c>
      <c r="L106" s="293">
        <f t="shared" si="11"/>
        <v>2</v>
      </c>
      <c r="M106" s="293">
        <f t="shared" si="11"/>
        <v>0</v>
      </c>
      <c r="N106" s="293">
        <f t="shared" si="11"/>
        <v>0</v>
      </c>
      <c r="O106" s="293">
        <f t="shared" si="11"/>
        <v>0</v>
      </c>
      <c r="P106" s="293">
        <f t="shared" si="11"/>
        <v>0</v>
      </c>
      <c r="Q106" s="293">
        <f t="shared" si="11"/>
        <v>4</v>
      </c>
      <c r="R106" s="293">
        <f t="shared" si="11"/>
        <v>0</v>
      </c>
      <c r="S106" s="293">
        <f t="shared" si="11"/>
        <v>0</v>
      </c>
      <c r="T106" s="293">
        <f t="shared" si="11"/>
        <v>21</v>
      </c>
      <c r="U106" s="293">
        <f t="shared" si="11"/>
        <v>13</v>
      </c>
      <c r="V106" s="293">
        <f t="shared" si="11"/>
        <v>0</v>
      </c>
      <c r="W106" s="293">
        <f t="shared" si="11"/>
        <v>0</v>
      </c>
      <c r="X106" s="293">
        <f t="shared" si="11"/>
        <v>0</v>
      </c>
      <c r="Y106" s="293">
        <f t="shared" si="11"/>
        <v>0</v>
      </c>
      <c r="Z106" s="293">
        <f t="shared" si="11"/>
        <v>0</v>
      </c>
      <c r="AA106" s="293">
        <f t="shared" si="11"/>
        <v>0</v>
      </c>
      <c r="AB106" s="293">
        <f t="shared" si="11"/>
        <v>0</v>
      </c>
      <c r="AC106" s="293">
        <f t="shared" si="11"/>
        <v>19</v>
      </c>
      <c r="AD106" s="293">
        <f t="shared" si="11"/>
        <v>2645</v>
      </c>
    </row>
    <row r="107" spans="1:30">
      <c r="T107" s="11">
        <f>T106/2</f>
        <v>10.5</v>
      </c>
      <c r="U107" s="11">
        <f>U106/2</f>
        <v>6.5</v>
      </c>
    </row>
    <row r="108" spans="1:30">
      <c r="B108" s="14" t="s">
        <v>65</v>
      </c>
      <c r="C108" s="660" t="s">
        <v>66</v>
      </c>
      <c r="D108" s="661"/>
      <c r="E108" s="661"/>
      <c r="F108" s="662"/>
      <c r="G108" s="15" t="s">
        <v>6</v>
      </c>
      <c r="H108" s="8" t="s">
        <v>7</v>
      </c>
      <c r="I108" s="8" t="s">
        <v>8</v>
      </c>
      <c r="J108" s="8" t="s">
        <v>9</v>
      </c>
      <c r="K108" s="8" t="s">
        <v>10</v>
      </c>
      <c r="L108" s="8" t="s">
        <v>11</v>
      </c>
      <c r="M108" s="8" t="s">
        <v>12</v>
      </c>
      <c r="N108" s="8" t="s">
        <v>13</v>
      </c>
      <c r="O108" s="8" t="s">
        <v>14</v>
      </c>
      <c r="P108" s="8" t="s">
        <v>15</v>
      </c>
      <c r="Q108" s="8" t="s">
        <v>16</v>
      </c>
      <c r="R108" s="8" t="s">
        <v>17</v>
      </c>
      <c r="S108" s="8" t="s">
        <v>18</v>
      </c>
      <c r="T108" s="8" t="s">
        <v>22</v>
      </c>
      <c r="U108" s="8" t="s">
        <v>23</v>
      </c>
      <c r="V108" s="8" t="s">
        <v>24</v>
      </c>
      <c r="W108" s="8" t="s">
        <v>25</v>
      </c>
      <c r="X108" s="8" t="s">
        <v>26</v>
      </c>
      <c r="Y108" s="8" t="s">
        <v>27</v>
      </c>
      <c r="Z108" s="8" t="s">
        <v>28</v>
      </c>
      <c r="AA108" s="8" t="s">
        <v>29</v>
      </c>
    </row>
    <row r="109" spans="1:30">
      <c r="C109" s="663"/>
      <c r="D109" s="664"/>
      <c r="E109" s="664"/>
      <c r="F109" s="665"/>
      <c r="G109" s="9">
        <f>G106</f>
        <v>3388</v>
      </c>
      <c r="H109" s="9">
        <f>H106+10</f>
        <v>91</v>
      </c>
      <c r="I109" s="9">
        <f>I106+7</f>
        <v>1371</v>
      </c>
      <c r="J109" s="9">
        <f>J106+11</f>
        <v>1148</v>
      </c>
      <c r="K109" s="9">
        <f>K106+6</f>
        <v>10</v>
      </c>
      <c r="L109" s="9">
        <f t="shared" ref="L109:S109" si="12">L106</f>
        <v>2</v>
      </c>
      <c r="M109" s="9">
        <f t="shared" si="12"/>
        <v>0</v>
      </c>
      <c r="N109" s="9">
        <f t="shared" si="12"/>
        <v>0</v>
      </c>
      <c r="O109" s="9">
        <f t="shared" si="12"/>
        <v>0</v>
      </c>
      <c r="P109" s="9">
        <f t="shared" si="12"/>
        <v>0</v>
      </c>
      <c r="Q109" s="9">
        <f t="shared" si="12"/>
        <v>4</v>
      </c>
      <c r="R109" s="9">
        <f t="shared" si="12"/>
        <v>0</v>
      </c>
      <c r="S109" s="9">
        <f t="shared" si="12"/>
        <v>0</v>
      </c>
      <c r="T109" s="9">
        <f>W89</f>
        <v>0</v>
      </c>
      <c r="U109" s="9">
        <f>X89</f>
        <v>0</v>
      </c>
      <c r="V109" s="9">
        <f>Y89</f>
        <v>0</v>
      </c>
      <c r="W109" s="9">
        <f>Z89</f>
        <v>0</v>
      </c>
      <c r="X109" s="9">
        <f>AA89</f>
        <v>0</v>
      </c>
      <c r="Y109" s="9">
        <f>AB106</f>
        <v>0</v>
      </c>
      <c r="Z109" s="9">
        <f>AC106</f>
        <v>19</v>
      </c>
      <c r="AA109" s="9">
        <f>SUM(H109:Z109)</f>
        <v>2645</v>
      </c>
    </row>
    <row r="110" spans="1:30">
      <c r="E110" s="11"/>
      <c r="F110" s="11"/>
      <c r="N110" s="3"/>
      <c r="T110" s="3"/>
      <c r="U110" s="3"/>
      <c r="V110" s="3"/>
      <c r="W110" s="3"/>
      <c r="X110" s="3"/>
      <c r="Y110" s="3"/>
      <c r="Z110" s="3"/>
      <c r="AA110" s="3"/>
    </row>
    <row r="111" spans="1:30" ht="33" customHeight="1">
      <c r="B111" s="14" t="s">
        <v>67</v>
      </c>
      <c r="C111" s="666" t="s">
        <v>68</v>
      </c>
      <c r="D111" s="666"/>
      <c r="E111" s="666"/>
      <c r="F111" s="666"/>
      <c r="G111" s="15" t="s">
        <v>6</v>
      </c>
      <c r="H111" s="667" t="s">
        <v>69</v>
      </c>
      <c r="I111" s="667"/>
      <c r="J111" s="667" t="s">
        <v>70</v>
      </c>
      <c r="K111" s="667"/>
      <c r="L111" s="8" t="s">
        <v>11</v>
      </c>
      <c r="M111" s="8" t="s">
        <v>12</v>
      </c>
      <c r="N111" s="8" t="s">
        <v>13</v>
      </c>
      <c r="O111" s="8" t="s">
        <v>14</v>
      </c>
      <c r="P111" s="8" t="s">
        <v>15</v>
      </c>
      <c r="Q111" s="8" t="s">
        <v>16</v>
      </c>
      <c r="R111" s="8" t="s">
        <v>17</v>
      </c>
      <c r="S111" s="8" t="s">
        <v>18</v>
      </c>
      <c r="T111" s="8" t="s">
        <v>22</v>
      </c>
      <c r="U111" s="8" t="s">
        <v>23</v>
      </c>
      <c r="V111" s="8" t="s">
        <v>24</v>
      </c>
      <c r="W111" s="8" t="s">
        <v>25</v>
      </c>
      <c r="X111" s="8" t="s">
        <v>26</v>
      </c>
      <c r="Y111" s="8" t="s">
        <v>27</v>
      </c>
      <c r="Z111" s="8" t="s">
        <v>28</v>
      </c>
      <c r="AA111" s="8" t="s">
        <v>29</v>
      </c>
    </row>
    <row r="112" spans="1:30">
      <c r="C112" s="666"/>
      <c r="D112" s="666"/>
      <c r="E112" s="666"/>
      <c r="F112" s="666"/>
      <c r="G112" s="9">
        <f>G106</f>
        <v>3388</v>
      </c>
      <c r="H112" s="668">
        <f>H109+J109</f>
        <v>1239</v>
      </c>
      <c r="I112" s="668"/>
      <c r="J112" s="668">
        <f>I109+K109</f>
        <v>1381</v>
      </c>
      <c r="K112" s="668"/>
      <c r="L112" s="9">
        <f>L109</f>
        <v>2</v>
      </c>
      <c r="M112" s="9">
        <f t="shared" ref="M112:R112" si="13">M109</f>
        <v>0</v>
      </c>
      <c r="N112" s="9">
        <f t="shared" si="13"/>
        <v>0</v>
      </c>
      <c r="O112" s="9">
        <f t="shared" si="13"/>
        <v>0</v>
      </c>
      <c r="P112" s="9">
        <f t="shared" si="13"/>
        <v>0</v>
      </c>
      <c r="Q112" s="9">
        <f t="shared" si="13"/>
        <v>4</v>
      </c>
      <c r="R112" s="9">
        <f t="shared" si="13"/>
        <v>0</v>
      </c>
      <c r="S112" s="9">
        <f>S109</f>
        <v>0</v>
      </c>
      <c r="T112" s="9">
        <f>T109</f>
        <v>0</v>
      </c>
      <c r="U112" s="9">
        <f t="shared" ref="U112:X112" si="14">U109</f>
        <v>0</v>
      </c>
      <c r="V112" s="9">
        <f t="shared" si="14"/>
        <v>0</v>
      </c>
      <c r="W112" s="9">
        <f t="shared" si="14"/>
        <v>0</v>
      </c>
      <c r="X112" s="9">
        <f t="shared" si="14"/>
        <v>0</v>
      </c>
      <c r="Y112" s="9">
        <f>Y109</f>
        <v>0</v>
      </c>
      <c r="Z112" s="9">
        <f>Z109</f>
        <v>19</v>
      </c>
      <c r="AA112" s="9">
        <f>SUM(H112:Z112)</f>
        <v>2645</v>
      </c>
    </row>
    <row r="115" spans="1:30">
      <c r="A115" s="2" t="s">
        <v>0</v>
      </c>
      <c r="B115" s="7" t="s">
        <v>1</v>
      </c>
      <c r="C115" s="6" t="s">
        <v>2</v>
      </c>
      <c r="D115" s="309" t="s">
        <v>3</v>
      </c>
      <c r="E115" s="1" t="s">
        <v>4</v>
      </c>
      <c r="F115" s="1" t="s">
        <v>5</v>
      </c>
      <c r="G115" s="1" t="s">
        <v>6</v>
      </c>
      <c r="H115" s="8" t="s">
        <v>7</v>
      </c>
      <c r="I115" s="8" t="s">
        <v>8</v>
      </c>
      <c r="J115" s="8" t="s">
        <v>9</v>
      </c>
      <c r="K115" s="8" t="s">
        <v>10</v>
      </c>
      <c r="L115" s="8" t="s">
        <v>11</v>
      </c>
      <c r="M115" s="8" t="s">
        <v>12</v>
      </c>
      <c r="N115" s="8" t="s">
        <v>13</v>
      </c>
      <c r="O115" s="8" t="s">
        <v>14</v>
      </c>
      <c r="P115" s="8" t="s">
        <v>15</v>
      </c>
      <c r="Q115" s="8" t="s">
        <v>16</v>
      </c>
      <c r="R115" s="8" t="s">
        <v>17</v>
      </c>
      <c r="S115" s="8" t="s">
        <v>18</v>
      </c>
      <c r="T115" s="10" t="s">
        <v>19</v>
      </c>
      <c r="U115" s="10" t="s">
        <v>20</v>
      </c>
      <c r="V115" s="10" t="s">
        <v>21</v>
      </c>
      <c r="W115" s="8" t="s">
        <v>22</v>
      </c>
      <c r="X115" s="8" t="s">
        <v>23</v>
      </c>
      <c r="Y115" s="8" t="s">
        <v>24</v>
      </c>
      <c r="Z115" s="8" t="s">
        <v>25</v>
      </c>
      <c r="AA115" s="8" t="s">
        <v>26</v>
      </c>
      <c r="AB115" s="8" t="s">
        <v>27</v>
      </c>
      <c r="AC115" s="8" t="s">
        <v>28</v>
      </c>
      <c r="AD115" s="8" t="s">
        <v>29</v>
      </c>
    </row>
    <row r="116" spans="1:30">
      <c r="A116" s="4">
        <v>1</v>
      </c>
      <c r="B116" s="13">
        <v>170</v>
      </c>
      <c r="C116" s="5" t="s">
        <v>73</v>
      </c>
      <c r="D116" s="45" t="s">
        <v>73</v>
      </c>
      <c r="E116" s="12">
        <v>962</v>
      </c>
      <c r="F116" s="5" t="s">
        <v>31</v>
      </c>
      <c r="G116" s="24">
        <v>687</v>
      </c>
      <c r="H116" s="9">
        <v>3</v>
      </c>
      <c r="I116" s="9">
        <v>46</v>
      </c>
      <c r="J116" s="9">
        <v>4</v>
      </c>
      <c r="K116" s="9">
        <v>2</v>
      </c>
      <c r="L116" s="9">
        <v>195</v>
      </c>
      <c r="M116" s="9">
        <v>169</v>
      </c>
      <c r="N116" s="9"/>
      <c r="O116" s="9"/>
      <c r="P116" s="9">
        <v>2</v>
      </c>
      <c r="Q116" s="9">
        <v>3</v>
      </c>
      <c r="R116" s="9"/>
      <c r="S116" s="9">
        <v>75</v>
      </c>
      <c r="T116" s="25">
        <v>0</v>
      </c>
      <c r="U116" s="25">
        <v>0</v>
      </c>
      <c r="V116" s="25"/>
      <c r="W116" s="9">
        <v>30</v>
      </c>
      <c r="X116" s="9"/>
      <c r="Y116" s="9"/>
      <c r="Z116" s="9"/>
      <c r="AA116" s="9"/>
      <c r="AB116" s="9"/>
      <c r="AC116" s="9">
        <v>23</v>
      </c>
      <c r="AD116" s="9">
        <f>SUM(H116:AC116)</f>
        <v>552</v>
      </c>
    </row>
    <row r="117" spans="1:30">
      <c r="A117" s="4">
        <v>1</v>
      </c>
      <c r="B117" s="13">
        <v>170</v>
      </c>
      <c r="C117" s="5" t="s">
        <v>73</v>
      </c>
      <c r="D117" s="45" t="s">
        <v>73</v>
      </c>
      <c r="E117" s="12">
        <v>962</v>
      </c>
      <c r="F117" s="5" t="s">
        <v>32</v>
      </c>
      <c r="G117" s="24">
        <v>687</v>
      </c>
      <c r="H117" s="9">
        <v>0</v>
      </c>
      <c r="I117" s="9">
        <v>40</v>
      </c>
      <c r="J117" s="9">
        <v>4</v>
      </c>
      <c r="K117" s="9">
        <v>1</v>
      </c>
      <c r="L117" s="9">
        <v>200</v>
      </c>
      <c r="M117" s="9">
        <v>182</v>
      </c>
      <c r="N117" s="9"/>
      <c r="O117" s="9"/>
      <c r="P117" s="9">
        <v>6</v>
      </c>
      <c r="Q117" s="9">
        <v>5</v>
      </c>
      <c r="R117" s="9"/>
      <c r="S117" s="9">
        <v>66</v>
      </c>
      <c r="T117" s="25">
        <v>0</v>
      </c>
      <c r="U117" s="25">
        <v>0</v>
      </c>
      <c r="V117" s="25"/>
      <c r="W117" s="9">
        <v>24</v>
      </c>
      <c r="X117" s="9"/>
      <c r="Y117" s="9"/>
      <c r="Z117" s="9"/>
      <c r="AA117" s="9"/>
      <c r="AB117" s="9"/>
      <c r="AC117" s="9">
        <v>21</v>
      </c>
      <c r="AD117" s="9">
        <f t="shared" ref="AD117:AD140" si="15">SUM(H117:AC117)</f>
        <v>549</v>
      </c>
    </row>
    <row r="118" spans="1:30">
      <c r="A118" s="4">
        <v>1</v>
      </c>
      <c r="B118" s="13">
        <v>170</v>
      </c>
      <c r="C118" s="5" t="s">
        <v>73</v>
      </c>
      <c r="D118" s="45" t="s">
        <v>73</v>
      </c>
      <c r="E118" s="12">
        <v>962</v>
      </c>
      <c r="F118" s="5" t="s">
        <v>33</v>
      </c>
      <c r="G118" s="24">
        <v>686</v>
      </c>
      <c r="H118" s="9">
        <v>0</v>
      </c>
      <c r="I118" s="9">
        <v>62</v>
      </c>
      <c r="J118" s="9">
        <v>6</v>
      </c>
      <c r="K118" s="9">
        <v>3</v>
      </c>
      <c r="L118" s="9">
        <v>180</v>
      </c>
      <c r="M118" s="9">
        <v>162</v>
      </c>
      <c r="N118" s="9"/>
      <c r="O118" s="9"/>
      <c r="P118" s="9">
        <v>2</v>
      </c>
      <c r="Q118" s="9">
        <v>6</v>
      </c>
      <c r="R118" s="9"/>
      <c r="S118" s="9">
        <v>66</v>
      </c>
      <c r="T118" s="25">
        <v>0</v>
      </c>
      <c r="U118" s="25">
        <v>2</v>
      </c>
      <c r="V118" s="25"/>
      <c r="W118" s="9">
        <v>25</v>
      </c>
      <c r="X118" s="9"/>
      <c r="Y118" s="9"/>
      <c r="Z118" s="9"/>
      <c r="AA118" s="9"/>
      <c r="AB118" s="9"/>
      <c r="AC118" s="9">
        <v>21</v>
      </c>
      <c r="AD118" s="9">
        <f t="shared" si="15"/>
        <v>535</v>
      </c>
    </row>
    <row r="119" spans="1:30">
      <c r="A119" s="4">
        <v>1</v>
      </c>
      <c r="B119" s="13">
        <v>170</v>
      </c>
      <c r="C119" s="5" t="s">
        <v>73</v>
      </c>
      <c r="D119" s="45" t="s">
        <v>74</v>
      </c>
      <c r="E119" s="12">
        <v>963</v>
      </c>
      <c r="F119" s="5" t="s">
        <v>31</v>
      </c>
      <c r="G119" s="24">
        <v>478</v>
      </c>
      <c r="H119" s="9">
        <v>1</v>
      </c>
      <c r="I119" s="9">
        <v>124</v>
      </c>
      <c r="J119" s="9">
        <v>5</v>
      </c>
      <c r="K119" s="9">
        <v>1</v>
      </c>
      <c r="L119" s="9">
        <v>41</v>
      </c>
      <c r="M119" s="9">
        <v>39</v>
      </c>
      <c r="N119" s="9"/>
      <c r="O119" s="9"/>
      <c r="P119" s="9">
        <v>6</v>
      </c>
      <c r="Q119" s="9">
        <v>5</v>
      </c>
      <c r="R119" s="9"/>
      <c r="S119" s="9">
        <v>117</v>
      </c>
      <c r="T119" s="25">
        <v>0</v>
      </c>
      <c r="U119" s="25">
        <v>0</v>
      </c>
      <c r="V119" s="25"/>
      <c r="W119" s="9">
        <v>9</v>
      </c>
      <c r="X119" s="9"/>
      <c r="Y119" s="9"/>
      <c r="Z119" s="9"/>
      <c r="AA119" s="9"/>
      <c r="AB119" s="9"/>
      <c r="AC119" s="9">
        <v>10</v>
      </c>
      <c r="AD119" s="9">
        <f t="shared" si="15"/>
        <v>358</v>
      </c>
    </row>
    <row r="120" spans="1:30">
      <c r="A120" s="4">
        <v>1</v>
      </c>
      <c r="B120" s="13">
        <v>170</v>
      </c>
      <c r="C120" s="5" t="s">
        <v>73</v>
      </c>
      <c r="D120" s="45" t="s">
        <v>75</v>
      </c>
      <c r="E120" s="12">
        <v>964</v>
      </c>
      <c r="F120" s="5" t="s">
        <v>31</v>
      </c>
      <c r="G120" s="24">
        <v>325</v>
      </c>
      <c r="H120" s="9">
        <v>1</v>
      </c>
      <c r="I120" s="9">
        <v>38</v>
      </c>
      <c r="J120" s="9">
        <v>5</v>
      </c>
      <c r="K120" s="9">
        <v>1</v>
      </c>
      <c r="L120" s="9">
        <v>10</v>
      </c>
      <c r="M120" s="9">
        <v>136</v>
      </c>
      <c r="N120" s="9"/>
      <c r="O120" s="9"/>
      <c r="P120" s="9">
        <v>2</v>
      </c>
      <c r="Q120" s="9">
        <v>0</v>
      </c>
      <c r="R120" s="9"/>
      <c r="S120" s="9">
        <v>52</v>
      </c>
      <c r="T120" s="25">
        <v>0</v>
      </c>
      <c r="U120" s="25">
        <v>0</v>
      </c>
      <c r="V120" s="25"/>
      <c r="W120" s="9">
        <v>1</v>
      </c>
      <c r="X120" s="9"/>
      <c r="Y120" s="9"/>
      <c r="Z120" s="9"/>
      <c r="AA120" s="9"/>
      <c r="AB120" s="9"/>
      <c r="AC120" s="9">
        <v>9</v>
      </c>
      <c r="AD120" s="9">
        <f t="shared" si="15"/>
        <v>255</v>
      </c>
    </row>
    <row r="121" spans="1:30">
      <c r="A121" s="4">
        <v>1</v>
      </c>
      <c r="B121" s="13">
        <v>170</v>
      </c>
      <c r="C121" s="5" t="s">
        <v>73</v>
      </c>
      <c r="D121" s="45" t="s">
        <v>76</v>
      </c>
      <c r="E121" s="12">
        <v>965</v>
      </c>
      <c r="F121" s="5" t="s">
        <v>31</v>
      </c>
      <c r="G121" s="24">
        <v>493</v>
      </c>
      <c r="H121" s="9">
        <v>0</v>
      </c>
      <c r="I121" s="9">
        <v>59</v>
      </c>
      <c r="J121" s="9">
        <v>3</v>
      </c>
      <c r="K121" s="9">
        <v>0</v>
      </c>
      <c r="L121" s="9">
        <v>110</v>
      </c>
      <c r="M121" s="9">
        <v>71</v>
      </c>
      <c r="N121" s="9"/>
      <c r="O121" s="9"/>
      <c r="P121" s="9">
        <v>4</v>
      </c>
      <c r="Q121" s="9">
        <v>0</v>
      </c>
      <c r="R121" s="9"/>
      <c r="S121" s="9">
        <v>95</v>
      </c>
      <c r="T121" s="25">
        <v>0</v>
      </c>
      <c r="U121" s="25">
        <v>0</v>
      </c>
      <c r="V121" s="25"/>
      <c r="W121" s="9">
        <v>1</v>
      </c>
      <c r="X121" s="9"/>
      <c r="Y121" s="9"/>
      <c r="Z121" s="9"/>
      <c r="AA121" s="9"/>
      <c r="AB121" s="9"/>
      <c r="AC121" s="9">
        <v>4</v>
      </c>
      <c r="AD121" s="9">
        <f t="shared" si="15"/>
        <v>347</v>
      </c>
    </row>
    <row r="122" spans="1:30">
      <c r="A122" s="4">
        <v>1</v>
      </c>
      <c r="B122" s="13">
        <v>170</v>
      </c>
      <c r="C122" s="5" t="s">
        <v>73</v>
      </c>
      <c r="D122" s="45" t="s">
        <v>77</v>
      </c>
      <c r="E122" s="12">
        <v>966</v>
      </c>
      <c r="F122" s="5" t="s">
        <v>31</v>
      </c>
      <c r="G122" s="24">
        <v>494</v>
      </c>
      <c r="H122" s="9">
        <v>1</v>
      </c>
      <c r="I122" s="9">
        <v>45</v>
      </c>
      <c r="J122" s="9">
        <v>3</v>
      </c>
      <c r="K122" s="9">
        <v>2</v>
      </c>
      <c r="L122" s="9">
        <v>145</v>
      </c>
      <c r="M122" s="9">
        <v>122</v>
      </c>
      <c r="N122" s="9"/>
      <c r="O122" s="9"/>
      <c r="P122" s="9">
        <v>2</v>
      </c>
      <c r="Q122" s="9">
        <v>1</v>
      </c>
      <c r="R122" s="9"/>
      <c r="S122" s="9">
        <v>36</v>
      </c>
      <c r="T122" s="25">
        <v>0</v>
      </c>
      <c r="U122" s="25">
        <v>0</v>
      </c>
      <c r="V122" s="25"/>
      <c r="W122" s="9">
        <v>8</v>
      </c>
      <c r="X122" s="9"/>
      <c r="Y122" s="9"/>
      <c r="Z122" s="9"/>
      <c r="AA122" s="9"/>
      <c r="AB122" s="9"/>
      <c r="AC122" s="9">
        <v>7</v>
      </c>
      <c r="AD122" s="9">
        <f t="shared" si="15"/>
        <v>372</v>
      </c>
    </row>
    <row r="123" spans="1:30">
      <c r="A123" s="4">
        <v>1</v>
      </c>
      <c r="B123" s="13">
        <v>170</v>
      </c>
      <c r="C123" s="5" t="s">
        <v>73</v>
      </c>
      <c r="D123" s="45" t="s">
        <v>78</v>
      </c>
      <c r="E123" s="12">
        <v>966</v>
      </c>
      <c r="F123" s="5" t="s">
        <v>79</v>
      </c>
      <c r="G123" s="24">
        <v>353</v>
      </c>
      <c r="H123" s="9">
        <v>1</v>
      </c>
      <c r="I123" s="9">
        <v>92</v>
      </c>
      <c r="J123" s="9">
        <v>5</v>
      </c>
      <c r="K123" s="9">
        <v>1</v>
      </c>
      <c r="L123" s="9">
        <v>84</v>
      </c>
      <c r="M123" s="9">
        <v>46</v>
      </c>
      <c r="N123" s="9"/>
      <c r="O123" s="9"/>
      <c r="P123" s="9">
        <v>0</v>
      </c>
      <c r="Q123" s="9">
        <v>2</v>
      </c>
      <c r="R123" s="9"/>
      <c r="S123" s="9">
        <v>34</v>
      </c>
      <c r="T123" s="25">
        <v>0</v>
      </c>
      <c r="U123" s="25">
        <v>2</v>
      </c>
      <c r="V123" s="25"/>
      <c r="W123" s="9">
        <v>11</v>
      </c>
      <c r="X123" s="9"/>
      <c r="Y123" s="9"/>
      <c r="Z123" s="9"/>
      <c r="AA123" s="9"/>
      <c r="AB123" s="9"/>
      <c r="AC123" s="9">
        <v>3</v>
      </c>
      <c r="AD123" s="9">
        <f t="shared" si="15"/>
        <v>281</v>
      </c>
    </row>
    <row r="124" spans="1:30">
      <c r="A124" s="4">
        <v>1</v>
      </c>
      <c r="B124" s="13">
        <v>170</v>
      </c>
      <c r="C124" s="5" t="s">
        <v>73</v>
      </c>
      <c r="D124" s="45" t="s">
        <v>80</v>
      </c>
      <c r="E124" s="12">
        <v>967</v>
      </c>
      <c r="F124" s="5" t="s">
        <v>31</v>
      </c>
      <c r="G124" s="24">
        <v>602</v>
      </c>
      <c r="H124" s="9">
        <v>0</v>
      </c>
      <c r="I124" s="9">
        <v>36</v>
      </c>
      <c r="J124" s="9">
        <v>2</v>
      </c>
      <c r="K124" s="9">
        <v>1</v>
      </c>
      <c r="L124" s="9">
        <v>170</v>
      </c>
      <c r="M124" s="9">
        <v>100</v>
      </c>
      <c r="N124" s="9"/>
      <c r="O124" s="9"/>
      <c r="P124" s="9">
        <v>2</v>
      </c>
      <c r="Q124" s="9">
        <v>3</v>
      </c>
      <c r="R124" s="9"/>
      <c r="S124" s="9">
        <v>123</v>
      </c>
      <c r="T124" s="25">
        <v>0</v>
      </c>
      <c r="U124" s="25">
        <v>1</v>
      </c>
      <c r="V124" s="25"/>
      <c r="W124" s="9">
        <v>4</v>
      </c>
      <c r="X124" s="9"/>
      <c r="Y124" s="9"/>
      <c r="Z124" s="9"/>
      <c r="AA124" s="9"/>
      <c r="AB124" s="9"/>
      <c r="AC124" s="9">
        <v>17</v>
      </c>
      <c r="AD124" s="9">
        <f t="shared" si="15"/>
        <v>459</v>
      </c>
    </row>
    <row r="125" spans="1:30">
      <c r="A125" s="4">
        <v>1</v>
      </c>
      <c r="B125" s="13">
        <v>170</v>
      </c>
      <c r="C125" s="5" t="s">
        <v>73</v>
      </c>
      <c r="D125" s="45" t="s">
        <v>81</v>
      </c>
      <c r="E125" s="12">
        <v>968</v>
      </c>
      <c r="F125" s="5" t="s">
        <v>31</v>
      </c>
      <c r="G125" s="24">
        <v>274</v>
      </c>
      <c r="H125" s="9">
        <v>0</v>
      </c>
      <c r="I125" s="9">
        <v>27</v>
      </c>
      <c r="J125" s="9">
        <v>1</v>
      </c>
      <c r="K125" s="9">
        <v>0</v>
      </c>
      <c r="L125" s="9">
        <v>57</v>
      </c>
      <c r="M125" s="9">
        <v>63</v>
      </c>
      <c r="N125" s="9"/>
      <c r="O125" s="9"/>
      <c r="P125" s="9">
        <v>0</v>
      </c>
      <c r="Q125" s="9">
        <v>0</v>
      </c>
      <c r="R125" s="9"/>
      <c r="S125" s="9">
        <v>51</v>
      </c>
      <c r="T125" s="25">
        <v>0</v>
      </c>
      <c r="U125" s="25">
        <v>0</v>
      </c>
      <c r="V125" s="25"/>
      <c r="W125" s="9">
        <v>1</v>
      </c>
      <c r="X125" s="9"/>
      <c r="Y125" s="9"/>
      <c r="Z125" s="9"/>
      <c r="AA125" s="9"/>
      <c r="AB125" s="9"/>
      <c r="AC125" s="9">
        <v>0</v>
      </c>
      <c r="AD125" s="9">
        <f t="shared" si="15"/>
        <v>200</v>
      </c>
    </row>
    <row r="126" spans="1:30">
      <c r="A126" s="4">
        <v>1</v>
      </c>
      <c r="B126" s="13">
        <v>170</v>
      </c>
      <c r="C126" s="5" t="s">
        <v>73</v>
      </c>
      <c r="D126" s="45" t="s">
        <v>82</v>
      </c>
      <c r="E126" s="12">
        <v>969</v>
      </c>
      <c r="F126" s="5" t="s">
        <v>31</v>
      </c>
      <c r="G126" s="24">
        <v>639</v>
      </c>
      <c r="H126" s="9">
        <v>0</v>
      </c>
      <c r="I126" s="9">
        <v>58</v>
      </c>
      <c r="J126" s="9">
        <v>0</v>
      </c>
      <c r="K126" s="9">
        <v>2</v>
      </c>
      <c r="L126" s="9">
        <v>201</v>
      </c>
      <c r="M126" s="9">
        <v>98</v>
      </c>
      <c r="N126" s="9"/>
      <c r="O126" s="9"/>
      <c r="P126" s="9">
        <v>2</v>
      </c>
      <c r="Q126" s="9">
        <v>4</v>
      </c>
      <c r="R126" s="9"/>
      <c r="S126" s="9">
        <v>116</v>
      </c>
      <c r="T126" s="25">
        <v>0</v>
      </c>
      <c r="U126" s="25">
        <v>0</v>
      </c>
      <c r="V126" s="25"/>
      <c r="W126" s="9">
        <v>19</v>
      </c>
      <c r="X126" s="9"/>
      <c r="Y126" s="9"/>
      <c r="Z126" s="9"/>
      <c r="AA126" s="9"/>
      <c r="AB126" s="9"/>
      <c r="AC126" s="9">
        <v>25</v>
      </c>
      <c r="AD126" s="9">
        <f t="shared" si="15"/>
        <v>525</v>
      </c>
    </row>
    <row r="127" spans="1:30">
      <c r="A127" s="4">
        <v>1</v>
      </c>
      <c r="B127" s="13">
        <v>170</v>
      </c>
      <c r="C127" s="5" t="s">
        <v>73</v>
      </c>
      <c r="D127" s="45" t="s">
        <v>83</v>
      </c>
      <c r="E127" s="12">
        <v>970</v>
      </c>
      <c r="F127" s="5" t="s">
        <v>31</v>
      </c>
      <c r="G127" s="24">
        <v>563</v>
      </c>
      <c r="H127" s="9">
        <v>0</v>
      </c>
      <c r="I127" s="9">
        <v>90</v>
      </c>
      <c r="J127" s="9">
        <v>2</v>
      </c>
      <c r="K127" s="9">
        <v>3</v>
      </c>
      <c r="L127" s="9">
        <v>70</v>
      </c>
      <c r="M127" s="9">
        <v>104</v>
      </c>
      <c r="N127" s="9"/>
      <c r="O127" s="9"/>
      <c r="P127" s="9">
        <v>4</v>
      </c>
      <c r="Q127" s="9">
        <v>0</v>
      </c>
      <c r="R127" s="9"/>
      <c r="S127" s="9">
        <v>114</v>
      </c>
      <c r="T127" s="25">
        <v>1</v>
      </c>
      <c r="U127" s="25">
        <v>1</v>
      </c>
      <c r="V127" s="25"/>
      <c r="W127" s="9">
        <v>11</v>
      </c>
      <c r="X127" s="9"/>
      <c r="Y127" s="9"/>
      <c r="Z127" s="9"/>
      <c r="AA127" s="9"/>
      <c r="AB127" s="9"/>
      <c r="AC127" s="9">
        <v>20</v>
      </c>
      <c r="AD127" s="9">
        <f t="shared" si="15"/>
        <v>420</v>
      </c>
    </row>
    <row r="128" spans="1:30">
      <c r="A128" s="4">
        <v>1</v>
      </c>
      <c r="B128" s="13">
        <v>170</v>
      </c>
      <c r="C128" s="5" t="s">
        <v>73</v>
      </c>
      <c r="D128" s="45" t="s">
        <v>83</v>
      </c>
      <c r="E128" s="12">
        <v>970</v>
      </c>
      <c r="F128" s="5" t="s">
        <v>32</v>
      </c>
      <c r="G128" s="24">
        <v>563</v>
      </c>
      <c r="H128" s="9">
        <v>1</v>
      </c>
      <c r="I128" s="9">
        <v>80</v>
      </c>
      <c r="J128" s="9">
        <v>2</v>
      </c>
      <c r="K128" s="9">
        <v>0</v>
      </c>
      <c r="L128" s="9">
        <v>81</v>
      </c>
      <c r="M128" s="9">
        <v>132</v>
      </c>
      <c r="N128" s="9"/>
      <c r="O128" s="9"/>
      <c r="P128" s="9">
        <v>1</v>
      </c>
      <c r="Q128" s="9">
        <v>0</v>
      </c>
      <c r="R128" s="9"/>
      <c r="S128" s="9">
        <v>125</v>
      </c>
      <c r="T128" s="25">
        <v>0</v>
      </c>
      <c r="U128" s="25">
        <v>1</v>
      </c>
      <c r="V128" s="25"/>
      <c r="W128" s="9">
        <v>10</v>
      </c>
      <c r="X128" s="9"/>
      <c r="Y128" s="9"/>
      <c r="Z128" s="9"/>
      <c r="AA128" s="9"/>
      <c r="AB128" s="9"/>
      <c r="AC128" s="9">
        <v>10</v>
      </c>
      <c r="AD128" s="9">
        <f t="shared" si="15"/>
        <v>443</v>
      </c>
    </row>
    <row r="129" spans="1:30">
      <c r="A129" s="4">
        <v>1</v>
      </c>
      <c r="B129" s="13">
        <v>170</v>
      </c>
      <c r="C129" s="5" t="s">
        <v>73</v>
      </c>
      <c r="D129" s="45" t="s">
        <v>84</v>
      </c>
      <c r="E129" s="12">
        <v>971</v>
      </c>
      <c r="F129" s="5" t="s">
        <v>31</v>
      </c>
      <c r="G129" s="24">
        <v>214</v>
      </c>
      <c r="H129" s="9">
        <v>0</v>
      </c>
      <c r="I129" s="9">
        <v>24</v>
      </c>
      <c r="J129" s="9">
        <v>4</v>
      </c>
      <c r="K129" s="9">
        <v>2</v>
      </c>
      <c r="L129" s="9">
        <v>56</v>
      </c>
      <c r="M129" s="9">
        <v>49</v>
      </c>
      <c r="N129" s="9"/>
      <c r="O129" s="9"/>
      <c r="P129" s="9">
        <v>1</v>
      </c>
      <c r="Q129" s="9">
        <v>1</v>
      </c>
      <c r="R129" s="9"/>
      <c r="S129" s="9">
        <v>33</v>
      </c>
      <c r="T129" s="25">
        <v>0</v>
      </c>
      <c r="U129" s="25">
        <v>0</v>
      </c>
      <c r="V129" s="25"/>
      <c r="W129" s="9">
        <v>3</v>
      </c>
      <c r="X129" s="9"/>
      <c r="Y129" s="9"/>
      <c r="Z129" s="9"/>
      <c r="AA129" s="9"/>
      <c r="AB129" s="9"/>
      <c r="AC129" s="9">
        <v>5</v>
      </c>
      <c r="AD129" s="9">
        <f t="shared" si="15"/>
        <v>178</v>
      </c>
    </row>
    <row r="130" spans="1:30">
      <c r="A130" s="4">
        <v>1</v>
      </c>
      <c r="B130" s="13">
        <v>170</v>
      </c>
      <c r="C130" s="5" t="s">
        <v>73</v>
      </c>
      <c r="D130" s="45" t="s">
        <v>85</v>
      </c>
      <c r="E130" s="12">
        <v>972</v>
      </c>
      <c r="F130" s="5" t="s">
        <v>31</v>
      </c>
      <c r="G130" s="24">
        <v>586</v>
      </c>
      <c r="H130" s="9">
        <v>1</v>
      </c>
      <c r="I130" s="9">
        <v>39</v>
      </c>
      <c r="J130" s="9">
        <v>6</v>
      </c>
      <c r="K130" s="9">
        <v>1</v>
      </c>
      <c r="L130" s="9">
        <v>99</v>
      </c>
      <c r="M130" s="9">
        <v>130</v>
      </c>
      <c r="N130" s="9"/>
      <c r="O130" s="9"/>
      <c r="P130" s="9">
        <v>1</v>
      </c>
      <c r="Q130" s="9">
        <v>0</v>
      </c>
      <c r="R130" s="9"/>
      <c r="S130" s="9">
        <v>120</v>
      </c>
      <c r="T130" s="25">
        <v>0</v>
      </c>
      <c r="U130" s="25">
        <v>1</v>
      </c>
      <c r="V130" s="25"/>
      <c r="W130" s="9">
        <v>9</v>
      </c>
      <c r="X130" s="9"/>
      <c r="Y130" s="9"/>
      <c r="Z130" s="9"/>
      <c r="AA130" s="9"/>
      <c r="AB130" s="9"/>
      <c r="AC130" s="9">
        <v>14</v>
      </c>
      <c r="AD130" s="9">
        <f t="shared" si="15"/>
        <v>421</v>
      </c>
    </row>
    <row r="131" spans="1:30">
      <c r="A131" s="4">
        <v>1</v>
      </c>
      <c r="B131" s="13">
        <v>170</v>
      </c>
      <c r="C131" s="5" t="s">
        <v>73</v>
      </c>
      <c r="D131" s="45" t="s">
        <v>85</v>
      </c>
      <c r="E131" s="12">
        <v>972</v>
      </c>
      <c r="F131" s="5" t="s">
        <v>32</v>
      </c>
      <c r="G131" s="24">
        <v>586</v>
      </c>
      <c r="H131" s="9">
        <v>2</v>
      </c>
      <c r="I131" s="9">
        <v>41</v>
      </c>
      <c r="J131" s="9">
        <v>4</v>
      </c>
      <c r="K131" s="9">
        <v>1</v>
      </c>
      <c r="L131" s="9">
        <v>103</v>
      </c>
      <c r="M131" s="9">
        <v>173</v>
      </c>
      <c r="N131" s="9"/>
      <c r="O131" s="9"/>
      <c r="P131" s="9">
        <v>3</v>
      </c>
      <c r="Q131" s="9">
        <v>0</v>
      </c>
      <c r="R131" s="9"/>
      <c r="S131" s="9">
        <v>139</v>
      </c>
      <c r="T131" s="25">
        <v>0</v>
      </c>
      <c r="U131" s="25">
        <v>0</v>
      </c>
      <c r="V131" s="25"/>
      <c r="W131" s="9">
        <v>7</v>
      </c>
      <c r="X131" s="9"/>
      <c r="Y131" s="9"/>
      <c r="Z131" s="9"/>
      <c r="AA131" s="9"/>
      <c r="AB131" s="9"/>
      <c r="AC131" s="9">
        <v>11</v>
      </c>
      <c r="AD131" s="9">
        <f t="shared" si="15"/>
        <v>484</v>
      </c>
    </row>
    <row r="132" spans="1:30">
      <c r="A132" s="4">
        <v>1</v>
      </c>
      <c r="B132" s="13">
        <v>170</v>
      </c>
      <c r="C132" s="5" t="s">
        <v>73</v>
      </c>
      <c r="D132" s="45" t="s">
        <v>86</v>
      </c>
      <c r="E132" s="12">
        <v>972</v>
      </c>
      <c r="F132" s="5" t="s">
        <v>79</v>
      </c>
      <c r="G132" s="24">
        <v>460</v>
      </c>
      <c r="H132" s="9">
        <v>0</v>
      </c>
      <c r="I132" s="9">
        <v>25</v>
      </c>
      <c r="J132" s="9">
        <v>3</v>
      </c>
      <c r="K132" s="9">
        <v>0</v>
      </c>
      <c r="L132" s="9">
        <v>64</v>
      </c>
      <c r="M132" s="9">
        <v>93</v>
      </c>
      <c r="N132" s="9"/>
      <c r="O132" s="9"/>
      <c r="P132" s="9">
        <v>1</v>
      </c>
      <c r="Q132" s="9">
        <v>3</v>
      </c>
      <c r="R132" s="9"/>
      <c r="S132" s="9">
        <v>160</v>
      </c>
      <c r="T132" s="25">
        <v>0</v>
      </c>
      <c r="U132" s="25">
        <v>0</v>
      </c>
      <c r="V132" s="25"/>
      <c r="W132" s="9">
        <v>13</v>
      </c>
      <c r="X132" s="9"/>
      <c r="Y132" s="9"/>
      <c r="Z132" s="9"/>
      <c r="AA132" s="9"/>
      <c r="AB132" s="9"/>
      <c r="AC132" s="9">
        <v>8</v>
      </c>
      <c r="AD132" s="9">
        <f t="shared" si="15"/>
        <v>370</v>
      </c>
    </row>
    <row r="133" spans="1:30">
      <c r="A133" s="4">
        <v>1</v>
      </c>
      <c r="B133" s="13">
        <v>170</v>
      </c>
      <c r="C133" s="5" t="s">
        <v>73</v>
      </c>
      <c r="D133" s="45" t="s">
        <v>87</v>
      </c>
      <c r="E133" s="12">
        <v>973</v>
      </c>
      <c r="F133" s="5" t="s">
        <v>31</v>
      </c>
      <c r="G133" s="24">
        <v>279</v>
      </c>
      <c r="H133" s="9">
        <v>0</v>
      </c>
      <c r="I133" s="9">
        <v>13</v>
      </c>
      <c r="J133" s="9">
        <v>1</v>
      </c>
      <c r="K133" s="9">
        <v>1</v>
      </c>
      <c r="L133" s="9">
        <v>72</v>
      </c>
      <c r="M133" s="9">
        <v>38</v>
      </c>
      <c r="N133" s="9"/>
      <c r="O133" s="9"/>
      <c r="P133" s="9">
        <v>7</v>
      </c>
      <c r="Q133" s="9">
        <v>0</v>
      </c>
      <c r="R133" s="9"/>
      <c r="S133" s="9">
        <v>80</v>
      </c>
      <c r="T133" s="25">
        <v>0</v>
      </c>
      <c r="U133" s="25">
        <v>0</v>
      </c>
      <c r="V133" s="25"/>
      <c r="W133" s="9">
        <v>0</v>
      </c>
      <c r="X133" s="9"/>
      <c r="Y133" s="9"/>
      <c r="Z133" s="9"/>
      <c r="AA133" s="9"/>
      <c r="AB133" s="9"/>
      <c r="AC133" s="9">
        <v>5</v>
      </c>
      <c r="AD133" s="9">
        <f t="shared" si="15"/>
        <v>217</v>
      </c>
    </row>
    <row r="134" spans="1:30">
      <c r="A134" s="4">
        <v>1</v>
      </c>
      <c r="B134" s="13">
        <v>170</v>
      </c>
      <c r="C134" s="5" t="s">
        <v>73</v>
      </c>
      <c r="D134" s="45" t="s">
        <v>88</v>
      </c>
      <c r="E134" s="12">
        <v>974</v>
      </c>
      <c r="F134" s="5" t="s">
        <v>31</v>
      </c>
      <c r="G134" s="24">
        <v>208</v>
      </c>
      <c r="H134" s="9">
        <v>0</v>
      </c>
      <c r="I134" s="9">
        <v>7</v>
      </c>
      <c r="J134" s="9">
        <v>2</v>
      </c>
      <c r="K134" s="9">
        <v>1</v>
      </c>
      <c r="L134" s="9">
        <v>25</v>
      </c>
      <c r="M134" s="9">
        <v>67</v>
      </c>
      <c r="N134" s="9"/>
      <c r="O134" s="9"/>
      <c r="P134" s="350">
        <v>0</v>
      </c>
      <c r="Q134" s="350">
        <v>0</v>
      </c>
      <c r="R134" s="350"/>
      <c r="S134" s="350">
        <v>37</v>
      </c>
      <c r="T134" s="25">
        <v>0</v>
      </c>
      <c r="U134" s="25">
        <v>0</v>
      </c>
      <c r="V134" s="25"/>
      <c r="W134" s="9">
        <v>22</v>
      </c>
      <c r="X134" s="9"/>
      <c r="Y134" s="9"/>
      <c r="Z134" s="9"/>
      <c r="AA134" s="9"/>
      <c r="AB134" s="9"/>
      <c r="AC134" s="9">
        <v>2</v>
      </c>
      <c r="AD134" s="9">
        <f t="shared" si="15"/>
        <v>163</v>
      </c>
    </row>
    <row r="135" spans="1:30">
      <c r="A135" s="4">
        <v>1</v>
      </c>
      <c r="B135" s="13">
        <v>170</v>
      </c>
      <c r="C135" s="5" t="s">
        <v>73</v>
      </c>
      <c r="D135" s="45" t="s">
        <v>89</v>
      </c>
      <c r="E135" s="12">
        <v>974</v>
      </c>
      <c r="F135" s="5" t="s">
        <v>79</v>
      </c>
      <c r="G135" s="24">
        <v>319</v>
      </c>
      <c r="H135" s="9">
        <v>0</v>
      </c>
      <c r="I135" s="9">
        <v>5</v>
      </c>
      <c r="J135" s="9">
        <v>1</v>
      </c>
      <c r="K135" s="9">
        <v>1</v>
      </c>
      <c r="L135" s="9">
        <v>90</v>
      </c>
      <c r="M135" s="9">
        <v>107</v>
      </c>
      <c r="N135" s="9"/>
      <c r="O135" s="9"/>
      <c r="P135" s="9">
        <v>4</v>
      </c>
      <c r="Q135" s="9">
        <v>0</v>
      </c>
      <c r="R135" s="9"/>
      <c r="S135" s="9">
        <v>25</v>
      </c>
      <c r="T135" s="25">
        <v>1</v>
      </c>
      <c r="U135" s="25">
        <v>0</v>
      </c>
      <c r="V135" s="25"/>
      <c r="W135" s="9">
        <v>18</v>
      </c>
      <c r="X135" s="9"/>
      <c r="Y135" s="9"/>
      <c r="Z135" s="9"/>
      <c r="AA135" s="9"/>
      <c r="AB135" s="9"/>
      <c r="AC135" s="9">
        <v>17</v>
      </c>
      <c r="AD135" s="9">
        <f t="shared" si="15"/>
        <v>269</v>
      </c>
    </row>
    <row r="136" spans="1:30">
      <c r="A136" s="4">
        <v>1</v>
      </c>
      <c r="B136" s="13">
        <v>170</v>
      </c>
      <c r="C136" s="5" t="s">
        <v>73</v>
      </c>
      <c r="D136" s="45" t="s">
        <v>90</v>
      </c>
      <c r="E136" s="12">
        <v>975</v>
      </c>
      <c r="F136" s="5" t="s">
        <v>31</v>
      </c>
      <c r="G136" s="24">
        <v>480</v>
      </c>
      <c r="H136" s="9">
        <v>1</v>
      </c>
      <c r="I136" s="9">
        <v>76</v>
      </c>
      <c r="J136" s="9">
        <v>5</v>
      </c>
      <c r="K136" s="9">
        <v>0</v>
      </c>
      <c r="L136" s="9">
        <v>171</v>
      </c>
      <c r="M136" s="9">
        <v>106</v>
      </c>
      <c r="N136" s="9"/>
      <c r="O136" s="9"/>
      <c r="P136" s="9">
        <v>1</v>
      </c>
      <c r="Q136" s="9">
        <v>1</v>
      </c>
      <c r="R136" s="9"/>
      <c r="S136" s="9">
        <v>54</v>
      </c>
      <c r="T136" s="25">
        <v>0</v>
      </c>
      <c r="U136" s="25">
        <v>1</v>
      </c>
      <c r="V136" s="25"/>
      <c r="W136" s="9">
        <v>3</v>
      </c>
      <c r="X136" s="9"/>
      <c r="Y136" s="9"/>
      <c r="Z136" s="9"/>
      <c r="AA136" s="9"/>
      <c r="AB136" s="9"/>
      <c r="AC136" s="9">
        <v>9</v>
      </c>
      <c r="AD136" s="9">
        <f t="shared" si="15"/>
        <v>428</v>
      </c>
    </row>
    <row r="137" spans="1:30">
      <c r="A137" s="4">
        <v>1</v>
      </c>
      <c r="B137" s="13">
        <v>170</v>
      </c>
      <c r="C137" s="5" t="s">
        <v>73</v>
      </c>
      <c r="D137" s="45" t="s">
        <v>91</v>
      </c>
      <c r="E137" s="12">
        <v>975</v>
      </c>
      <c r="F137" s="5" t="s">
        <v>79</v>
      </c>
      <c r="G137" s="24">
        <v>98</v>
      </c>
      <c r="H137" s="9">
        <v>0</v>
      </c>
      <c r="I137" s="9">
        <v>24</v>
      </c>
      <c r="J137" s="9">
        <v>0</v>
      </c>
      <c r="K137" s="9">
        <v>0</v>
      </c>
      <c r="L137" s="9">
        <v>31</v>
      </c>
      <c r="M137" s="9">
        <v>2</v>
      </c>
      <c r="N137" s="9"/>
      <c r="O137" s="9"/>
      <c r="P137" s="9">
        <v>0</v>
      </c>
      <c r="Q137" s="9">
        <v>0</v>
      </c>
      <c r="R137" s="9"/>
      <c r="S137" s="9">
        <v>13</v>
      </c>
      <c r="T137" s="25">
        <v>0</v>
      </c>
      <c r="U137" s="25">
        <v>0</v>
      </c>
      <c r="V137" s="25"/>
      <c r="W137" s="9">
        <v>7</v>
      </c>
      <c r="X137" s="9"/>
      <c r="Y137" s="9"/>
      <c r="Z137" s="9"/>
      <c r="AA137" s="9"/>
      <c r="AB137" s="9"/>
      <c r="AC137" s="9">
        <v>3</v>
      </c>
      <c r="AD137" s="9">
        <f t="shared" si="15"/>
        <v>80</v>
      </c>
    </row>
    <row r="138" spans="1:30">
      <c r="A138" s="4">
        <v>1</v>
      </c>
      <c r="B138" s="13">
        <v>170</v>
      </c>
      <c r="C138" s="5" t="s">
        <v>73</v>
      </c>
      <c r="D138" s="45" t="s">
        <v>92</v>
      </c>
      <c r="E138" s="12">
        <v>976</v>
      </c>
      <c r="F138" s="5" t="s">
        <v>31</v>
      </c>
      <c r="G138" s="24">
        <v>391</v>
      </c>
      <c r="H138" s="9">
        <v>1</v>
      </c>
      <c r="I138" s="9">
        <v>103</v>
      </c>
      <c r="J138" s="9">
        <v>3</v>
      </c>
      <c r="K138" s="9">
        <v>0</v>
      </c>
      <c r="L138" s="9">
        <v>30</v>
      </c>
      <c r="M138" s="9">
        <v>18</v>
      </c>
      <c r="N138" s="9"/>
      <c r="O138" s="9"/>
      <c r="P138" s="9">
        <v>5</v>
      </c>
      <c r="Q138" s="9">
        <v>4</v>
      </c>
      <c r="R138" s="9"/>
      <c r="S138" s="9">
        <v>127</v>
      </c>
      <c r="T138" s="25">
        <v>0</v>
      </c>
      <c r="U138" s="25">
        <v>2</v>
      </c>
      <c r="V138" s="25"/>
      <c r="W138" s="9">
        <v>0</v>
      </c>
      <c r="X138" s="9"/>
      <c r="Y138" s="9"/>
      <c r="Z138" s="9"/>
      <c r="AA138" s="9"/>
      <c r="AB138" s="9"/>
      <c r="AC138" s="9">
        <v>9</v>
      </c>
      <c r="AD138" s="9">
        <f t="shared" si="15"/>
        <v>302</v>
      </c>
    </row>
    <row r="139" spans="1:30">
      <c r="A139" s="4">
        <v>1</v>
      </c>
      <c r="B139" s="13">
        <v>170</v>
      </c>
      <c r="C139" s="5" t="s">
        <v>73</v>
      </c>
      <c r="D139" s="45" t="s">
        <v>92</v>
      </c>
      <c r="E139" s="12">
        <v>976</v>
      </c>
      <c r="F139" s="5" t="s">
        <v>32</v>
      </c>
      <c r="G139" s="24">
        <v>390</v>
      </c>
      <c r="H139" s="9">
        <v>1</v>
      </c>
      <c r="I139" s="9">
        <v>80</v>
      </c>
      <c r="J139" s="9">
        <v>5</v>
      </c>
      <c r="K139" s="9">
        <v>1</v>
      </c>
      <c r="L139" s="9">
        <v>54</v>
      </c>
      <c r="M139" s="9">
        <v>30</v>
      </c>
      <c r="N139" s="9"/>
      <c r="O139" s="9"/>
      <c r="P139" s="9">
        <v>1</v>
      </c>
      <c r="Q139" s="9">
        <v>1</v>
      </c>
      <c r="R139" s="9"/>
      <c r="S139" s="9">
        <v>114</v>
      </c>
      <c r="T139" s="25">
        <v>0</v>
      </c>
      <c r="U139" s="25">
        <v>0</v>
      </c>
      <c r="V139" s="25"/>
      <c r="W139" s="9">
        <v>5</v>
      </c>
      <c r="X139" s="9"/>
      <c r="Y139" s="9"/>
      <c r="Z139" s="9"/>
      <c r="AA139" s="9"/>
      <c r="AB139" s="9"/>
      <c r="AC139" s="9">
        <v>7</v>
      </c>
      <c r="AD139" s="9">
        <f t="shared" si="15"/>
        <v>299</v>
      </c>
    </row>
    <row r="140" spans="1:30">
      <c r="A140" s="4">
        <v>1</v>
      </c>
      <c r="B140" s="13">
        <v>170</v>
      </c>
      <c r="C140" s="5" t="s">
        <v>73</v>
      </c>
      <c r="D140" s="45" t="s">
        <v>93</v>
      </c>
      <c r="E140" s="12">
        <v>977</v>
      </c>
      <c r="F140" s="5" t="s">
        <v>31</v>
      </c>
      <c r="G140" s="24">
        <v>584</v>
      </c>
      <c r="H140" s="9">
        <v>1</v>
      </c>
      <c r="I140" s="9">
        <v>90</v>
      </c>
      <c r="J140" s="9">
        <v>3</v>
      </c>
      <c r="K140" s="9">
        <v>0</v>
      </c>
      <c r="L140" s="9">
        <v>156</v>
      </c>
      <c r="M140" s="9">
        <v>75</v>
      </c>
      <c r="N140" s="9"/>
      <c r="O140" s="9"/>
      <c r="P140" s="9">
        <v>9</v>
      </c>
      <c r="Q140" s="9">
        <v>2</v>
      </c>
      <c r="R140" s="9"/>
      <c r="S140" s="9">
        <v>76</v>
      </c>
      <c r="T140" s="25">
        <v>0</v>
      </c>
      <c r="U140" s="25">
        <v>0</v>
      </c>
      <c r="V140" s="25"/>
      <c r="W140" s="9">
        <v>3</v>
      </c>
      <c r="X140" s="9"/>
      <c r="Y140" s="9"/>
      <c r="Z140" s="9"/>
      <c r="AA140" s="9"/>
      <c r="AB140" s="9"/>
      <c r="AC140" s="9">
        <v>11</v>
      </c>
      <c r="AD140" s="9">
        <f t="shared" si="15"/>
        <v>426</v>
      </c>
    </row>
    <row r="141" spans="1:30">
      <c r="B141" s="14" t="s">
        <v>63</v>
      </c>
      <c r="C141" s="659" t="s">
        <v>64</v>
      </c>
      <c r="D141" s="659"/>
      <c r="E141" s="22"/>
      <c r="F141" s="22"/>
      <c r="G141" s="16">
        <f>SUM(G116:G140)</f>
        <v>11439</v>
      </c>
      <c r="H141" s="16">
        <f>SUM(H116:H140)</f>
        <v>15</v>
      </c>
      <c r="I141" s="16">
        <f t="shared" ref="I141:Z141" si="16">SUM(I116:I140)</f>
        <v>1324</v>
      </c>
      <c r="J141" s="16">
        <f t="shared" si="16"/>
        <v>79</v>
      </c>
      <c r="K141" s="16">
        <f t="shared" si="16"/>
        <v>25</v>
      </c>
      <c r="L141" s="16">
        <f t="shared" si="16"/>
        <v>2495</v>
      </c>
      <c r="M141" s="16">
        <f t="shared" si="16"/>
        <v>2312</v>
      </c>
      <c r="N141" s="16">
        <f t="shared" si="16"/>
        <v>0</v>
      </c>
      <c r="O141" s="16">
        <f t="shared" si="16"/>
        <v>0</v>
      </c>
      <c r="P141" s="16">
        <f t="shared" si="16"/>
        <v>66</v>
      </c>
      <c r="Q141" s="16">
        <f t="shared" si="16"/>
        <v>41</v>
      </c>
      <c r="R141" s="16">
        <f t="shared" si="16"/>
        <v>0</v>
      </c>
      <c r="S141" s="16">
        <f t="shared" si="16"/>
        <v>2048</v>
      </c>
      <c r="T141" s="16">
        <f t="shared" si="16"/>
        <v>2</v>
      </c>
      <c r="U141" s="16">
        <f t="shared" si="16"/>
        <v>11</v>
      </c>
      <c r="V141" s="16">
        <f t="shared" si="16"/>
        <v>0</v>
      </c>
      <c r="W141" s="16">
        <f t="shared" si="16"/>
        <v>244</v>
      </c>
      <c r="X141" s="16">
        <f t="shared" si="16"/>
        <v>0</v>
      </c>
      <c r="Y141" s="16">
        <f t="shared" si="16"/>
        <v>0</v>
      </c>
      <c r="Z141" s="16">
        <f t="shared" si="16"/>
        <v>0</v>
      </c>
      <c r="AA141" s="16">
        <f>SUM(AA116:AA140)</f>
        <v>0</v>
      </c>
      <c r="AB141" s="16">
        <f t="shared" ref="AB141:AD141" si="17">SUM(AB116:AB140)</f>
        <v>0</v>
      </c>
      <c r="AC141" s="16">
        <f t="shared" si="17"/>
        <v>271</v>
      </c>
      <c r="AD141" s="16">
        <f t="shared" si="17"/>
        <v>8933</v>
      </c>
    </row>
    <row r="142" spans="1:30">
      <c r="E142" s="11"/>
      <c r="F142" s="11"/>
      <c r="N142" s="3"/>
      <c r="T142" s="3"/>
      <c r="U142" s="3"/>
      <c r="V142" s="3"/>
      <c r="W142" s="3"/>
      <c r="X142" s="3"/>
      <c r="Y142" s="3"/>
      <c r="Z142" s="3"/>
      <c r="AA142" s="3"/>
    </row>
    <row r="143" spans="1:30">
      <c r="B143" s="14" t="s">
        <v>65</v>
      </c>
      <c r="C143" s="660" t="s">
        <v>66</v>
      </c>
      <c r="D143" s="661"/>
      <c r="E143" s="661"/>
      <c r="F143" s="662"/>
      <c r="G143" s="15" t="s">
        <v>6</v>
      </c>
      <c r="H143" s="8" t="s">
        <v>7</v>
      </c>
      <c r="I143" s="8" t="s">
        <v>8</v>
      </c>
      <c r="J143" s="8" t="s">
        <v>9</v>
      </c>
      <c r="K143" s="8" t="s">
        <v>10</v>
      </c>
      <c r="L143" s="8" t="s">
        <v>11</v>
      </c>
      <c r="M143" s="8" t="s">
        <v>12</v>
      </c>
      <c r="N143" s="8" t="s">
        <v>13</v>
      </c>
      <c r="O143" s="8" t="s">
        <v>14</v>
      </c>
      <c r="P143" s="8" t="s">
        <v>15</v>
      </c>
      <c r="Q143" s="8" t="s">
        <v>16</v>
      </c>
      <c r="R143" s="8" t="s">
        <v>17</v>
      </c>
      <c r="S143" s="8" t="s">
        <v>18</v>
      </c>
      <c r="T143" s="8" t="s">
        <v>22</v>
      </c>
      <c r="U143" s="8" t="s">
        <v>23</v>
      </c>
      <c r="V143" s="8" t="s">
        <v>24</v>
      </c>
      <c r="W143" s="8" t="s">
        <v>25</v>
      </c>
      <c r="X143" s="8" t="s">
        <v>26</v>
      </c>
      <c r="Y143" s="8" t="s">
        <v>27</v>
      </c>
      <c r="Z143" s="8" t="s">
        <v>28</v>
      </c>
      <c r="AA143" s="8" t="s">
        <v>29</v>
      </c>
    </row>
    <row r="144" spans="1:30">
      <c r="C144" s="663"/>
      <c r="D144" s="664"/>
      <c r="E144" s="664"/>
      <c r="F144" s="665"/>
      <c r="G144" s="9">
        <f>G141</f>
        <v>11439</v>
      </c>
      <c r="H144" s="9">
        <f>H141+1</f>
        <v>16</v>
      </c>
      <c r="I144" s="9">
        <f>I141+6</f>
        <v>1330</v>
      </c>
      <c r="J144" s="9">
        <f>J141+1</f>
        <v>80</v>
      </c>
      <c r="K144" s="9">
        <f>K141+5</f>
        <v>30</v>
      </c>
      <c r="L144" s="9">
        <f t="shared" ref="L144:S144" si="18">L141</f>
        <v>2495</v>
      </c>
      <c r="M144" s="9">
        <f t="shared" si="18"/>
        <v>2312</v>
      </c>
      <c r="N144" s="9">
        <f t="shared" si="18"/>
        <v>0</v>
      </c>
      <c r="O144" s="9">
        <f t="shared" si="18"/>
        <v>0</v>
      </c>
      <c r="P144" s="9">
        <f t="shared" si="18"/>
        <v>66</v>
      </c>
      <c r="Q144" s="9">
        <f t="shared" si="18"/>
        <v>41</v>
      </c>
      <c r="R144" s="9">
        <f t="shared" si="18"/>
        <v>0</v>
      </c>
      <c r="S144" s="9">
        <f t="shared" si="18"/>
        <v>2048</v>
      </c>
      <c r="T144" s="9">
        <f>W141</f>
        <v>244</v>
      </c>
      <c r="U144" s="9">
        <f t="shared" ref="U144:X144" si="19">X116</f>
        <v>0</v>
      </c>
      <c r="V144" s="9">
        <f t="shared" si="19"/>
        <v>0</v>
      </c>
      <c r="W144" s="9">
        <f t="shared" si="19"/>
        <v>0</v>
      </c>
      <c r="X144" s="9">
        <f t="shared" si="19"/>
        <v>0</v>
      </c>
      <c r="Y144" s="9">
        <f>AB141</f>
        <v>0</v>
      </c>
      <c r="Z144" s="9">
        <f>AC141</f>
        <v>271</v>
      </c>
      <c r="AA144" s="9">
        <f>SUM(H144:Z144)</f>
        <v>8933</v>
      </c>
    </row>
    <row r="145" spans="1:30">
      <c r="E145" s="11"/>
      <c r="F145" s="11"/>
      <c r="N145" s="3"/>
      <c r="T145" s="3"/>
      <c r="U145" s="3"/>
      <c r="V145" s="3"/>
      <c r="W145" s="3"/>
      <c r="X145" s="3"/>
      <c r="Y145" s="3"/>
      <c r="Z145" s="3"/>
      <c r="AA145" s="3"/>
    </row>
    <row r="146" spans="1:30" ht="30.75" customHeight="1">
      <c r="B146" s="14" t="s">
        <v>67</v>
      </c>
      <c r="C146" s="666" t="s">
        <v>68</v>
      </c>
      <c r="D146" s="666"/>
      <c r="E146" s="666"/>
      <c r="F146" s="666"/>
      <c r="G146" s="15" t="s">
        <v>6</v>
      </c>
      <c r="H146" s="667" t="s">
        <v>69</v>
      </c>
      <c r="I146" s="667"/>
      <c r="J146" s="667" t="s">
        <v>70</v>
      </c>
      <c r="K146" s="667"/>
      <c r="L146" s="8" t="s">
        <v>11</v>
      </c>
      <c r="M146" s="8" t="s">
        <v>12</v>
      </c>
      <c r="N146" s="8" t="s">
        <v>13</v>
      </c>
      <c r="O146" s="8" t="s">
        <v>14</v>
      </c>
      <c r="P146" s="8" t="s">
        <v>15</v>
      </c>
      <c r="Q146" s="8" t="s">
        <v>16</v>
      </c>
      <c r="R146" s="8" t="s">
        <v>17</v>
      </c>
      <c r="S146" s="8" t="s">
        <v>18</v>
      </c>
      <c r="T146" s="8" t="s">
        <v>22</v>
      </c>
      <c r="U146" s="8" t="s">
        <v>23</v>
      </c>
      <c r="V146" s="8" t="s">
        <v>24</v>
      </c>
      <c r="W146" s="8" t="s">
        <v>25</v>
      </c>
      <c r="X146" s="8" t="s">
        <v>26</v>
      </c>
      <c r="Y146" s="8" t="s">
        <v>27</v>
      </c>
      <c r="Z146" s="8" t="s">
        <v>28</v>
      </c>
      <c r="AA146" s="8" t="s">
        <v>29</v>
      </c>
    </row>
    <row r="147" spans="1:30">
      <c r="C147" s="666"/>
      <c r="D147" s="666"/>
      <c r="E147" s="666"/>
      <c r="F147" s="666"/>
      <c r="G147" s="9">
        <f>G141</f>
        <v>11439</v>
      </c>
      <c r="H147" s="668">
        <f>H144+J144</f>
        <v>96</v>
      </c>
      <c r="I147" s="668"/>
      <c r="J147" s="668">
        <f>I144+K144</f>
        <v>1360</v>
      </c>
      <c r="K147" s="668"/>
      <c r="L147" s="9">
        <f>L144</f>
        <v>2495</v>
      </c>
      <c r="M147" s="9">
        <f t="shared" ref="M147:R147" si="20">M144</f>
        <v>2312</v>
      </c>
      <c r="N147" s="9">
        <f t="shared" si="20"/>
        <v>0</v>
      </c>
      <c r="O147" s="9">
        <f t="shared" si="20"/>
        <v>0</v>
      </c>
      <c r="P147" s="9">
        <f t="shared" si="20"/>
        <v>66</v>
      </c>
      <c r="Q147" s="9">
        <f t="shared" si="20"/>
        <v>41</v>
      </c>
      <c r="R147" s="9">
        <f t="shared" si="20"/>
        <v>0</v>
      </c>
      <c r="S147" s="9">
        <f>S144</f>
        <v>2048</v>
      </c>
      <c r="T147" s="9">
        <f>T144</f>
        <v>244</v>
      </c>
      <c r="U147" s="9">
        <f t="shared" ref="U147:X147" si="21">U144</f>
        <v>0</v>
      </c>
      <c r="V147" s="9">
        <f t="shared" si="21"/>
        <v>0</v>
      </c>
      <c r="W147" s="9">
        <f t="shared" si="21"/>
        <v>0</v>
      </c>
      <c r="X147" s="9">
        <f t="shared" si="21"/>
        <v>0</v>
      </c>
      <c r="Y147" s="9">
        <f>Y144</f>
        <v>0</v>
      </c>
      <c r="Z147" s="9">
        <f>Z144</f>
        <v>271</v>
      </c>
      <c r="AA147" s="9">
        <f>SUM(H147:Z147)</f>
        <v>8933</v>
      </c>
    </row>
    <row r="150" spans="1:30">
      <c r="A150" s="2" t="s">
        <v>0</v>
      </c>
      <c r="B150" s="7" t="s">
        <v>1</v>
      </c>
      <c r="C150" s="6" t="s">
        <v>2</v>
      </c>
      <c r="D150" s="309" t="s">
        <v>3</v>
      </c>
      <c r="E150" s="1" t="s">
        <v>4</v>
      </c>
      <c r="F150" s="1" t="s">
        <v>5</v>
      </c>
      <c r="G150" s="1" t="s">
        <v>6</v>
      </c>
      <c r="H150" s="8" t="s">
        <v>7</v>
      </c>
      <c r="I150" s="8" t="s">
        <v>8</v>
      </c>
      <c r="J150" s="8" t="s">
        <v>9</v>
      </c>
      <c r="K150" s="8" t="s">
        <v>10</v>
      </c>
      <c r="L150" s="8" t="s">
        <v>11</v>
      </c>
      <c r="M150" s="8" t="s">
        <v>12</v>
      </c>
      <c r="N150" s="8" t="s">
        <v>13</v>
      </c>
      <c r="O150" s="8" t="s">
        <v>14</v>
      </c>
      <c r="P150" s="8" t="s">
        <v>15</v>
      </c>
      <c r="Q150" s="8" t="s">
        <v>16</v>
      </c>
      <c r="R150" s="8" t="s">
        <v>17</v>
      </c>
      <c r="S150" s="8" t="s">
        <v>18</v>
      </c>
      <c r="T150" s="10" t="s">
        <v>19</v>
      </c>
      <c r="U150" s="10" t="s">
        <v>20</v>
      </c>
      <c r="V150" s="10" t="s">
        <v>21</v>
      </c>
      <c r="W150" s="8" t="s">
        <v>22</v>
      </c>
      <c r="X150" s="8" t="s">
        <v>23</v>
      </c>
      <c r="Y150" s="8" t="s">
        <v>24</v>
      </c>
      <c r="Z150" s="8" t="s">
        <v>25</v>
      </c>
      <c r="AA150" s="8" t="s">
        <v>26</v>
      </c>
      <c r="AB150" s="8" t="s">
        <v>27</v>
      </c>
      <c r="AC150" s="8" t="s">
        <v>28</v>
      </c>
      <c r="AD150" s="8" t="s">
        <v>29</v>
      </c>
    </row>
    <row r="151" spans="1:30">
      <c r="A151" s="4">
        <v>1</v>
      </c>
      <c r="B151" s="13">
        <v>276</v>
      </c>
      <c r="C151" s="5" t="s">
        <v>94</v>
      </c>
      <c r="D151" s="45" t="s">
        <v>95</v>
      </c>
      <c r="E151" s="12">
        <v>1372</v>
      </c>
      <c r="F151" s="5" t="s">
        <v>31</v>
      </c>
      <c r="G151" s="24">
        <v>545</v>
      </c>
      <c r="H151" s="9">
        <v>95</v>
      </c>
      <c r="I151" s="9">
        <v>236</v>
      </c>
      <c r="J151" s="9">
        <v>26</v>
      </c>
      <c r="K151" s="9">
        <v>0</v>
      </c>
      <c r="L151" s="9">
        <v>13</v>
      </c>
      <c r="M151" s="9">
        <v>1</v>
      </c>
      <c r="N151" s="9">
        <v>9</v>
      </c>
      <c r="O151" s="9">
        <v>0</v>
      </c>
      <c r="P151" s="9">
        <v>0</v>
      </c>
      <c r="Q151" s="9">
        <v>10</v>
      </c>
      <c r="R151" s="9">
        <v>0</v>
      </c>
      <c r="S151" s="9">
        <v>0</v>
      </c>
      <c r="T151" s="25">
        <v>10</v>
      </c>
      <c r="U151" s="25">
        <v>5</v>
      </c>
      <c r="V151" s="25"/>
      <c r="W151" s="9"/>
      <c r="X151" s="9"/>
      <c r="Y151" s="9"/>
      <c r="Z151" s="9"/>
      <c r="AA151" s="9"/>
      <c r="AB151" s="9"/>
      <c r="AC151" s="9">
        <v>11</v>
      </c>
      <c r="AD151" s="9">
        <f>SUM(H151:AC151)</f>
        <v>416</v>
      </c>
    </row>
    <row r="152" spans="1:30">
      <c r="A152" s="4">
        <v>1</v>
      </c>
      <c r="B152" s="13">
        <v>276</v>
      </c>
      <c r="C152" s="5" t="s">
        <v>94</v>
      </c>
      <c r="D152" s="45" t="s">
        <v>95</v>
      </c>
      <c r="E152" s="12">
        <v>1372</v>
      </c>
      <c r="F152" s="5" t="s">
        <v>32</v>
      </c>
      <c r="G152" s="24">
        <v>545</v>
      </c>
      <c r="H152" s="9">
        <v>79</v>
      </c>
      <c r="I152" s="9">
        <v>237</v>
      </c>
      <c r="J152" s="9">
        <v>33</v>
      </c>
      <c r="K152" s="9">
        <v>1</v>
      </c>
      <c r="L152" s="9">
        <v>13</v>
      </c>
      <c r="M152" s="9">
        <v>1</v>
      </c>
      <c r="N152" s="9">
        <v>0</v>
      </c>
      <c r="O152" s="9">
        <v>1</v>
      </c>
      <c r="P152" s="9">
        <v>0</v>
      </c>
      <c r="Q152" s="9">
        <v>13</v>
      </c>
      <c r="R152" s="9">
        <v>0</v>
      </c>
      <c r="S152" s="9">
        <v>0</v>
      </c>
      <c r="T152" s="25">
        <v>18</v>
      </c>
      <c r="U152" s="25">
        <v>5</v>
      </c>
      <c r="V152" s="25"/>
      <c r="W152" s="9"/>
      <c r="X152" s="9"/>
      <c r="Y152" s="9"/>
      <c r="Z152" s="9"/>
      <c r="AA152" s="9"/>
      <c r="AB152" s="9"/>
      <c r="AC152" s="9">
        <v>15</v>
      </c>
      <c r="AD152" s="9">
        <f t="shared" ref="AD152:AD202" si="22">SUM(H152:AC152)</f>
        <v>416</v>
      </c>
    </row>
    <row r="153" spans="1:30">
      <c r="A153" s="4">
        <v>1</v>
      </c>
      <c r="B153" s="13">
        <v>276</v>
      </c>
      <c r="C153" s="5" t="s">
        <v>94</v>
      </c>
      <c r="D153" s="45" t="s">
        <v>95</v>
      </c>
      <c r="E153" s="12">
        <v>1372</v>
      </c>
      <c r="F153" s="5" t="s">
        <v>33</v>
      </c>
      <c r="G153" s="24">
        <v>544</v>
      </c>
      <c r="H153" s="9">
        <v>102</v>
      </c>
      <c r="I153" s="9">
        <v>226</v>
      </c>
      <c r="J153" s="9">
        <v>33</v>
      </c>
      <c r="K153" s="9">
        <v>1</v>
      </c>
      <c r="L153" s="9">
        <v>12</v>
      </c>
      <c r="M153" s="9">
        <v>2</v>
      </c>
      <c r="N153" s="9">
        <v>1</v>
      </c>
      <c r="O153" s="9">
        <v>6</v>
      </c>
      <c r="P153" s="9">
        <v>0</v>
      </c>
      <c r="Q153" s="9">
        <v>18</v>
      </c>
      <c r="R153" s="9">
        <v>0</v>
      </c>
      <c r="S153" s="9">
        <v>0</v>
      </c>
      <c r="T153" s="25">
        <v>6</v>
      </c>
      <c r="U153" s="25">
        <v>9</v>
      </c>
      <c r="V153" s="25"/>
      <c r="W153" s="9"/>
      <c r="X153" s="9"/>
      <c r="Y153" s="9"/>
      <c r="Z153" s="9"/>
      <c r="AA153" s="9"/>
      <c r="AB153" s="9"/>
      <c r="AC153" s="9">
        <v>6</v>
      </c>
      <c r="AD153" s="9">
        <f t="shared" si="22"/>
        <v>422</v>
      </c>
    </row>
    <row r="154" spans="1:30">
      <c r="A154" s="4">
        <v>1</v>
      </c>
      <c r="B154" s="13">
        <v>276</v>
      </c>
      <c r="C154" s="5" t="s">
        <v>94</v>
      </c>
      <c r="D154" s="45" t="s">
        <v>95</v>
      </c>
      <c r="E154" s="12">
        <v>1373</v>
      </c>
      <c r="F154" s="5" t="s">
        <v>31</v>
      </c>
      <c r="G154" s="24">
        <v>472</v>
      </c>
      <c r="H154" s="9">
        <v>83</v>
      </c>
      <c r="I154" s="9">
        <v>177</v>
      </c>
      <c r="J154" s="9">
        <v>74</v>
      </c>
      <c r="K154" s="9">
        <v>1</v>
      </c>
      <c r="L154" s="9">
        <v>6</v>
      </c>
      <c r="M154" s="9">
        <v>0</v>
      </c>
      <c r="N154" s="9">
        <v>0</v>
      </c>
      <c r="O154" s="9">
        <v>1</v>
      </c>
      <c r="P154" s="9">
        <v>0</v>
      </c>
      <c r="Q154" s="9">
        <v>18</v>
      </c>
      <c r="R154" s="9">
        <v>0</v>
      </c>
      <c r="S154" s="9">
        <v>0</v>
      </c>
      <c r="T154" s="25">
        <v>17</v>
      </c>
      <c r="U154" s="25">
        <v>0</v>
      </c>
      <c r="V154" s="25"/>
      <c r="W154" s="9"/>
      <c r="X154" s="9"/>
      <c r="Y154" s="9"/>
      <c r="Z154" s="9"/>
      <c r="AA154" s="9"/>
      <c r="AB154" s="9"/>
      <c r="AC154" s="9">
        <v>3</v>
      </c>
      <c r="AD154" s="9">
        <f t="shared" si="22"/>
        <v>380</v>
      </c>
    </row>
    <row r="155" spans="1:30">
      <c r="A155" s="4">
        <v>1</v>
      </c>
      <c r="B155" s="13">
        <v>276</v>
      </c>
      <c r="C155" s="5" t="s">
        <v>94</v>
      </c>
      <c r="D155" s="45" t="s">
        <v>95</v>
      </c>
      <c r="E155" s="12">
        <v>1373</v>
      </c>
      <c r="F155" s="5" t="s">
        <v>32</v>
      </c>
      <c r="G155" s="24">
        <v>471</v>
      </c>
      <c r="H155" s="9">
        <v>90</v>
      </c>
      <c r="I155" s="9">
        <v>187</v>
      </c>
      <c r="J155" s="9">
        <v>52</v>
      </c>
      <c r="K155" s="9">
        <v>0</v>
      </c>
      <c r="L155" s="9">
        <v>2</v>
      </c>
      <c r="M155" s="9">
        <v>1</v>
      </c>
      <c r="N155" s="9">
        <v>2</v>
      </c>
      <c r="O155" s="9">
        <v>0</v>
      </c>
      <c r="P155" s="9">
        <v>0</v>
      </c>
      <c r="Q155" s="9">
        <v>14</v>
      </c>
      <c r="R155" s="9">
        <v>0</v>
      </c>
      <c r="S155" s="9">
        <v>0</v>
      </c>
      <c r="T155" s="25">
        <v>12</v>
      </c>
      <c r="U155" s="25">
        <v>2</v>
      </c>
      <c r="V155" s="25"/>
      <c r="W155" s="9"/>
      <c r="X155" s="9"/>
      <c r="Y155" s="9"/>
      <c r="Z155" s="9"/>
      <c r="AA155" s="9"/>
      <c r="AB155" s="9"/>
      <c r="AC155" s="9">
        <v>13</v>
      </c>
      <c r="AD155" s="9">
        <f t="shared" si="22"/>
        <v>375</v>
      </c>
    </row>
    <row r="156" spans="1:30">
      <c r="A156" s="4">
        <v>1</v>
      </c>
      <c r="B156" s="13">
        <v>276</v>
      </c>
      <c r="C156" s="5" t="s">
        <v>94</v>
      </c>
      <c r="D156" s="45" t="s">
        <v>95</v>
      </c>
      <c r="E156" s="12">
        <v>1374</v>
      </c>
      <c r="F156" s="5" t="s">
        <v>31</v>
      </c>
      <c r="G156" s="24">
        <v>633</v>
      </c>
      <c r="H156" s="9">
        <v>138</v>
      </c>
      <c r="I156" s="9">
        <v>239</v>
      </c>
      <c r="J156" s="9">
        <v>42</v>
      </c>
      <c r="K156" s="9">
        <v>1</v>
      </c>
      <c r="L156" s="9">
        <v>21</v>
      </c>
      <c r="M156" s="9">
        <v>0</v>
      </c>
      <c r="N156" s="9">
        <v>3</v>
      </c>
      <c r="O156" s="9">
        <v>1</v>
      </c>
      <c r="P156" s="9">
        <v>0</v>
      </c>
      <c r="Q156" s="9">
        <v>22</v>
      </c>
      <c r="R156" s="9">
        <v>0</v>
      </c>
      <c r="S156" s="9">
        <v>0</v>
      </c>
      <c r="T156" s="25">
        <v>8</v>
      </c>
      <c r="U156" s="25">
        <v>6</v>
      </c>
      <c r="V156" s="25"/>
      <c r="W156" s="9"/>
      <c r="X156" s="9"/>
      <c r="Y156" s="9"/>
      <c r="Z156" s="9"/>
      <c r="AA156" s="9"/>
      <c r="AB156" s="9"/>
      <c r="AC156" s="9">
        <v>12</v>
      </c>
      <c r="AD156" s="9">
        <f t="shared" si="22"/>
        <v>493</v>
      </c>
    </row>
    <row r="157" spans="1:30">
      <c r="A157" s="4">
        <v>1</v>
      </c>
      <c r="B157" s="13">
        <v>276</v>
      </c>
      <c r="C157" s="5" t="s">
        <v>94</v>
      </c>
      <c r="D157" s="45" t="s">
        <v>95</v>
      </c>
      <c r="E157" s="12">
        <v>1374</v>
      </c>
      <c r="F157" s="5" t="s">
        <v>32</v>
      </c>
      <c r="G157" s="24">
        <v>633</v>
      </c>
      <c r="H157" s="9">
        <v>135</v>
      </c>
      <c r="I157" s="9">
        <v>252</v>
      </c>
      <c r="J157" s="9">
        <v>63</v>
      </c>
      <c r="K157" s="9">
        <v>1</v>
      </c>
      <c r="L157" s="9">
        <v>11</v>
      </c>
      <c r="M157" s="9">
        <v>2</v>
      </c>
      <c r="N157" s="9">
        <v>3</v>
      </c>
      <c r="O157" s="9">
        <v>0</v>
      </c>
      <c r="P157" s="9">
        <v>0</v>
      </c>
      <c r="Q157" s="9">
        <v>24</v>
      </c>
      <c r="R157" s="9">
        <v>0</v>
      </c>
      <c r="S157" s="9">
        <v>0</v>
      </c>
      <c r="T157" s="25">
        <v>11</v>
      </c>
      <c r="U157" s="25">
        <v>6</v>
      </c>
      <c r="V157" s="25"/>
      <c r="W157" s="9"/>
      <c r="X157" s="9"/>
      <c r="Y157" s="9"/>
      <c r="Z157" s="9"/>
      <c r="AA157" s="9"/>
      <c r="AB157" s="9"/>
      <c r="AC157" s="9">
        <v>5</v>
      </c>
      <c r="AD157" s="9">
        <f t="shared" si="22"/>
        <v>513</v>
      </c>
    </row>
    <row r="158" spans="1:30">
      <c r="A158" s="4">
        <v>1</v>
      </c>
      <c r="B158" s="13">
        <v>276</v>
      </c>
      <c r="C158" s="5" t="s">
        <v>94</v>
      </c>
      <c r="D158" s="45" t="s">
        <v>95</v>
      </c>
      <c r="E158" s="12">
        <v>1375</v>
      </c>
      <c r="F158" s="5" t="s">
        <v>31</v>
      </c>
      <c r="G158" s="24">
        <v>465</v>
      </c>
      <c r="H158" s="9">
        <v>81</v>
      </c>
      <c r="I158" s="9">
        <v>201</v>
      </c>
      <c r="J158" s="9">
        <v>50</v>
      </c>
      <c r="K158" s="9">
        <v>0</v>
      </c>
      <c r="L158" s="9">
        <v>7</v>
      </c>
      <c r="M158" s="9">
        <v>1</v>
      </c>
      <c r="N158" s="9">
        <v>1</v>
      </c>
      <c r="O158" s="9">
        <v>1</v>
      </c>
      <c r="P158" s="9">
        <v>0</v>
      </c>
      <c r="Q158" s="9">
        <v>15</v>
      </c>
      <c r="R158" s="9">
        <v>0</v>
      </c>
      <c r="S158" s="9">
        <v>0</v>
      </c>
      <c r="T158" s="25">
        <v>11</v>
      </c>
      <c r="U158" s="25">
        <v>1</v>
      </c>
      <c r="V158" s="25"/>
      <c r="W158" s="9"/>
      <c r="X158" s="9"/>
      <c r="Y158" s="9"/>
      <c r="Z158" s="9"/>
      <c r="AA158" s="9"/>
      <c r="AB158" s="9"/>
      <c r="AC158" s="9">
        <v>7</v>
      </c>
      <c r="AD158" s="9">
        <f t="shared" si="22"/>
        <v>376</v>
      </c>
    </row>
    <row r="159" spans="1:30">
      <c r="A159" s="4">
        <v>1</v>
      </c>
      <c r="B159" s="13">
        <v>276</v>
      </c>
      <c r="C159" s="5" t="s">
        <v>94</v>
      </c>
      <c r="D159" s="45" t="s">
        <v>95</v>
      </c>
      <c r="E159" s="12">
        <v>1375</v>
      </c>
      <c r="F159" s="5" t="s">
        <v>32</v>
      </c>
      <c r="G159" s="24">
        <v>465</v>
      </c>
      <c r="H159" s="9">
        <v>97</v>
      </c>
      <c r="I159" s="9">
        <v>204</v>
      </c>
      <c r="J159" s="9">
        <v>35</v>
      </c>
      <c r="K159" s="9">
        <v>2</v>
      </c>
      <c r="L159" s="9">
        <v>3</v>
      </c>
      <c r="M159" s="9">
        <v>4</v>
      </c>
      <c r="N159" s="9">
        <v>1</v>
      </c>
      <c r="O159" s="9">
        <v>2</v>
      </c>
      <c r="P159" s="9">
        <v>0</v>
      </c>
      <c r="Q159" s="9">
        <v>10</v>
      </c>
      <c r="R159" s="9">
        <v>0</v>
      </c>
      <c r="S159" s="9">
        <v>0</v>
      </c>
      <c r="T159" s="25">
        <v>16</v>
      </c>
      <c r="U159" s="25">
        <v>0</v>
      </c>
      <c r="V159" s="25"/>
      <c r="W159" s="9"/>
      <c r="X159" s="9"/>
      <c r="Y159" s="9"/>
      <c r="Z159" s="9"/>
      <c r="AA159" s="9"/>
      <c r="AB159" s="9"/>
      <c r="AC159" s="9">
        <v>1</v>
      </c>
      <c r="AD159" s="9">
        <f t="shared" si="22"/>
        <v>375</v>
      </c>
    </row>
    <row r="160" spans="1:30" s="506" customFormat="1">
      <c r="A160" s="504">
        <v>1</v>
      </c>
      <c r="B160" s="527">
        <v>276</v>
      </c>
      <c r="C160" s="505" t="s">
        <v>94</v>
      </c>
      <c r="D160" s="540" t="s">
        <v>95</v>
      </c>
      <c r="E160" s="525">
        <v>1375</v>
      </c>
      <c r="F160" s="540" t="s">
        <v>34</v>
      </c>
      <c r="G160" s="540"/>
      <c r="H160" s="505">
        <v>5</v>
      </c>
      <c r="I160" s="505">
        <v>11</v>
      </c>
      <c r="J160" s="505">
        <v>2</v>
      </c>
      <c r="K160" s="505">
        <v>0</v>
      </c>
      <c r="L160" s="505">
        <v>2</v>
      </c>
      <c r="M160" s="505">
        <v>0</v>
      </c>
      <c r="N160" s="505">
        <v>0</v>
      </c>
      <c r="O160" s="505">
        <v>0</v>
      </c>
      <c r="P160" s="505">
        <v>0</v>
      </c>
      <c r="Q160" s="505">
        <v>0</v>
      </c>
      <c r="R160" s="505">
        <v>0</v>
      </c>
      <c r="S160" s="505">
        <v>0</v>
      </c>
      <c r="T160" s="505">
        <v>0</v>
      </c>
      <c r="U160" s="505">
        <v>0</v>
      </c>
      <c r="V160" s="505"/>
      <c r="W160" s="505"/>
      <c r="X160" s="505"/>
      <c r="Y160" s="505"/>
      <c r="Z160" s="505"/>
      <c r="AA160" s="505"/>
      <c r="AB160" s="505"/>
      <c r="AC160" s="505">
        <v>0</v>
      </c>
      <c r="AD160" s="505">
        <f t="shared" si="22"/>
        <v>20</v>
      </c>
    </row>
    <row r="161" spans="1:30">
      <c r="A161" s="4">
        <v>1</v>
      </c>
      <c r="B161" s="13">
        <v>276</v>
      </c>
      <c r="C161" s="5" t="s">
        <v>94</v>
      </c>
      <c r="D161" s="45" t="s">
        <v>95</v>
      </c>
      <c r="E161" s="12">
        <v>1376</v>
      </c>
      <c r="F161" s="5" t="s">
        <v>31</v>
      </c>
      <c r="G161" s="24">
        <v>467</v>
      </c>
      <c r="H161" s="9">
        <v>104</v>
      </c>
      <c r="I161" s="9">
        <v>177</v>
      </c>
      <c r="J161" s="9">
        <v>49</v>
      </c>
      <c r="K161" s="9">
        <v>0</v>
      </c>
      <c r="L161" s="9">
        <v>4</v>
      </c>
      <c r="M161" s="9">
        <v>0</v>
      </c>
      <c r="N161" s="9">
        <v>1</v>
      </c>
      <c r="O161" s="9">
        <v>1</v>
      </c>
      <c r="P161" s="9">
        <v>0</v>
      </c>
      <c r="Q161" s="9">
        <v>13</v>
      </c>
      <c r="R161" s="9">
        <v>0</v>
      </c>
      <c r="S161" s="9">
        <v>0</v>
      </c>
      <c r="T161" s="25">
        <v>10</v>
      </c>
      <c r="U161" s="25">
        <v>1</v>
      </c>
      <c r="V161" s="25"/>
      <c r="W161" s="9"/>
      <c r="X161" s="9"/>
      <c r="Y161" s="9"/>
      <c r="Z161" s="9"/>
      <c r="AA161" s="9"/>
      <c r="AB161" s="9"/>
      <c r="AC161" s="9">
        <v>5</v>
      </c>
      <c r="AD161" s="9">
        <f t="shared" si="22"/>
        <v>365</v>
      </c>
    </row>
    <row r="162" spans="1:30">
      <c r="A162" s="4">
        <v>1</v>
      </c>
      <c r="B162" s="13">
        <v>276</v>
      </c>
      <c r="C162" s="5" t="s">
        <v>94</v>
      </c>
      <c r="D162" s="45" t="s">
        <v>95</v>
      </c>
      <c r="E162" s="12">
        <v>1376</v>
      </c>
      <c r="F162" s="5" t="s">
        <v>32</v>
      </c>
      <c r="G162" s="24">
        <v>467</v>
      </c>
      <c r="H162" s="9">
        <v>114</v>
      </c>
      <c r="I162" s="9">
        <v>178</v>
      </c>
      <c r="J162" s="9">
        <v>34</v>
      </c>
      <c r="K162" s="9">
        <v>0</v>
      </c>
      <c r="L162" s="9">
        <v>2</v>
      </c>
      <c r="M162" s="9">
        <v>1</v>
      </c>
      <c r="N162" s="9">
        <v>2</v>
      </c>
      <c r="O162" s="9">
        <v>3</v>
      </c>
      <c r="P162" s="9">
        <v>0</v>
      </c>
      <c r="Q162" s="9">
        <v>15</v>
      </c>
      <c r="R162" s="9">
        <v>0</v>
      </c>
      <c r="S162" s="9">
        <v>0</v>
      </c>
      <c r="T162" s="25">
        <v>14</v>
      </c>
      <c r="U162" s="25">
        <v>2</v>
      </c>
      <c r="V162" s="25"/>
      <c r="W162" s="9"/>
      <c r="X162" s="9"/>
      <c r="Y162" s="9"/>
      <c r="Z162" s="9"/>
      <c r="AA162" s="9"/>
      <c r="AB162" s="9"/>
      <c r="AC162" s="9">
        <v>5</v>
      </c>
      <c r="AD162" s="9">
        <f t="shared" si="22"/>
        <v>370</v>
      </c>
    </row>
    <row r="163" spans="1:30">
      <c r="A163" s="4">
        <v>1</v>
      </c>
      <c r="B163" s="13">
        <v>276</v>
      </c>
      <c r="C163" s="5" t="s">
        <v>94</v>
      </c>
      <c r="D163" s="45" t="s">
        <v>97</v>
      </c>
      <c r="E163" s="12">
        <v>1377</v>
      </c>
      <c r="F163" s="5" t="s">
        <v>31</v>
      </c>
      <c r="G163" s="24">
        <v>558</v>
      </c>
      <c r="H163" s="9">
        <v>192</v>
      </c>
      <c r="I163" s="9">
        <v>246</v>
      </c>
      <c r="J163" s="9">
        <v>32</v>
      </c>
      <c r="K163" s="9">
        <v>1</v>
      </c>
      <c r="L163" s="9">
        <v>1</v>
      </c>
      <c r="M163" s="9">
        <v>0</v>
      </c>
      <c r="N163" s="9">
        <v>0</v>
      </c>
      <c r="O163" s="9">
        <v>0</v>
      </c>
      <c r="P163" s="9">
        <v>0</v>
      </c>
      <c r="Q163" s="9">
        <v>3</v>
      </c>
      <c r="R163" s="9">
        <v>0</v>
      </c>
      <c r="S163" s="9">
        <v>0</v>
      </c>
      <c r="T163" s="25">
        <v>1</v>
      </c>
      <c r="U163" s="25">
        <v>0</v>
      </c>
      <c r="V163" s="25"/>
      <c r="W163" s="9"/>
      <c r="X163" s="9"/>
      <c r="Y163" s="9"/>
      <c r="Z163" s="9"/>
      <c r="AA163" s="9"/>
      <c r="AB163" s="9"/>
      <c r="AC163" s="9">
        <v>1</v>
      </c>
      <c r="AD163" s="9">
        <f t="shared" si="22"/>
        <v>477</v>
      </c>
    </row>
    <row r="164" spans="1:30">
      <c r="A164" s="4">
        <v>1</v>
      </c>
      <c r="B164" s="13">
        <v>276</v>
      </c>
      <c r="C164" s="5" t="s">
        <v>94</v>
      </c>
      <c r="D164" s="45" t="s">
        <v>97</v>
      </c>
      <c r="E164" s="12">
        <v>1377</v>
      </c>
      <c r="F164" s="5" t="s">
        <v>32</v>
      </c>
      <c r="G164" s="24">
        <v>557</v>
      </c>
      <c r="H164" s="9">
        <v>177</v>
      </c>
      <c r="I164" s="9">
        <v>228</v>
      </c>
      <c r="J164" s="9">
        <v>48</v>
      </c>
      <c r="K164" s="9">
        <v>0</v>
      </c>
      <c r="L164" s="9">
        <v>0</v>
      </c>
      <c r="M164" s="9">
        <v>0</v>
      </c>
      <c r="N164" s="9">
        <v>0</v>
      </c>
      <c r="O164" s="9">
        <v>1</v>
      </c>
      <c r="P164" s="9">
        <v>0</v>
      </c>
      <c r="Q164" s="9">
        <v>2</v>
      </c>
      <c r="R164" s="9">
        <v>0</v>
      </c>
      <c r="S164" s="9">
        <v>0</v>
      </c>
      <c r="T164" s="25">
        <v>0</v>
      </c>
      <c r="U164" s="25">
        <v>2</v>
      </c>
      <c r="V164" s="25"/>
      <c r="W164" s="9"/>
      <c r="X164" s="9"/>
      <c r="Y164" s="9"/>
      <c r="Z164" s="9"/>
      <c r="AA164" s="9"/>
      <c r="AB164" s="9"/>
      <c r="AC164" s="9">
        <v>10</v>
      </c>
      <c r="AD164" s="9">
        <f t="shared" si="22"/>
        <v>468</v>
      </c>
    </row>
    <row r="165" spans="1:30">
      <c r="A165" s="4">
        <v>1</v>
      </c>
      <c r="B165" s="13">
        <v>276</v>
      </c>
      <c r="C165" s="5" t="s">
        <v>94</v>
      </c>
      <c r="D165" s="45" t="s">
        <v>99</v>
      </c>
      <c r="E165" s="12">
        <v>1377</v>
      </c>
      <c r="F165" s="5" t="s">
        <v>79</v>
      </c>
      <c r="G165" s="24">
        <v>266</v>
      </c>
      <c r="H165" s="9">
        <v>28</v>
      </c>
      <c r="I165" s="9">
        <v>167</v>
      </c>
      <c r="J165" s="9">
        <v>33</v>
      </c>
      <c r="K165" s="9">
        <v>0</v>
      </c>
      <c r="L165" s="9">
        <v>0</v>
      </c>
      <c r="M165" s="9">
        <v>0</v>
      </c>
      <c r="N165" s="9">
        <v>0</v>
      </c>
      <c r="O165" s="9">
        <v>1</v>
      </c>
      <c r="P165" s="9">
        <v>0</v>
      </c>
      <c r="Q165" s="9">
        <v>1</v>
      </c>
      <c r="R165" s="9">
        <v>0</v>
      </c>
      <c r="S165" s="9">
        <v>0</v>
      </c>
      <c r="T165" s="25">
        <v>0</v>
      </c>
      <c r="U165" s="25">
        <v>0</v>
      </c>
      <c r="V165" s="25"/>
      <c r="W165" s="9"/>
      <c r="X165" s="9"/>
      <c r="Y165" s="9"/>
      <c r="Z165" s="9"/>
      <c r="AA165" s="9"/>
      <c r="AB165" s="9"/>
      <c r="AC165" s="9">
        <v>2</v>
      </c>
      <c r="AD165" s="9">
        <f t="shared" si="22"/>
        <v>232</v>
      </c>
    </row>
    <row r="166" spans="1:30">
      <c r="A166" s="4">
        <v>1</v>
      </c>
      <c r="B166" s="13">
        <v>276</v>
      </c>
      <c r="C166" s="5" t="s">
        <v>94</v>
      </c>
      <c r="D166" s="45" t="s">
        <v>101</v>
      </c>
      <c r="E166" s="12">
        <v>1378</v>
      </c>
      <c r="F166" s="5" t="s">
        <v>31</v>
      </c>
      <c r="G166" s="24">
        <v>167</v>
      </c>
      <c r="H166" s="9">
        <v>15</v>
      </c>
      <c r="I166" s="9">
        <v>117</v>
      </c>
      <c r="J166" s="9">
        <v>3</v>
      </c>
      <c r="K166" s="9">
        <v>0</v>
      </c>
      <c r="L166" s="9">
        <v>0</v>
      </c>
      <c r="M166" s="9">
        <v>0</v>
      </c>
      <c r="N166" s="9">
        <v>0</v>
      </c>
      <c r="O166" s="9">
        <v>1</v>
      </c>
      <c r="P166" s="9">
        <v>0</v>
      </c>
      <c r="Q166" s="9">
        <v>2</v>
      </c>
      <c r="R166" s="9">
        <v>0</v>
      </c>
      <c r="S166" s="9">
        <v>0</v>
      </c>
      <c r="T166" s="25">
        <v>1</v>
      </c>
      <c r="U166" s="25">
        <v>0</v>
      </c>
      <c r="V166" s="25"/>
      <c r="W166" s="9"/>
      <c r="X166" s="9"/>
      <c r="Y166" s="9"/>
      <c r="Z166" s="9"/>
      <c r="AA166" s="9"/>
      <c r="AB166" s="9"/>
      <c r="AC166" s="9">
        <v>2</v>
      </c>
      <c r="AD166" s="9">
        <f t="shared" si="22"/>
        <v>141</v>
      </c>
    </row>
    <row r="167" spans="1:30">
      <c r="A167" s="4">
        <v>1</v>
      </c>
      <c r="B167" s="13">
        <v>276</v>
      </c>
      <c r="C167" s="5" t="s">
        <v>94</v>
      </c>
      <c r="D167" s="45" t="s">
        <v>102</v>
      </c>
      <c r="E167" s="12">
        <v>1378</v>
      </c>
      <c r="F167" s="280" t="s">
        <v>79</v>
      </c>
      <c r="G167" s="24">
        <v>267</v>
      </c>
      <c r="H167" s="9">
        <v>16</v>
      </c>
      <c r="I167" s="9">
        <v>172</v>
      </c>
      <c r="J167" s="9">
        <v>13</v>
      </c>
      <c r="K167" s="9">
        <v>0</v>
      </c>
      <c r="L167" s="9">
        <v>3</v>
      </c>
      <c r="M167" s="9">
        <v>3</v>
      </c>
      <c r="N167" s="9">
        <v>0</v>
      </c>
      <c r="O167" s="9">
        <v>0</v>
      </c>
      <c r="P167" s="9">
        <v>0</v>
      </c>
      <c r="Q167" s="9">
        <v>11</v>
      </c>
      <c r="R167" s="9">
        <v>0</v>
      </c>
      <c r="S167" s="9">
        <v>0</v>
      </c>
      <c r="T167" s="25">
        <v>0</v>
      </c>
      <c r="U167" s="25">
        <v>0</v>
      </c>
      <c r="V167" s="25"/>
      <c r="W167" s="9"/>
      <c r="X167" s="9"/>
      <c r="Y167" s="9"/>
      <c r="Z167" s="9"/>
      <c r="AA167" s="9"/>
      <c r="AB167" s="9"/>
      <c r="AC167" s="9">
        <v>4</v>
      </c>
      <c r="AD167" s="9">
        <f t="shared" si="22"/>
        <v>222</v>
      </c>
    </row>
    <row r="168" spans="1:30">
      <c r="A168" s="4">
        <v>1</v>
      </c>
      <c r="B168" s="13">
        <v>276</v>
      </c>
      <c r="C168" s="5" t="s">
        <v>94</v>
      </c>
      <c r="D168" s="45" t="s">
        <v>103</v>
      </c>
      <c r="E168" s="12">
        <v>1379</v>
      </c>
      <c r="F168" s="5" t="s">
        <v>31</v>
      </c>
      <c r="G168" s="24">
        <v>690</v>
      </c>
      <c r="H168" s="9">
        <v>161</v>
      </c>
      <c r="I168" s="9">
        <v>339</v>
      </c>
      <c r="J168" s="9">
        <v>42</v>
      </c>
      <c r="K168" s="9">
        <v>1</v>
      </c>
      <c r="L168" s="9">
        <v>15</v>
      </c>
      <c r="M168" s="9">
        <v>1</v>
      </c>
      <c r="N168" s="9">
        <v>18</v>
      </c>
      <c r="O168" s="9">
        <v>1</v>
      </c>
      <c r="P168" s="9">
        <v>0</v>
      </c>
      <c r="Q168" s="9">
        <v>5</v>
      </c>
      <c r="R168" s="9">
        <v>0</v>
      </c>
      <c r="S168" s="9">
        <v>0</v>
      </c>
      <c r="T168" s="25">
        <v>5</v>
      </c>
      <c r="U168" s="25">
        <v>1</v>
      </c>
      <c r="V168" s="25"/>
      <c r="W168" s="9"/>
      <c r="X168" s="9"/>
      <c r="Y168" s="9"/>
      <c r="Z168" s="9"/>
      <c r="AA168" s="9"/>
      <c r="AB168" s="9"/>
      <c r="AC168" s="9">
        <v>7</v>
      </c>
      <c r="AD168" s="9">
        <f t="shared" si="22"/>
        <v>596</v>
      </c>
    </row>
    <row r="169" spans="1:30">
      <c r="A169" s="4">
        <v>1</v>
      </c>
      <c r="B169" s="13">
        <v>276</v>
      </c>
      <c r="C169" s="5" t="s">
        <v>94</v>
      </c>
      <c r="D169" s="45" t="s">
        <v>103</v>
      </c>
      <c r="E169" s="12">
        <v>1379</v>
      </c>
      <c r="F169" s="5" t="s">
        <v>32</v>
      </c>
      <c r="G169" s="24">
        <v>690</v>
      </c>
      <c r="H169" s="9">
        <v>162</v>
      </c>
      <c r="I169" s="9">
        <v>320</v>
      </c>
      <c r="J169" s="9">
        <v>45</v>
      </c>
      <c r="K169" s="9">
        <v>2</v>
      </c>
      <c r="L169" s="9">
        <v>22</v>
      </c>
      <c r="M169" s="9">
        <v>0</v>
      </c>
      <c r="N169" s="9">
        <v>11</v>
      </c>
      <c r="O169" s="9">
        <v>1</v>
      </c>
      <c r="P169" s="9">
        <v>0</v>
      </c>
      <c r="Q169" s="9">
        <v>6</v>
      </c>
      <c r="R169" s="9">
        <v>0</v>
      </c>
      <c r="S169" s="9">
        <v>0</v>
      </c>
      <c r="T169" s="25">
        <v>9</v>
      </c>
      <c r="U169" s="25">
        <v>3</v>
      </c>
      <c r="V169" s="25"/>
      <c r="W169" s="9"/>
      <c r="X169" s="9"/>
      <c r="Y169" s="9"/>
      <c r="Z169" s="9"/>
      <c r="AA169" s="9"/>
      <c r="AB169" s="9"/>
      <c r="AC169" s="9">
        <v>10</v>
      </c>
      <c r="AD169" s="9">
        <f t="shared" si="22"/>
        <v>591</v>
      </c>
    </row>
    <row r="170" spans="1:30">
      <c r="A170" s="4">
        <v>1</v>
      </c>
      <c r="B170" s="13">
        <v>276</v>
      </c>
      <c r="C170" s="5" t="s">
        <v>94</v>
      </c>
      <c r="D170" s="45" t="s">
        <v>104</v>
      </c>
      <c r="E170" s="12">
        <v>1380</v>
      </c>
      <c r="F170" s="5" t="s">
        <v>31</v>
      </c>
      <c r="G170" s="24">
        <v>727</v>
      </c>
      <c r="H170" s="9">
        <v>119</v>
      </c>
      <c r="I170" s="9">
        <v>325</v>
      </c>
      <c r="J170" s="9">
        <v>57</v>
      </c>
      <c r="K170" s="9">
        <v>1</v>
      </c>
      <c r="L170" s="9">
        <v>4</v>
      </c>
      <c r="M170" s="9">
        <v>4</v>
      </c>
      <c r="N170" s="9">
        <v>8</v>
      </c>
      <c r="O170" s="9">
        <v>1</v>
      </c>
      <c r="P170" s="9">
        <v>0</v>
      </c>
      <c r="Q170" s="9">
        <v>14</v>
      </c>
      <c r="R170" s="9">
        <v>0</v>
      </c>
      <c r="S170" s="9">
        <v>0</v>
      </c>
      <c r="T170" s="25">
        <v>17</v>
      </c>
      <c r="U170" s="25">
        <v>1</v>
      </c>
      <c r="V170" s="25"/>
      <c r="W170" s="9"/>
      <c r="X170" s="9"/>
      <c r="Y170" s="9"/>
      <c r="Z170" s="9"/>
      <c r="AA170" s="9"/>
      <c r="AB170" s="9"/>
      <c r="AC170" s="9">
        <v>4</v>
      </c>
      <c r="AD170" s="9">
        <f t="shared" si="22"/>
        <v>555</v>
      </c>
    </row>
    <row r="171" spans="1:30">
      <c r="A171" s="4">
        <v>1</v>
      </c>
      <c r="B171" s="13">
        <v>276</v>
      </c>
      <c r="C171" s="5" t="s">
        <v>94</v>
      </c>
      <c r="D171" s="45" t="s">
        <v>105</v>
      </c>
      <c r="E171" s="12">
        <v>1381</v>
      </c>
      <c r="F171" s="5" t="s">
        <v>31</v>
      </c>
      <c r="G171" s="24">
        <v>351</v>
      </c>
      <c r="H171" s="9">
        <v>22</v>
      </c>
      <c r="I171" s="9">
        <v>227</v>
      </c>
      <c r="J171" s="9">
        <v>1</v>
      </c>
      <c r="K171" s="9">
        <v>0</v>
      </c>
      <c r="L171" s="9">
        <v>13</v>
      </c>
      <c r="M171" s="9">
        <v>0</v>
      </c>
      <c r="N171" s="9">
        <v>1</v>
      </c>
      <c r="O171" s="9">
        <v>0</v>
      </c>
      <c r="P171" s="9">
        <v>0</v>
      </c>
      <c r="Q171" s="9">
        <v>10</v>
      </c>
      <c r="R171" s="9">
        <v>0</v>
      </c>
      <c r="S171" s="9">
        <v>0</v>
      </c>
      <c r="T171" s="25">
        <v>1</v>
      </c>
      <c r="U171" s="25">
        <v>0</v>
      </c>
      <c r="V171" s="25"/>
      <c r="W171" s="9"/>
      <c r="X171" s="9"/>
      <c r="Y171" s="9"/>
      <c r="Z171" s="9"/>
      <c r="AA171" s="9"/>
      <c r="AB171" s="9"/>
      <c r="AC171" s="9">
        <v>2</v>
      </c>
      <c r="AD171" s="9">
        <f t="shared" si="22"/>
        <v>277</v>
      </c>
    </row>
    <row r="172" spans="1:30">
      <c r="A172" s="4">
        <v>1</v>
      </c>
      <c r="B172" s="13">
        <v>276</v>
      </c>
      <c r="C172" s="5" t="s">
        <v>94</v>
      </c>
      <c r="D172" s="45" t="s">
        <v>106</v>
      </c>
      <c r="E172" s="12">
        <v>1381</v>
      </c>
      <c r="F172" s="5" t="s">
        <v>79</v>
      </c>
      <c r="G172" s="24">
        <v>521</v>
      </c>
      <c r="H172" s="9">
        <v>53</v>
      </c>
      <c r="I172" s="9">
        <v>273</v>
      </c>
      <c r="J172" s="9">
        <v>12</v>
      </c>
      <c r="K172" s="9">
        <v>2</v>
      </c>
      <c r="L172" s="9">
        <v>61</v>
      </c>
      <c r="M172" s="9">
        <v>1</v>
      </c>
      <c r="N172" s="9">
        <v>3</v>
      </c>
      <c r="O172" s="9">
        <v>1</v>
      </c>
      <c r="P172" s="9">
        <v>0</v>
      </c>
      <c r="Q172" s="9">
        <v>10</v>
      </c>
      <c r="R172" s="9">
        <v>0</v>
      </c>
      <c r="S172" s="9">
        <v>0</v>
      </c>
      <c r="T172" s="25">
        <v>2</v>
      </c>
      <c r="U172" s="25">
        <v>2</v>
      </c>
      <c r="V172" s="25"/>
      <c r="W172" s="9"/>
      <c r="X172" s="9"/>
      <c r="Y172" s="9"/>
      <c r="Z172" s="9"/>
      <c r="AA172" s="9"/>
      <c r="AB172" s="9"/>
      <c r="AC172" s="9">
        <v>13</v>
      </c>
      <c r="AD172" s="9">
        <f t="shared" si="22"/>
        <v>433</v>
      </c>
    </row>
    <row r="173" spans="1:30">
      <c r="A173" s="4">
        <v>1</v>
      </c>
      <c r="B173" s="13">
        <v>276</v>
      </c>
      <c r="C173" s="5" t="s">
        <v>94</v>
      </c>
      <c r="D173" s="45" t="s">
        <v>107</v>
      </c>
      <c r="E173" s="12">
        <v>1382</v>
      </c>
      <c r="F173" s="5" t="s">
        <v>31</v>
      </c>
      <c r="G173" s="24">
        <v>487</v>
      </c>
      <c r="H173" s="9">
        <v>118</v>
      </c>
      <c r="I173" s="9">
        <v>173</v>
      </c>
      <c r="J173" s="9">
        <v>26</v>
      </c>
      <c r="K173" s="9">
        <v>1</v>
      </c>
      <c r="L173" s="9">
        <v>18</v>
      </c>
      <c r="M173" s="9">
        <v>3</v>
      </c>
      <c r="N173" s="9">
        <v>3</v>
      </c>
      <c r="O173" s="9">
        <v>1</v>
      </c>
      <c r="P173" s="9">
        <v>0</v>
      </c>
      <c r="Q173" s="9">
        <v>17</v>
      </c>
      <c r="R173" s="9">
        <v>0</v>
      </c>
      <c r="S173" s="9">
        <v>0</v>
      </c>
      <c r="T173" s="25">
        <v>4</v>
      </c>
      <c r="U173" s="25">
        <v>1</v>
      </c>
      <c r="V173" s="25"/>
      <c r="W173" s="9"/>
      <c r="X173" s="9"/>
      <c r="Y173" s="9"/>
      <c r="Z173" s="9"/>
      <c r="AA173" s="9"/>
      <c r="AB173" s="9"/>
      <c r="AC173" s="9">
        <v>5</v>
      </c>
      <c r="AD173" s="9">
        <f t="shared" si="22"/>
        <v>370</v>
      </c>
    </row>
    <row r="174" spans="1:30">
      <c r="A174" s="4">
        <v>1</v>
      </c>
      <c r="B174" s="13">
        <v>276</v>
      </c>
      <c r="C174" s="5" t="s">
        <v>94</v>
      </c>
      <c r="D174" s="45" t="s">
        <v>107</v>
      </c>
      <c r="E174" s="12">
        <v>1382</v>
      </c>
      <c r="F174" s="5" t="s">
        <v>32</v>
      </c>
      <c r="G174" s="24">
        <v>487</v>
      </c>
      <c r="H174" s="9">
        <v>102</v>
      </c>
      <c r="I174" s="9">
        <v>184</v>
      </c>
      <c r="J174" s="9">
        <v>19</v>
      </c>
      <c r="K174" s="9">
        <v>2</v>
      </c>
      <c r="L174" s="9">
        <v>17</v>
      </c>
      <c r="M174" s="9">
        <v>2</v>
      </c>
      <c r="N174" s="9">
        <v>3</v>
      </c>
      <c r="O174" s="9">
        <v>1</v>
      </c>
      <c r="P174" s="9">
        <v>0</v>
      </c>
      <c r="Q174" s="9">
        <v>17</v>
      </c>
      <c r="R174" s="9">
        <v>0</v>
      </c>
      <c r="S174" s="9">
        <v>0</v>
      </c>
      <c r="T174" s="25">
        <v>9</v>
      </c>
      <c r="U174" s="25">
        <v>1</v>
      </c>
      <c r="V174" s="25"/>
      <c r="W174" s="9"/>
      <c r="X174" s="9"/>
      <c r="Y174" s="9"/>
      <c r="Z174" s="9"/>
      <c r="AA174" s="9"/>
      <c r="AB174" s="9"/>
      <c r="AC174" s="9">
        <v>4</v>
      </c>
      <c r="AD174" s="9">
        <f t="shared" si="22"/>
        <v>361</v>
      </c>
    </row>
    <row r="175" spans="1:30">
      <c r="A175" s="4">
        <v>1</v>
      </c>
      <c r="B175" s="13">
        <v>276</v>
      </c>
      <c r="C175" s="5" t="s">
        <v>94</v>
      </c>
      <c r="D175" s="45" t="s">
        <v>108</v>
      </c>
      <c r="E175" s="12">
        <v>1383</v>
      </c>
      <c r="F175" s="5" t="s">
        <v>31</v>
      </c>
      <c r="G175" s="24">
        <v>748</v>
      </c>
      <c r="H175" s="9">
        <v>164</v>
      </c>
      <c r="I175" s="9">
        <v>308</v>
      </c>
      <c r="J175" s="9">
        <v>69</v>
      </c>
      <c r="K175" s="9">
        <v>0</v>
      </c>
      <c r="L175" s="9">
        <v>37</v>
      </c>
      <c r="M175" s="9">
        <v>1</v>
      </c>
      <c r="N175" s="9">
        <v>3</v>
      </c>
      <c r="O175" s="9">
        <v>0</v>
      </c>
      <c r="P175" s="9">
        <v>0</v>
      </c>
      <c r="Q175" s="9">
        <v>9</v>
      </c>
      <c r="R175" s="9">
        <v>0</v>
      </c>
      <c r="S175" s="9">
        <v>0</v>
      </c>
      <c r="T175" s="25">
        <v>4</v>
      </c>
      <c r="U175" s="25">
        <v>2</v>
      </c>
      <c r="V175" s="25"/>
      <c r="W175" s="9"/>
      <c r="X175" s="9"/>
      <c r="Y175" s="9"/>
      <c r="Z175" s="9"/>
      <c r="AA175" s="9"/>
      <c r="AB175" s="9"/>
      <c r="AC175" s="9">
        <v>7</v>
      </c>
      <c r="AD175" s="9">
        <f t="shared" si="22"/>
        <v>604</v>
      </c>
    </row>
    <row r="176" spans="1:30">
      <c r="A176" s="4">
        <v>1</v>
      </c>
      <c r="B176" s="13">
        <v>276</v>
      </c>
      <c r="C176" s="5" t="s">
        <v>94</v>
      </c>
      <c r="D176" s="45" t="s">
        <v>108</v>
      </c>
      <c r="E176" s="12">
        <v>1383</v>
      </c>
      <c r="F176" s="5" t="s">
        <v>32</v>
      </c>
      <c r="G176" s="24">
        <v>748</v>
      </c>
      <c r="H176" s="9">
        <v>103</v>
      </c>
      <c r="I176" s="9">
        <v>337</v>
      </c>
      <c r="J176" s="9">
        <v>77</v>
      </c>
      <c r="K176" s="9">
        <v>1</v>
      </c>
      <c r="L176" s="9">
        <v>35</v>
      </c>
      <c r="M176" s="9">
        <v>0</v>
      </c>
      <c r="N176" s="9">
        <v>2</v>
      </c>
      <c r="O176" s="9">
        <v>1</v>
      </c>
      <c r="P176" s="9">
        <v>0</v>
      </c>
      <c r="Q176" s="9">
        <v>10</v>
      </c>
      <c r="R176" s="9">
        <v>0</v>
      </c>
      <c r="S176" s="9">
        <v>0</v>
      </c>
      <c r="T176" s="25">
        <v>3</v>
      </c>
      <c r="U176" s="25">
        <v>0</v>
      </c>
      <c r="V176" s="25"/>
      <c r="W176" s="9"/>
      <c r="X176" s="9"/>
      <c r="Y176" s="9"/>
      <c r="Z176" s="9"/>
      <c r="AA176" s="9"/>
      <c r="AB176" s="9"/>
      <c r="AC176" s="9">
        <v>12</v>
      </c>
      <c r="AD176" s="9">
        <f t="shared" si="22"/>
        <v>581</v>
      </c>
    </row>
    <row r="177" spans="1:30">
      <c r="A177" s="4">
        <v>1</v>
      </c>
      <c r="B177" s="13">
        <v>276</v>
      </c>
      <c r="C177" s="5" t="s">
        <v>94</v>
      </c>
      <c r="D177" s="45" t="s">
        <v>109</v>
      </c>
      <c r="E177" s="12">
        <v>1384</v>
      </c>
      <c r="F177" s="5" t="s">
        <v>31</v>
      </c>
      <c r="G177" s="24">
        <v>487</v>
      </c>
      <c r="H177" s="9">
        <v>72</v>
      </c>
      <c r="I177" s="9">
        <v>235</v>
      </c>
      <c r="J177" s="9">
        <v>24</v>
      </c>
      <c r="K177" s="9">
        <v>2</v>
      </c>
      <c r="L177" s="9">
        <v>12</v>
      </c>
      <c r="M177" s="9">
        <v>2</v>
      </c>
      <c r="N177" s="9">
        <v>1</v>
      </c>
      <c r="O177" s="9">
        <v>0</v>
      </c>
      <c r="P177" s="9">
        <v>0</v>
      </c>
      <c r="Q177" s="9">
        <v>14</v>
      </c>
      <c r="R177" s="9">
        <v>0</v>
      </c>
      <c r="S177" s="9">
        <v>0</v>
      </c>
      <c r="T177" s="25">
        <v>7</v>
      </c>
      <c r="U177" s="25">
        <v>1</v>
      </c>
      <c r="V177" s="25"/>
      <c r="W177" s="9"/>
      <c r="X177" s="9"/>
      <c r="Y177" s="9"/>
      <c r="Z177" s="9"/>
      <c r="AA177" s="9"/>
      <c r="AB177" s="9"/>
      <c r="AC177" s="9">
        <v>22</v>
      </c>
      <c r="AD177" s="9">
        <f t="shared" si="22"/>
        <v>392</v>
      </c>
    </row>
    <row r="178" spans="1:30">
      <c r="A178" s="4">
        <v>1</v>
      </c>
      <c r="B178" s="13">
        <v>276</v>
      </c>
      <c r="C178" s="5" t="s">
        <v>94</v>
      </c>
      <c r="D178" s="45" t="s">
        <v>109</v>
      </c>
      <c r="E178" s="12">
        <v>1384</v>
      </c>
      <c r="F178" s="5" t="s">
        <v>32</v>
      </c>
      <c r="G178" s="24">
        <v>487</v>
      </c>
      <c r="H178" s="9">
        <v>96</v>
      </c>
      <c r="I178" s="9">
        <v>229</v>
      </c>
      <c r="J178" s="9">
        <v>18</v>
      </c>
      <c r="K178" s="9">
        <v>2</v>
      </c>
      <c r="L178" s="9">
        <v>8</v>
      </c>
      <c r="M178" s="9">
        <v>2</v>
      </c>
      <c r="N178" s="9">
        <v>0</v>
      </c>
      <c r="O178" s="9">
        <v>1</v>
      </c>
      <c r="P178" s="9">
        <v>0</v>
      </c>
      <c r="Q178" s="9">
        <v>15</v>
      </c>
      <c r="R178" s="9">
        <v>0</v>
      </c>
      <c r="S178" s="9">
        <v>0</v>
      </c>
      <c r="T178" s="25">
        <v>23</v>
      </c>
      <c r="U178" s="25">
        <v>1</v>
      </c>
      <c r="V178" s="25"/>
      <c r="W178" s="9"/>
      <c r="X178" s="9"/>
      <c r="Y178" s="9"/>
      <c r="Z178" s="9"/>
      <c r="AA178" s="9"/>
      <c r="AB178" s="9"/>
      <c r="AC178" s="9">
        <v>3</v>
      </c>
      <c r="AD178" s="9">
        <f t="shared" si="22"/>
        <v>398</v>
      </c>
    </row>
    <row r="179" spans="1:30">
      <c r="A179" s="4">
        <v>1</v>
      </c>
      <c r="B179" s="13">
        <v>276</v>
      </c>
      <c r="C179" s="5" t="s">
        <v>94</v>
      </c>
      <c r="D179" s="45" t="s">
        <v>110</v>
      </c>
      <c r="E179" s="12">
        <v>1385</v>
      </c>
      <c r="F179" s="5" t="s">
        <v>31</v>
      </c>
      <c r="G179" s="24">
        <v>619</v>
      </c>
      <c r="H179" s="9">
        <v>156</v>
      </c>
      <c r="I179" s="9">
        <v>249</v>
      </c>
      <c r="J179" s="9">
        <v>50</v>
      </c>
      <c r="K179" s="9">
        <v>1</v>
      </c>
      <c r="L179" s="9">
        <v>4</v>
      </c>
      <c r="M179" s="9">
        <v>2</v>
      </c>
      <c r="N179" s="9">
        <v>4</v>
      </c>
      <c r="O179" s="9">
        <v>0</v>
      </c>
      <c r="P179" s="9">
        <v>0</v>
      </c>
      <c r="Q179" s="9">
        <v>20</v>
      </c>
      <c r="R179" s="9">
        <v>0</v>
      </c>
      <c r="S179" s="9">
        <v>0</v>
      </c>
      <c r="T179" s="25">
        <v>4</v>
      </c>
      <c r="U179" s="25">
        <v>6</v>
      </c>
      <c r="V179" s="25"/>
      <c r="W179" s="9"/>
      <c r="X179" s="9"/>
      <c r="Y179" s="9"/>
      <c r="Z179" s="9"/>
      <c r="AA179" s="9"/>
      <c r="AB179" s="9"/>
      <c r="AC179" s="9">
        <v>9</v>
      </c>
      <c r="AD179" s="9">
        <f t="shared" si="22"/>
        <v>505</v>
      </c>
    </row>
    <row r="180" spans="1:30">
      <c r="A180" s="4">
        <v>1</v>
      </c>
      <c r="B180" s="13">
        <v>276</v>
      </c>
      <c r="C180" s="5" t="s">
        <v>94</v>
      </c>
      <c r="D180" s="45" t="s">
        <v>110</v>
      </c>
      <c r="E180" s="12">
        <v>1385</v>
      </c>
      <c r="F180" s="5" t="s">
        <v>32</v>
      </c>
      <c r="G180" s="24">
        <v>619</v>
      </c>
      <c r="H180" s="9">
        <v>195</v>
      </c>
      <c r="I180" s="9">
        <v>250</v>
      </c>
      <c r="J180" s="9">
        <v>29</v>
      </c>
      <c r="K180" s="9">
        <v>2</v>
      </c>
      <c r="L180" s="9">
        <v>2</v>
      </c>
      <c r="M180" s="9">
        <v>0</v>
      </c>
      <c r="N180" s="9">
        <v>3</v>
      </c>
      <c r="O180" s="9">
        <v>0</v>
      </c>
      <c r="P180" s="9">
        <v>0</v>
      </c>
      <c r="Q180" s="9">
        <v>16</v>
      </c>
      <c r="R180" s="9">
        <v>0</v>
      </c>
      <c r="S180" s="9">
        <v>0</v>
      </c>
      <c r="T180" s="25">
        <v>3</v>
      </c>
      <c r="U180" s="25">
        <v>0</v>
      </c>
      <c r="V180" s="25"/>
      <c r="W180" s="9"/>
      <c r="X180" s="9"/>
      <c r="Y180" s="9"/>
      <c r="Z180" s="9"/>
      <c r="AA180" s="9"/>
      <c r="AB180" s="9"/>
      <c r="AC180" s="9">
        <v>4</v>
      </c>
      <c r="AD180" s="9">
        <f t="shared" si="22"/>
        <v>504</v>
      </c>
    </row>
    <row r="181" spans="1:30">
      <c r="A181" s="4">
        <v>1</v>
      </c>
      <c r="B181" s="13">
        <v>276</v>
      </c>
      <c r="C181" s="5" t="s">
        <v>94</v>
      </c>
      <c r="D181" s="45" t="s">
        <v>111</v>
      </c>
      <c r="E181" s="12">
        <v>1386</v>
      </c>
      <c r="F181" s="5" t="s">
        <v>31</v>
      </c>
      <c r="G181" s="24">
        <v>735</v>
      </c>
      <c r="H181" s="9">
        <v>73</v>
      </c>
      <c r="I181" s="9">
        <v>315</v>
      </c>
      <c r="J181" s="9">
        <v>56</v>
      </c>
      <c r="K181" s="9">
        <v>3</v>
      </c>
      <c r="L181" s="9">
        <v>4</v>
      </c>
      <c r="M181" s="9">
        <v>2</v>
      </c>
      <c r="N181" s="9">
        <v>25</v>
      </c>
      <c r="O181" s="9">
        <v>1</v>
      </c>
      <c r="P181" s="9">
        <v>0</v>
      </c>
      <c r="Q181" s="9">
        <v>47</v>
      </c>
      <c r="R181" s="9">
        <v>0</v>
      </c>
      <c r="S181" s="9">
        <v>0</v>
      </c>
      <c r="T181" s="25">
        <v>10</v>
      </c>
      <c r="U181" s="25">
        <v>3</v>
      </c>
      <c r="V181" s="25"/>
      <c r="W181" s="9"/>
      <c r="X181" s="9"/>
      <c r="Y181" s="9"/>
      <c r="Z181" s="9"/>
      <c r="AA181" s="9"/>
      <c r="AB181" s="9"/>
      <c r="AC181" s="9">
        <v>13</v>
      </c>
      <c r="AD181" s="9">
        <f t="shared" si="22"/>
        <v>552</v>
      </c>
    </row>
    <row r="182" spans="1:30">
      <c r="A182" s="4">
        <v>1</v>
      </c>
      <c r="B182" s="13">
        <v>276</v>
      </c>
      <c r="C182" s="5" t="s">
        <v>94</v>
      </c>
      <c r="D182" s="45" t="s">
        <v>112</v>
      </c>
      <c r="E182" s="12">
        <v>1386</v>
      </c>
      <c r="F182" s="5" t="s">
        <v>32</v>
      </c>
      <c r="G182" s="24">
        <v>734</v>
      </c>
      <c r="H182" s="9">
        <v>64</v>
      </c>
      <c r="I182" s="9">
        <v>318</v>
      </c>
      <c r="J182" s="9">
        <v>40</v>
      </c>
      <c r="K182" s="9">
        <v>4</v>
      </c>
      <c r="L182" s="9">
        <v>5</v>
      </c>
      <c r="M182" s="9">
        <v>1</v>
      </c>
      <c r="N182" s="9">
        <v>39</v>
      </c>
      <c r="O182" s="9">
        <v>0</v>
      </c>
      <c r="P182" s="9">
        <v>0</v>
      </c>
      <c r="Q182" s="9">
        <v>62</v>
      </c>
      <c r="R182" s="9">
        <v>0</v>
      </c>
      <c r="S182" s="9">
        <v>0</v>
      </c>
      <c r="T182" s="25">
        <v>4</v>
      </c>
      <c r="U182" s="25">
        <v>2</v>
      </c>
      <c r="V182" s="25"/>
      <c r="W182" s="9"/>
      <c r="X182" s="9"/>
      <c r="Y182" s="9"/>
      <c r="Z182" s="9"/>
      <c r="AA182" s="9"/>
      <c r="AB182" s="9"/>
      <c r="AC182" s="9">
        <v>8</v>
      </c>
      <c r="AD182" s="9">
        <f t="shared" si="22"/>
        <v>547</v>
      </c>
    </row>
    <row r="183" spans="1:30">
      <c r="A183" s="4">
        <v>1</v>
      </c>
      <c r="B183" s="13">
        <v>276</v>
      </c>
      <c r="C183" s="5" t="s">
        <v>94</v>
      </c>
      <c r="D183" s="45" t="s">
        <v>113</v>
      </c>
      <c r="E183" s="12">
        <v>1387</v>
      </c>
      <c r="F183" s="5" t="s">
        <v>31</v>
      </c>
      <c r="G183" s="24">
        <v>383</v>
      </c>
      <c r="H183" s="9">
        <v>43</v>
      </c>
      <c r="I183" s="9">
        <v>192</v>
      </c>
      <c r="J183" s="9">
        <v>32</v>
      </c>
      <c r="K183" s="9">
        <v>1</v>
      </c>
      <c r="L183" s="9">
        <v>3</v>
      </c>
      <c r="M183" s="9">
        <v>1</v>
      </c>
      <c r="N183" s="9">
        <v>24</v>
      </c>
      <c r="O183" s="9">
        <v>1</v>
      </c>
      <c r="P183" s="9">
        <v>0</v>
      </c>
      <c r="Q183" s="9">
        <v>12</v>
      </c>
      <c r="R183" s="9">
        <v>0</v>
      </c>
      <c r="S183" s="9">
        <v>0</v>
      </c>
      <c r="T183" s="25">
        <v>2</v>
      </c>
      <c r="U183" s="25">
        <v>0</v>
      </c>
      <c r="V183" s="25"/>
      <c r="W183" s="9"/>
      <c r="X183" s="9"/>
      <c r="Y183" s="9"/>
      <c r="Z183" s="9"/>
      <c r="AA183" s="9"/>
      <c r="AB183" s="9"/>
      <c r="AC183" s="9">
        <v>0</v>
      </c>
      <c r="AD183" s="9">
        <f t="shared" si="22"/>
        <v>311</v>
      </c>
    </row>
    <row r="184" spans="1:30">
      <c r="A184" s="4">
        <v>1</v>
      </c>
      <c r="B184" s="13">
        <v>276</v>
      </c>
      <c r="C184" s="5" t="s">
        <v>94</v>
      </c>
      <c r="D184" s="45" t="s">
        <v>113</v>
      </c>
      <c r="E184" s="12">
        <v>1387</v>
      </c>
      <c r="F184" s="5" t="s">
        <v>32</v>
      </c>
      <c r="G184" s="24">
        <v>382</v>
      </c>
      <c r="H184" s="9">
        <v>31</v>
      </c>
      <c r="I184" s="9">
        <v>191</v>
      </c>
      <c r="J184" s="9">
        <v>24</v>
      </c>
      <c r="K184" s="9">
        <v>3</v>
      </c>
      <c r="L184" s="9">
        <v>3</v>
      </c>
      <c r="M184" s="9">
        <v>1</v>
      </c>
      <c r="N184" s="9">
        <v>29</v>
      </c>
      <c r="O184" s="9">
        <v>1</v>
      </c>
      <c r="P184" s="9">
        <v>0</v>
      </c>
      <c r="Q184" s="9">
        <v>3</v>
      </c>
      <c r="R184" s="9">
        <v>0</v>
      </c>
      <c r="S184" s="9">
        <v>0</v>
      </c>
      <c r="T184" s="25">
        <v>7</v>
      </c>
      <c r="U184" s="25">
        <v>0</v>
      </c>
      <c r="V184" s="25"/>
      <c r="W184" s="9"/>
      <c r="X184" s="9"/>
      <c r="Y184" s="9"/>
      <c r="Z184" s="9"/>
      <c r="AA184" s="9"/>
      <c r="AB184" s="9"/>
      <c r="AC184" s="9">
        <v>7</v>
      </c>
      <c r="AD184" s="9">
        <f t="shared" si="22"/>
        <v>300</v>
      </c>
    </row>
    <row r="185" spans="1:30">
      <c r="A185" s="4">
        <v>1</v>
      </c>
      <c r="B185" s="13">
        <v>276</v>
      </c>
      <c r="C185" s="5" t="s">
        <v>94</v>
      </c>
      <c r="D185" s="45" t="s">
        <v>114</v>
      </c>
      <c r="E185" s="12">
        <v>1388</v>
      </c>
      <c r="F185" s="5" t="s">
        <v>31</v>
      </c>
      <c r="G185" s="24">
        <v>399</v>
      </c>
      <c r="H185" s="9">
        <v>18</v>
      </c>
      <c r="I185" s="9">
        <v>195</v>
      </c>
      <c r="J185" s="9">
        <v>88</v>
      </c>
      <c r="K185" s="9">
        <v>4</v>
      </c>
      <c r="L185" s="9">
        <v>3</v>
      </c>
      <c r="M185" s="9">
        <v>0</v>
      </c>
      <c r="N185" s="9">
        <v>2</v>
      </c>
      <c r="O185" s="9">
        <v>0</v>
      </c>
      <c r="P185" s="9">
        <v>0</v>
      </c>
      <c r="Q185" s="9">
        <v>2</v>
      </c>
      <c r="R185" s="9">
        <v>0</v>
      </c>
      <c r="S185" s="9">
        <v>0</v>
      </c>
      <c r="T185" s="25">
        <v>3</v>
      </c>
      <c r="U185" s="25">
        <v>3</v>
      </c>
      <c r="V185" s="25"/>
      <c r="W185" s="9"/>
      <c r="X185" s="9"/>
      <c r="Y185" s="9"/>
      <c r="Z185" s="9"/>
      <c r="AA185" s="9"/>
      <c r="AB185" s="9"/>
      <c r="AC185" s="9">
        <v>3</v>
      </c>
      <c r="AD185" s="9">
        <f t="shared" si="22"/>
        <v>321</v>
      </c>
    </row>
    <row r="186" spans="1:30">
      <c r="A186" s="4">
        <v>1</v>
      </c>
      <c r="B186" s="13">
        <v>276</v>
      </c>
      <c r="C186" s="5" t="s">
        <v>94</v>
      </c>
      <c r="D186" s="45" t="s">
        <v>114</v>
      </c>
      <c r="E186" s="12">
        <v>1388</v>
      </c>
      <c r="F186" s="5" t="s">
        <v>32</v>
      </c>
      <c r="G186" s="24">
        <v>399</v>
      </c>
      <c r="H186" s="9">
        <v>16</v>
      </c>
      <c r="I186" s="9">
        <v>214</v>
      </c>
      <c r="J186" s="9">
        <v>63</v>
      </c>
      <c r="K186" s="9">
        <v>0</v>
      </c>
      <c r="L186" s="9">
        <v>3</v>
      </c>
      <c r="M186" s="9">
        <v>0</v>
      </c>
      <c r="N186" s="9">
        <v>5</v>
      </c>
      <c r="O186" s="9">
        <v>1</v>
      </c>
      <c r="P186" s="9">
        <v>0</v>
      </c>
      <c r="Q186" s="9">
        <v>5</v>
      </c>
      <c r="R186" s="9">
        <v>0</v>
      </c>
      <c r="S186" s="9">
        <v>0</v>
      </c>
      <c r="T186" s="25">
        <v>0</v>
      </c>
      <c r="U186" s="25">
        <v>0</v>
      </c>
      <c r="V186" s="25"/>
      <c r="W186" s="9"/>
      <c r="X186" s="9"/>
      <c r="Y186" s="9"/>
      <c r="Z186" s="9"/>
      <c r="AA186" s="9"/>
      <c r="AB186" s="9"/>
      <c r="AC186" s="9">
        <v>1</v>
      </c>
      <c r="AD186" s="9">
        <f t="shared" si="22"/>
        <v>308</v>
      </c>
    </row>
    <row r="187" spans="1:30">
      <c r="A187" s="4">
        <v>1</v>
      </c>
      <c r="B187" s="13">
        <v>276</v>
      </c>
      <c r="C187" s="5" t="s">
        <v>94</v>
      </c>
      <c r="D187" s="45" t="s">
        <v>115</v>
      </c>
      <c r="E187" s="12">
        <v>1388</v>
      </c>
      <c r="F187" s="5" t="s">
        <v>79</v>
      </c>
      <c r="G187" s="24">
        <v>455</v>
      </c>
      <c r="H187" s="9">
        <v>75</v>
      </c>
      <c r="I187" s="9">
        <v>155</v>
      </c>
      <c r="J187" s="9">
        <v>56</v>
      </c>
      <c r="K187" s="9">
        <v>2</v>
      </c>
      <c r="L187" s="9">
        <v>7</v>
      </c>
      <c r="M187" s="9">
        <v>1</v>
      </c>
      <c r="N187" s="9">
        <v>21</v>
      </c>
      <c r="O187" s="9">
        <v>0</v>
      </c>
      <c r="P187" s="9">
        <v>0</v>
      </c>
      <c r="Q187" s="9">
        <v>8</v>
      </c>
      <c r="R187" s="9">
        <v>0</v>
      </c>
      <c r="S187" s="9">
        <v>0</v>
      </c>
      <c r="T187" s="25">
        <v>11</v>
      </c>
      <c r="U187" s="25">
        <v>5</v>
      </c>
      <c r="V187" s="25"/>
      <c r="W187" s="9"/>
      <c r="X187" s="9"/>
      <c r="Y187" s="9"/>
      <c r="Z187" s="9"/>
      <c r="AA187" s="9"/>
      <c r="AB187" s="9"/>
      <c r="AC187" s="9">
        <v>5</v>
      </c>
      <c r="AD187" s="9">
        <f t="shared" si="22"/>
        <v>346</v>
      </c>
    </row>
    <row r="188" spans="1:30">
      <c r="A188" s="4">
        <v>1</v>
      </c>
      <c r="B188" s="13">
        <v>276</v>
      </c>
      <c r="C188" s="5" t="s">
        <v>94</v>
      </c>
      <c r="D188" s="45" t="s">
        <v>117</v>
      </c>
      <c r="E188" s="12">
        <v>1389</v>
      </c>
      <c r="F188" s="5" t="s">
        <v>31</v>
      </c>
      <c r="G188" s="24">
        <v>453</v>
      </c>
      <c r="H188" s="9">
        <v>140</v>
      </c>
      <c r="I188" s="9">
        <v>213</v>
      </c>
      <c r="J188" s="9">
        <v>16</v>
      </c>
      <c r="K188" s="9">
        <v>0</v>
      </c>
      <c r="L188" s="9">
        <v>0</v>
      </c>
      <c r="M188" s="9">
        <v>2</v>
      </c>
      <c r="N188" s="9">
        <v>0</v>
      </c>
      <c r="O188" s="9">
        <v>2</v>
      </c>
      <c r="P188" s="9">
        <v>0</v>
      </c>
      <c r="Q188" s="9">
        <v>3</v>
      </c>
      <c r="R188" s="9">
        <v>0</v>
      </c>
      <c r="S188" s="9">
        <v>0</v>
      </c>
      <c r="T188" s="25">
        <v>0</v>
      </c>
      <c r="U188" s="25">
        <v>0</v>
      </c>
      <c r="V188" s="25"/>
      <c r="W188" s="9"/>
      <c r="X188" s="9"/>
      <c r="Y188" s="9"/>
      <c r="Z188" s="9"/>
      <c r="AA188" s="9"/>
      <c r="AB188" s="9"/>
      <c r="AC188" s="9">
        <v>4</v>
      </c>
      <c r="AD188" s="9">
        <f t="shared" si="22"/>
        <v>380</v>
      </c>
    </row>
    <row r="189" spans="1:30">
      <c r="A189" s="279">
        <v>1</v>
      </c>
      <c r="B189" s="13"/>
      <c r="C189" s="280" t="s">
        <v>94</v>
      </c>
      <c r="D189" s="45" t="s">
        <v>117</v>
      </c>
      <c r="E189" s="12">
        <v>1389</v>
      </c>
      <c r="F189" s="5" t="s">
        <v>32</v>
      </c>
      <c r="G189" s="24">
        <v>452</v>
      </c>
      <c r="H189" s="9">
        <v>141</v>
      </c>
      <c r="I189" s="9">
        <v>218</v>
      </c>
      <c r="J189" s="9">
        <v>14</v>
      </c>
      <c r="K189" s="9">
        <v>1</v>
      </c>
      <c r="L189" s="9">
        <v>1</v>
      </c>
      <c r="M189" s="9">
        <v>1</v>
      </c>
      <c r="N189" s="9">
        <v>0</v>
      </c>
      <c r="O189" s="9">
        <v>1</v>
      </c>
      <c r="P189" s="9">
        <v>0</v>
      </c>
      <c r="Q189" s="9">
        <v>1</v>
      </c>
      <c r="R189" s="9">
        <v>0</v>
      </c>
      <c r="S189" s="9">
        <v>0</v>
      </c>
      <c r="T189" s="25">
        <v>2</v>
      </c>
      <c r="U189" s="25">
        <v>1</v>
      </c>
      <c r="V189" s="25"/>
      <c r="W189" s="9"/>
      <c r="X189" s="9"/>
      <c r="Y189" s="9"/>
      <c r="Z189" s="9"/>
      <c r="AA189" s="9"/>
      <c r="AB189" s="9"/>
      <c r="AC189" s="9">
        <v>5</v>
      </c>
      <c r="AD189" s="9">
        <f t="shared" si="22"/>
        <v>386</v>
      </c>
    </row>
    <row r="190" spans="1:30">
      <c r="A190" s="4">
        <v>1</v>
      </c>
      <c r="B190" s="13">
        <v>276</v>
      </c>
      <c r="C190" s="5" t="s">
        <v>94</v>
      </c>
      <c r="D190" s="45" t="s">
        <v>118</v>
      </c>
      <c r="E190" s="12">
        <v>1390</v>
      </c>
      <c r="F190" s="5" t="s">
        <v>31</v>
      </c>
      <c r="G190" s="24">
        <v>303</v>
      </c>
      <c r="H190" s="9">
        <v>101</v>
      </c>
      <c r="I190" s="9">
        <v>138</v>
      </c>
      <c r="J190" s="9">
        <v>17</v>
      </c>
      <c r="K190" s="9">
        <v>0</v>
      </c>
      <c r="L190" s="9">
        <v>0</v>
      </c>
      <c r="M190" s="9">
        <v>0</v>
      </c>
      <c r="N190" s="9">
        <v>0</v>
      </c>
      <c r="O190" s="9">
        <v>0</v>
      </c>
      <c r="P190" s="9">
        <v>0</v>
      </c>
      <c r="Q190" s="9">
        <v>3</v>
      </c>
      <c r="R190" s="9">
        <v>0</v>
      </c>
      <c r="S190" s="9">
        <v>0</v>
      </c>
      <c r="T190" s="25">
        <v>6</v>
      </c>
      <c r="U190" s="25">
        <v>0</v>
      </c>
      <c r="V190" s="25"/>
      <c r="W190" s="9"/>
      <c r="X190" s="9"/>
      <c r="Y190" s="9"/>
      <c r="Z190" s="9"/>
      <c r="AA190" s="9"/>
      <c r="AB190" s="9"/>
      <c r="AC190" s="9">
        <v>2</v>
      </c>
      <c r="AD190" s="9">
        <f t="shared" si="22"/>
        <v>267</v>
      </c>
    </row>
    <row r="191" spans="1:30">
      <c r="A191" s="4">
        <v>1</v>
      </c>
      <c r="B191" s="13">
        <v>276</v>
      </c>
      <c r="C191" s="5" t="s">
        <v>94</v>
      </c>
      <c r="D191" s="45" t="s">
        <v>119</v>
      </c>
      <c r="E191" s="12">
        <v>1390</v>
      </c>
      <c r="F191" s="5" t="s">
        <v>79</v>
      </c>
      <c r="G191" s="24">
        <v>626</v>
      </c>
      <c r="H191" s="9">
        <v>123</v>
      </c>
      <c r="I191" s="9">
        <v>366</v>
      </c>
      <c r="J191" s="9">
        <v>10</v>
      </c>
      <c r="K191" s="9">
        <v>0</v>
      </c>
      <c r="L191" s="9">
        <v>1</v>
      </c>
      <c r="M191" s="9">
        <v>0</v>
      </c>
      <c r="N191" s="9">
        <v>0</v>
      </c>
      <c r="O191" s="9">
        <v>1</v>
      </c>
      <c r="P191" s="9">
        <v>0</v>
      </c>
      <c r="Q191" s="9">
        <v>6</v>
      </c>
      <c r="R191" s="9">
        <v>0</v>
      </c>
      <c r="S191" s="9">
        <v>0</v>
      </c>
      <c r="T191" s="25">
        <v>0</v>
      </c>
      <c r="U191" s="25">
        <v>0</v>
      </c>
      <c r="V191" s="25"/>
      <c r="W191" s="9"/>
      <c r="X191" s="9"/>
      <c r="Y191" s="9"/>
      <c r="Z191" s="9"/>
      <c r="AA191" s="9"/>
      <c r="AB191" s="9"/>
      <c r="AC191" s="9">
        <v>1</v>
      </c>
      <c r="AD191" s="9">
        <f t="shared" si="22"/>
        <v>508</v>
      </c>
    </row>
    <row r="192" spans="1:30">
      <c r="A192" s="4">
        <v>1</v>
      </c>
      <c r="B192" s="13">
        <v>276</v>
      </c>
      <c r="C192" s="5" t="s">
        <v>94</v>
      </c>
      <c r="D192" s="45" t="s">
        <v>120</v>
      </c>
      <c r="E192" s="12">
        <v>1391</v>
      </c>
      <c r="F192" s="5" t="s">
        <v>31</v>
      </c>
      <c r="G192" s="24">
        <v>400</v>
      </c>
      <c r="H192" s="9">
        <v>48</v>
      </c>
      <c r="I192" s="9">
        <v>207</v>
      </c>
      <c r="J192" s="9">
        <v>55</v>
      </c>
      <c r="K192" s="9">
        <v>1</v>
      </c>
      <c r="L192" s="9">
        <v>1</v>
      </c>
      <c r="M192" s="9">
        <v>0</v>
      </c>
      <c r="N192" s="9">
        <v>1</v>
      </c>
      <c r="O192" s="9">
        <v>1</v>
      </c>
      <c r="P192" s="9">
        <v>0</v>
      </c>
      <c r="Q192" s="9">
        <v>5</v>
      </c>
      <c r="R192" s="9">
        <v>0</v>
      </c>
      <c r="S192" s="9">
        <v>0</v>
      </c>
      <c r="T192" s="25">
        <v>3</v>
      </c>
      <c r="U192" s="25">
        <v>1</v>
      </c>
      <c r="V192" s="25"/>
      <c r="W192" s="9"/>
      <c r="X192" s="9"/>
      <c r="Y192" s="9"/>
      <c r="Z192" s="9"/>
      <c r="AA192" s="9"/>
      <c r="AB192" s="9"/>
      <c r="AC192" s="9">
        <v>8</v>
      </c>
      <c r="AD192" s="9">
        <f t="shared" si="22"/>
        <v>331</v>
      </c>
    </row>
    <row r="193" spans="1:30">
      <c r="A193" s="4">
        <v>1</v>
      </c>
      <c r="B193" s="13">
        <v>276</v>
      </c>
      <c r="C193" s="5" t="s">
        <v>94</v>
      </c>
      <c r="D193" s="45" t="s">
        <v>120</v>
      </c>
      <c r="E193" s="12">
        <v>1391</v>
      </c>
      <c r="F193" s="5" t="s">
        <v>32</v>
      </c>
      <c r="G193" s="24">
        <v>400</v>
      </c>
      <c r="H193" s="9">
        <v>42</v>
      </c>
      <c r="I193" s="9">
        <v>211</v>
      </c>
      <c r="J193" s="9">
        <v>41</v>
      </c>
      <c r="K193" s="9">
        <v>3</v>
      </c>
      <c r="L193" s="9">
        <v>8</v>
      </c>
      <c r="M193" s="9">
        <v>0</v>
      </c>
      <c r="N193" s="9">
        <v>1</v>
      </c>
      <c r="O193" s="9">
        <v>1</v>
      </c>
      <c r="P193" s="9">
        <v>0</v>
      </c>
      <c r="Q193" s="9">
        <v>5</v>
      </c>
      <c r="R193" s="9">
        <v>0</v>
      </c>
      <c r="S193" s="9">
        <v>0</v>
      </c>
      <c r="T193" s="25">
        <v>3</v>
      </c>
      <c r="U193" s="25">
        <v>1</v>
      </c>
      <c r="V193" s="25"/>
      <c r="W193" s="9"/>
      <c r="X193" s="9"/>
      <c r="Y193" s="9"/>
      <c r="Z193" s="9"/>
      <c r="AA193" s="9"/>
      <c r="AB193" s="9"/>
      <c r="AC193" s="9">
        <v>3</v>
      </c>
      <c r="AD193" s="9">
        <f t="shared" si="22"/>
        <v>319</v>
      </c>
    </row>
    <row r="194" spans="1:30">
      <c r="A194" s="4">
        <v>1</v>
      </c>
      <c r="B194" s="13">
        <v>276</v>
      </c>
      <c r="C194" s="5" t="s">
        <v>94</v>
      </c>
      <c r="D194" s="45" t="s">
        <v>121</v>
      </c>
      <c r="E194" s="12">
        <v>1391</v>
      </c>
      <c r="F194" s="5" t="s">
        <v>79</v>
      </c>
      <c r="G194" s="24">
        <v>136</v>
      </c>
      <c r="H194" s="9">
        <v>9</v>
      </c>
      <c r="I194" s="9">
        <v>114</v>
      </c>
      <c r="J194" s="9">
        <v>3</v>
      </c>
      <c r="K194" s="9">
        <v>0</v>
      </c>
      <c r="L194" s="9">
        <v>1</v>
      </c>
      <c r="M194" s="9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25">
        <v>0</v>
      </c>
      <c r="U194" s="25">
        <v>0</v>
      </c>
      <c r="V194" s="25"/>
      <c r="W194" s="9"/>
      <c r="X194" s="9"/>
      <c r="Y194" s="9"/>
      <c r="Z194" s="9"/>
      <c r="AA194" s="9"/>
      <c r="AB194" s="9"/>
      <c r="AC194" s="9">
        <v>1</v>
      </c>
      <c r="AD194" s="9">
        <f t="shared" si="22"/>
        <v>128</v>
      </c>
    </row>
    <row r="195" spans="1:30">
      <c r="A195" s="4">
        <v>1</v>
      </c>
      <c r="B195" s="13">
        <v>276</v>
      </c>
      <c r="C195" s="5" t="s">
        <v>94</v>
      </c>
      <c r="D195" s="45" t="s">
        <v>122</v>
      </c>
      <c r="E195" s="12">
        <v>1392</v>
      </c>
      <c r="F195" s="5" t="s">
        <v>31</v>
      </c>
      <c r="G195" s="24">
        <v>539</v>
      </c>
      <c r="H195" s="9">
        <v>57</v>
      </c>
      <c r="I195" s="9">
        <v>265</v>
      </c>
      <c r="J195" s="9">
        <v>53</v>
      </c>
      <c r="K195" s="9">
        <v>0</v>
      </c>
      <c r="L195" s="9">
        <v>3</v>
      </c>
      <c r="M195" s="9">
        <v>2</v>
      </c>
      <c r="N195" s="9">
        <v>2</v>
      </c>
      <c r="O195" s="9">
        <v>1</v>
      </c>
      <c r="P195" s="9">
        <v>0</v>
      </c>
      <c r="Q195" s="9">
        <v>5</v>
      </c>
      <c r="R195" s="9">
        <v>0</v>
      </c>
      <c r="S195" s="9">
        <v>0</v>
      </c>
      <c r="T195" s="25">
        <v>3</v>
      </c>
      <c r="U195" s="25">
        <v>1</v>
      </c>
      <c r="V195" s="25"/>
      <c r="W195" s="9"/>
      <c r="X195" s="9"/>
      <c r="Y195" s="9"/>
      <c r="Z195" s="9"/>
      <c r="AA195" s="9"/>
      <c r="AB195" s="9"/>
      <c r="AC195" s="9">
        <v>19</v>
      </c>
      <c r="AD195" s="9">
        <f t="shared" si="22"/>
        <v>411</v>
      </c>
    </row>
    <row r="196" spans="1:30">
      <c r="A196" s="4">
        <v>1</v>
      </c>
      <c r="B196" s="13">
        <v>276</v>
      </c>
      <c r="C196" s="5" t="s">
        <v>94</v>
      </c>
      <c r="D196" s="45" t="s">
        <v>122</v>
      </c>
      <c r="E196" s="12">
        <v>1392</v>
      </c>
      <c r="F196" s="5" t="s">
        <v>32</v>
      </c>
      <c r="G196" s="24">
        <v>538</v>
      </c>
      <c r="H196" s="9">
        <v>57</v>
      </c>
      <c r="I196" s="9">
        <v>247</v>
      </c>
      <c r="J196" s="9">
        <v>72</v>
      </c>
      <c r="K196" s="9">
        <v>1</v>
      </c>
      <c r="L196" s="9">
        <v>3</v>
      </c>
      <c r="M196" s="9">
        <v>1</v>
      </c>
      <c r="N196" s="9">
        <v>6</v>
      </c>
      <c r="O196" s="9">
        <v>2</v>
      </c>
      <c r="P196" s="9">
        <v>0</v>
      </c>
      <c r="Q196" s="9">
        <v>6</v>
      </c>
      <c r="R196" s="9">
        <v>0</v>
      </c>
      <c r="S196" s="9">
        <v>0</v>
      </c>
      <c r="T196" s="25">
        <v>0</v>
      </c>
      <c r="U196" s="25">
        <v>0</v>
      </c>
      <c r="V196" s="25"/>
      <c r="W196" s="9"/>
      <c r="X196" s="9"/>
      <c r="Y196" s="9"/>
      <c r="Z196" s="9"/>
      <c r="AA196" s="9"/>
      <c r="AB196" s="9"/>
      <c r="AC196" s="9">
        <v>7</v>
      </c>
      <c r="AD196" s="9">
        <f t="shared" si="22"/>
        <v>402</v>
      </c>
    </row>
    <row r="197" spans="1:30">
      <c r="A197" s="4">
        <v>1</v>
      </c>
      <c r="B197" s="13">
        <v>276</v>
      </c>
      <c r="C197" s="5" t="s">
        <v>94</v>
      </c>
      <c r="D197" s="45" t="s">
        <v>122</v>
      </c>
      <c r="E197" s="12">
        <v>1392</v>
      </c>
      <c r="F197" s="5" t="s">
        <v>33</v>
      </c>
      <c r="G197" s="24">
        <v>538</v>
      </c>
      <c r="H197" s="9">
        <v>39</v>
      </c>
      <c r="I197" s="9">
        <v>292</v>
      </c>
      <c r="J197" s="9">
        <v>56</v>
      </c>
      <c r="K197" s="9">
        <v>2</v>
      </c>
      <c r="L197" s="9">
        <v>1</v>
      </c>
      <c r="M197" s="9">
        <v>1</v>
      </c>
      <c r="N197" s="9">
        <v>2</v>
      </c>
      <c r="O197" s="9">
        <v>1</v>
      </c>
      <c r="P197" s="9">
        <v>0</v>
      </c>
      <c r="Q197" s="9">
        <v>9</v>
      </c>
      <c r="R197" s="9">
        <v>0</v>
      </c>
      <c r="S197" s="9">
        <v>0</v>
      </c>
      <c r="T197" s="25">
        <v>3</v>
      </c>
      <c r="U197" s="25">
        <v>0</v>
      </c>
      <c r="V197" s="25"/>
      <c r="W197" s="9"/>
      <c r="X197" s="9"/>
      <c r="Y197" s="9"/>
      <c r="Z197" s="9"/>
      <c r="AA197" s="9"/>
      <c r="AB197" s="9"/>
      <c r="AC197" s="9">
        <v>6</v>
      </c>
      <c r="AD197" s="9">
        <f t="shared" si="22"/>
        <v>412</v>
      </c>
    </row>
    <row r="198" spans="1:30">
      <c r="A198" s="4">
        <v>1</v>
      </c>
      <c r="B198" s="13">
        <v>276</v>
      </c>
      <c r="C198" s="5" t="s">
        <v>94</v>
      </c>
      <c r="D198" s="45" t="s">
        <v>123</v>
      </c>
      <c r="E198" s="12">
        <v>1393</v>
      </c>
      <c r="F198" s="5" t="s">
        <v>31</v>
      </c>
      <c r="G198" s="24">
        <v>593</v>
      </c>
      <c r="H198" s="9">
        <v>56</v>
      </c>
      <c r="I198" s="9">
        <v>216</v>
      </c>
      <c r="J198" s="9">
        <v>204</v>
      </c>
      <c r="K198" s="9">
        <v>0</v>
      </c>
      <c r="L198" s="9">
        <v>5</v>
      </c>
      <c r="M198" s="9">
        <v>0</v>
      </c>
      <c r="N198" s="9">
        <v>15</v>
      </c>
      <c r="O198" s="9">
        <v>0</v>
      </c>
      <c r="P198" s="9">
        <v>0</v>
      </c>
      <c r="Q198" s="9">
        <v>2</v>
      </c>
      <c r="R198" s="9">
        <v>0</v>
      </c>
      <c r="S198" s="9">
        <v>0</v>
      </c>
      <c r="T198" s="25">
        <v>4</v>
      </c>
      <c r="U198" s="25">
        <v>0</v>
      </c>
      <c r="V198" s="25"/>
      <c r="W198" s="9"/>
      <c r="X198" s="9"/>
      <c r="Y198" s="9"/>
      <c r="Z198" s="9"/>
      <c r="AA198" s="9"/>
      <c r="AB198" s="9"/>
      <c r="AC198" s="9">
        <v>4</v>
      </c>
      <c r="AD198" s="9">
        <f t="shared" si="22"/>
        <v>506</v>
      </c>
    </row>
    <row r="199" spans="1:30">
      <c r="A199" s="4">
        <v>1</v>
      </c>
      <c r="B199" s="13">
        <v>276</v>
      </c>
      <c r="C199" s="5" t="s">
        <v>94</v>
      </c>
      <c r="D199" s="45" t="s">
        <v>123</v>
      </c>
      <c r="E199" s="12">
        <v>1393</v>
      </c>
      <c r="F199" s="5" t="s">
        <v>32</v>
      </c>
      <c r="G199" s="24">
        <v>592</v>
      </c>
      <c r="H199" s="9">
        <v>82</v>
      </c>
      <c r="I199" s="9">
        <v>197</v>
      </c>
      <c r="J199" s="9">
        <v>197</v>
      </c>
      <c r="K199" s="9">
        <v>4</v>
      </c>
      <c r="L199" s="9">
        <v>5</v>
      </c>
      <c r="M199" s="9">
        <v>0</v>
      </c>
      <c r="N199" s="9">
        <v>2</v>
      </c>
      <c r="O199" s="9">
        <v>0</v>
      </c>
      <c r="P199" s="9">
        <v>0</v>
      </c>
      <c r="Q199" s="9">
        <v>1</v>
      </c>
      <c r="R199" s="9">
        <v>0</v>
      </c>
      <c r="S199" s="9">
        <v>0</v>
      </c>
      <c r="T199" s="25">
        <v>4</v>
      </c>
      <c r="U199" s="25">
        <v>1</v>
      </c>
      <c r="V199" s="25"/>
      <c r="W199" s="9"/>
      <c r="X199" s="9"/>
      <c r="Y199" s="9"/>
      <c r="Z199" s="9"/>
      <c r="AA199" s="9"/>
      <c r="AB199" s="9"/>
      <c r="AC199" s="9">
        <v>0</v>
      </c>
      <c r="AD199" s="9">
        <f t="shared" si="22"/>
        <v>493</v>
      </c>
    </row>
    <row r="200" spans="1:30">
      <c r="A200" s="4">
        <v>1</v>
      </c>
      <c r="B200" s="13">
        <v>276</v>
      </c>
      <c r="C200" s="5" t="s">
        <v>94</v>
      </c>
      <c r="D200" s="45" t="s">
        <v>124</v>
      </c>
      <c r="E200" s="12">
        <v>1394</v>
      </c>
      <c r="F200" s="5" t="s">
        <v>31</v>
      </c>
      <c r="G200" s="24">
        <v>680</v>
      </c>
      <c r="H200" s="9">
        <v>70</v>
      </c>
      <c r="I200" s="9">
        <v>321</v>
      </c>
      <c r="J200" s="9">
        <v>126</v>
      </c>
      <c r="K200" s="9">
        <v>0</v>
      </c>
      <c r="L200" s="9">
        <v>3</v>
      </c>
      <c r="M200" s="9">
        <v>1</v>
      </c>
      <c r="N200" s="9">
        <v>11</v>
      </c>
      <c r="O200" s="9">
        <v>2</v>
      </c>
      <c r="P200" s="9">
        <v>0</v>
      </c>
      <c r="Q200" s="9">
        <v>3</v>
      </c>
      <c r="R200" s="9">
        <v>0</v>
      </c>
      <c r="S200" s="9">
        <v>0</v>
      </c>
      <c r="T200" s="25">
        <v>7</v>
      </c>
      <c r="U200" s="25">
        <v>1</v>
      </c>
      <c r="V200" s="25"/>
      <c r="W200" s="9"/>
      <c r="X200" s="9"/>
      <c r="Y200" s="9"/>
      <c r="Z200" s="9"/>
      <c r="AA200" s="9"/>
      <c r="AB200" s="9"/>
      <c r="AC200" s="9">
        <v>7</v>
      </c>
      <c r="AD200" s="9">
        <f t="shared" si="22"/>
        <v>552</v>
      </c>
    </row>
    <row r="201" spans="1:30">
      <c r="A201" s="4">
        <v>1</v>
      </c>
      <c r="B201" s="13">
        <v>276</v>
      </c>
      <c r="C201" s="5" t="s">
        <v>94</v>
      </c>
      <c r="D201" s="45" t="s">
        <v>125</v>
      </c>
      <c r="E201" s="12">
        <v>1395</v>
      </c>
      <c r="F201" s="5" t="s">
        <v>31</v>
      </c>
      <c r="G201" s="24">
        <v>591</v>
      </c>
      <c r="H201" s="9">
        <v>97</v>
      </c>
      <c r="I201" s="9">
        <v>305</v>
      </c>
      <c r="J201" s="9">
        <v>70</v>
      </c>
      <c r="K201" s="9">
        <v>0</v>
      </c>
      <c r="L201" s="9">
        <v>3</v>
      </c>
      <c r="M201" s="9">
        <v>0</v>
      </c>
      <c r="N201" s="9">
        <v>9</v>
      </c>
      <c r="O201" s="9">
        <v>0</v>
      </c>
      <c r="P201" s="9">
        <v>0</v>
      </c>
      <c r="Q201" s="9">
        <v>2</v>
      </c>
      <c r="R201" s="9">
        <v>0</v>
      </c>
      <c r="S201" s="9">
        <v>0</v>
      </c>
      <c r="T201" s="25">
        <v>0</v>
      </c>
      <c r="U201" s="25">
        <v>0</v>
      </c>
      <c r="V201" s="25"/>
      <c r="W201" s="9"/>
      <c r="X201" s="9"/>
      <c r="Y201" s="9"/>
      <c r="Z201" s="9"/>
      <c r="AA201" s="9"/>
      <c r="AB201" s="9"/>
      <c r="AC201" s="9">
        <v>0</v>
      </c>
      <c r="AD201" s="9">
        <f t="shared" si="22"/>
        <v>486</v>
      </c>
    </row>
    <row r="202" spans="1:30">
      <c r="A202" s="4">
        <v>1</v>
      </c>
      <c r="B202" s="13">
        <v>276</v>
      </c>
      <c r="C202" s="5" t="s">
        <v>94</v>
      </c>
      <c r="D202" s="45" t="s">
        <v>126</v>
      </c>
      <c r="E202" s="12">
        <v>1395</v>
      </c>
      <c r="F202" s="5" t="s">
        <v>79</v>
      </c>
      <c r="G202" s="24">
        <v>578</v>
      </c>
      <c r="H202" s="9">
        <v>52</v>
      </c>
      <c r="I202" s="9">
        <v>314</v>
      </c>
      <c r="J202" s="9">
        <v>107</v>
      </c>
      <c r="K202" s="9">
        <v>1</v>
      </c>
      <c r="L202" s="9">
        <v>6</v>
      </c>
      <c r="M202" s="9">
        <v>1</v>
      </c>
      <c r="N202" s="9">
        <v>5</v>
      </c>
      <c r="O202" s="9">
        <v>1</v>
      </c>
      <c r="P202" s="9">
        <v>0</v>
      </c>
      <c r="Q202" s="9">
        <v>1</v>
      </c>
      <c r="R202" s="9">
        <v>0</v>
      </c>
      <c r="S202" s="9">
        <v>0</v>
      </c>
      <c r="T202" s="25">
        <v>1</v>
      </c>
      <c r="U202" s="25">
        <v>3</v>
      </c>
      <c r="V202" s="25"/>
      <c r="W202" s="9"/>
      <c r="X202" s="9"/>
      <c r="Y202" s="9"/>
      <c r="Z202" s="9"/>
      <c r="AA202" s="9"/>
      <c r="AB202" s="9"/>
      <c r="AC202" s="9">
        <v>2</v>
      </c>
      <c r="AD202" s="9">
        <f t="shared" si="22"/>
        <v>494</v>
      </c>
    </row>
    <row r="203" spans="1:30">
      <c r="B203" s="14" t="s">
        <v>63</v>
      </c>
      <c r="C203" s="659" t="s">
        <v>64</v>
      </c>
      <c r="D203" s="659"/>
      <c r="E203" s="22"/>
      <c r="F203" s="22"/>
      <c r="G203" s="16">
        <f>SUM(G151:G202)</f>
        <v>26089</v>
      </c>
      <c r="H203" s="16">
        <f>SUM(H151:H202)</f>
        <v>4508</v>
      </c>
      <c r="I203" s="16">
        <f t="shared" ref="I203:AC203" si="23">SUM(I151:I202)</f>
        <v>11908</v>
      </c>
      <c r="J203" s="16">
        <f t="shared" si="23"/>
        <v>2491</v>
      </c>
      <c r="K203" s="16">
        <f t="shared" si="23"/>
        <v>55</v>
      </c>
      <c r="L203" s="16">
        <f t="shared" si="23"/>
        <v>417</v>
      </c>
      <c r="M203" s="16">
        <f t="shared" si="23"/>
        <v>49</v>
      </c>
      <c r="N203" s="16">
        <f t="shared" si="23"/>
        <v>282</v>
      </c>
      <c r="O203" s="16">
        <f t="shared" si="23"/>
        <v>44</v>
      </c>
      <c r="P203" s="16">
        <f t="shared" si="23"/>
        <v>0</v>
      </c>
      <c r="Q203" s="16">
        <f t="shared" si="23"/>
        <v>545</v>
      </c>
      <c r="R203" s="16">
        <f t="shared" si="23"/>
        <v>0</v>
      </c>
      <c r="S203" s="16">
        <f t="shared" si="23"/>
        <v>0</v>
      </c>
      <c r="T203" s="16">
        <f t="shared" si="23"/>
        <v>299</v>
      </c>
      <c r="U203" s="16">
        <f t="shared" si="23"/>
        <v>80</v>
      </c>
      <c r="V203" s="16">
        <f t="shared" si="23"/>
        <v>0</v>
      </c>
      <c r="W203" s="16">
        <f t="shared" si="23"/>
        <v>0</v>
      </c>
      <c r="X203" s="16">
        <f t="shared" si="23"/>
        <v>0</v>
      </c>
      <c r="Y203" s="16">
        <f t="shared" si="23"/>
        <v>0</v>
      </c>
      <c r="Z203" s="16">
        <f t="shared" si="23"/>
        <v>0</v>
      </c>
      <c r="AA203" s="16">
        <f t="shared" si="23"/>
        <v>0</v>
      </c>
      <c r="AB203" s="16">
        <f t="shared" si="23"/>
        <v>0</v>
      </c>
      <c r="AC203" s="16">
        <f t="shared" si="23"/>
        <v>310</v>
      </c>
      <c r="AD203" s="16">
        <f>SUM(AD151:AD202)</f>
        <v>20988</v>
      </c>
    </row>
    <row r="204" spans="1:30">
      <c r="E204" s="11"/>
      <c r="F204" s="11"/>
      <c r="N204" s="3"/>
      <c r="T204" s="3">
        <f>T203/2</f>
        <v>149.5</v>
      </c>
      <c r="U204" s="3">
        <f>U203/2</f>
        <v>40</v>
      </c>
      <c r="V204" s="3"/>
      <c r="W204" s="3"/>
      <c r="X204" s="3"/>
      <c r="Y204" s="3"/>
      <c r="Z204" s="3"/>
      <c r="AA204" s="3"/>
    </row>
    <row r="205" spans="1:30">
      <c r="B205" s="14" t="s">
        <v>65</v>
      </c>
      <c r="C205" s="660" t="s">
        <v>66</v>
      </c>
      <c r="D205" s="661"/>
      <c r="E205" s="661"/>
      <c r="F205" s="662"/>
      <c r="G205" s="15" t="s">
        <v>6</v>
      </c>
      <c r="H205" s="8" t="s">
        <v>7</v>
      </c>
      <c r="I205" s="8" t="s">
        <v>8</v>
      </c>
      <c r="J205" s="8" t="s">
        <v>9</v>
      </c>
      <c r="K205" s="8" t="s">
        <v>10</v>
      </c>
      <c r="L205" s="8" t="s">
        <v>11</v>
      </c>
      <c r="M205" s="8" t="s">
        <v>12</v>
      </c>
      <c r="N205" s="8" t="s">
        <v>13</v>
      </c>
      <c r="O205" s="8" t="s">
        <v>14</v>
      </c>
      <c r="P205" s="8" t="s">
        <v>15</v>
      </c>
      <c r="Q205" s="8" t="s">
        <v>16</v>
      </c>
      <c r="R205" s="8" t="s">
        <v>17</v>
      </c>
      <c r="S205" s="8" t="s">
        <v>18</v>
      </c>
      <c r="T205" s="8" t="s">
        <v>22</v>
      </c>
      <c r="U205" s="8" t="s">
        <v>23</v>
      </c>
      <c r="V205" s="8" t="s">
        <v>24</v>
      </c>
      <c r="W205" s="8" t="s">
        <v>25</v>
      </c>
      <c r="X205" s="8" t="s">
        <v>26</v>
      </c>
      <c r="Y205" s="8" t="s">
        <v>27</v>
      </c>
      <c r="Z205" s="8" t="s">
        <v>28</v>
      </c>
      <c r="AA205" s="8" t="s">
        <v>29</v>
      </c>
    </row>
    <row r="206" spans="1:30">
      <c r="C206" s="663"/>
      <c r="D206" s="664"/>
      <c r="E206" s="664"/>
      <c r="F206" s="665"/>
      <c r="G206" s="9">
        <f>G203</f>
        <v>26089</v>
      </c>
      <c r="H206" s="9">
        <f>H203+150</f>
        <v>4658</v>
      </c>
      <c r="I206" s="9">
        <f>I203+40</f>
        <v>11948</v>
      </c>
      <c r="J206" s="9">
        <f>J203+149</f>
        <v>2640</v>
      </c>
      <c r="K206" s="9">
        <f>K203+40</f>
        <v>95</v>
      </c>
      <c r="L206" s="9">
        <f t="shared" ref="L206:S206" si="24">L203</f>
        <v>417</v>
      </c>
      <c r="M206" s="9">
        <f t="shared" si="24"/>
        <v>49</v>
      </c>
      <c r="N206" s="9">
        <f t="shared" si="24"/>
        <v>282</v>
      </c>
      <c r="O206" s="9">
        <f t="shared" si="24"/>
        <v>44</v>
      </c>
      <c r="P206" s="9">
        <f t="shared" si="24"/>
        <v>0</v>
      </c>
      <c r="Q206" s="9">
        <f t="shared" si="24"/>
        <v>545</v>
      </c>
      <c r="R206" s="9">
        <f t="shared" si="24"/>
        <v>0</v>
      </c>
      <c r="S206" s="9">
        <f t="shared" si="24"/>
        <v>0</v>
      </c>
      <c r="T206" s="9">
        <f>W151</f>
        <v>0</v>
      </c>
      <c r="U206" s="9">
        <f>X151</f>
        <v>0</v>
      </c>
      <c r="V206" s="9">
        <f>Y151</f>
        <v>0</v>
      </c>
      <c r="W206" s="9">
        <f>Z151</f>
        <v>0</v>
      </c>
      <c r="X206" s="9">
        <f>AA151</f>
        <v>0</v>
      </c>
      <c r="Y206" s="9">
        <f>AB203</f>
        <v>0</v>
      </c>
      <c r="Z206" s="9">
        <f>AC203</f>
        <v>310</v>
      </c>
      <c r="AA206" s="9">
        <f>SUM(H206:Z206)</f>
        <v>20988</v>
      </c>
    </row>
    <row r="207" spans="1:30">
      <c r="E207" s="11"/>
      <c r="F207" s="11"/>
      <c r="N207" s="3"/>
      <c r="T207" s="3"/>
      <c r="U207" s="3"/>
      <c r="V207" s="3"/>
      <c r="W207" s="3"/>
      <c r="X207" s="3"/>
      <c r="Y207" s="3"/>
      <c r="Z207" s="3"/>
      <c r="AA207" s="3"/>
    </row>
    <row r="208" spans="1:30" ht="30.75" customHeight="1">
      <c r="B208" s="14" t="s">
        <v>67</v>
      </c>
      <c r="C208" s="666" t="s">
        <v>68</v>
      </c>
      <c r="D208" s="666"/>
      <c r="E208" s="666"/>
      <c r="F208" s="666"/>
      <c r="G208" s="15" t="s">
        <v>6</v>
      </c>
      <c r="H208" s="667" t="s">
        <v>69</v>
      </c>
      <c r="I208" s="667"/>
      <c r="J208" s="667" t="s">
        <v>70</v>
      </c>
      <c r="K208" s="667"/>
      <c r="L208" s="8" t="s">
        <v>11</v>
      </c>
      <c r="M208" s="8" t="s">
        <v>12</v>
      </c>
      <c r="N208" s="8" t="s">
        <v>13</v>
      </c>
      <c r="O208" s="8" t="s">
        <v>14</v>
      </c>
      <c r="P208" s="8" t="s">
        <v>15</v>
      </c>
      <c r="Q208" s="8" t="s">
        <v>16</v>
      </c>
      <c r="R208" s="8" t="s">
        <v>17</v>
      </c>
      <c r="S208" s="8" t="s">
        <v>18</v>
      </c>
      <c r="T208" s="8" t="s">
        <v>22</v>
      </c>
      <c r="U208" s="8" t="s">
        <v>23</v>
      </c>
      <c r="V208" s="8" t="s">
        <v>24</v>
      </c>
      <c r="W208" s="8" t="s">
        <v>25</v>
      </c>
      <c r="X208" s="8" t="s">
        <v>26</v>
      </c>
      <c r="Y208" s="8" t="s">
        <v>27</v>
      </c>
      <c r="Z208" s="8" t="s">
        <v>28</v>
      </c>
      <c r="AA208" s="8" t="s">
        <v>29</v>
      </c>
    </row>
    <row r="209" spans="1:30">
      <c r="C209" s="666"/>
      <c r="D209" s="666"/>
      <c r="E209" s="666"/>
      <c r="F209" s="666"/>
      <c r="G209" s="9">
        <f>G203</f>
        <v>26089</v>
      </c>
      <c r="H209" s="668">
        <f>H206+J206</f>
        <v>7298</v>
      </c>
      <c r="I209" s="668"/>
      <c r="J209" s="668">
        <f>I206+K206</f>
        <v>12043</v>
      </c>
      <c r="K209" s="668"/>
      <c r="L209" s="9">
        <f>L206</f>
        <v>417</v>
      </c>
      <c r="M209" s="9">
        <f t="shared" ref="M209:R209" si="25">M206</f>
        <v>49</v>
      </c>
      <c r="N209" s="9">
        <f t="shared" si="25"/>
        <v>282</v>
      </c>
      <c r="O209" s="9">
        <f t="shared" si="25"/>
        <v>44</v>
      </c>
      <c r="P209" s="9">
        <f t="shared" si="25"/>
        <v>0</v>
      </c>
      <c r="Q209" s="9">
        <f t="shared" si="25"/>
        <v>545</v>
      </c>
      <c r="R209" s="9">
        <f t="shared" si="25"/>
        <v>0</v>
      </c>
      <c r="S209" s="9">
        <f>S206</f>
        <v>0</v>
      </c>
      <c r="T209" s="9">
        <f>T206</f>
        <v>0</v>
      </c>
      <c r="U209" s="9">
        <f t="shared" ref="U209:X209" si="26">U206</f>
        <v>0</v>
      </c>
      <c r="V209" s="9">
        <f t="shared" si="26"/>
        <v>0</v>
      </c>
      <c r="W209" s="9">
        <f t="shared" si="26"/>
        <v>0</v>
      </c>
      <c r="X209" s="9">
        <f t="shared" si="26"/>
        <v>0</v>
      </c>
      <c r="Y209" s="9">
        <f>Y206</f>
        <v>0</v>
      </c>
      <c r="Z209" s="9">
        <f>Z206</f>
        <v>310</v>
      </c>
      <c r="AA209" s="9">
        <f>SUM(H209:Z209)</f>
        <v>20988</v>
      </c>
    </row>
    <row r="212" spans="1:30">
      <c r="A212" s="2" t="s">
        <v>0</v>
      </c>
      <c r="B212" s="7" t="s">
        <v>1</v>
      </c>
      <c r="C212" s="6" t="s">
        <v>2</v>
      </c>
      <c r="D212" s="309" t="s">
        <v>3</v>
      </c>
      <c r="E212" s="1" t="s">
        <v>4</v>
      </c>
      <c r="F212" s="1" t="s">
        <v>5</v>
      </c>
      <c r="G212" s="1" t="s">
        <v>6</v>
      </c>
      <c r="H212" s="8" t="s">
        <v>7</v>
      </c>
      <c r="I212" s="8" t="s">
        <v>8</v>
      </c>
      <c r="J212" s="8" t="s">
        <v>9</v>
      </c>
      <c r="K212" s="8" t="s">
        <v>10</v>
      </c>
      <c r="L212" s="8" t="s">
        <v>11</v>
      </c>
      <c r="M212" s="8" t="s">
        <v>12</v>
      </c>
      <c r="N212" s="8" t="s">
        <v>13</v>
      </c>
      <c r="O212" s="8" t="s">
        <v>14</v>
      </c>
      <c r="P212" s="8" t="s">
        <v>15</v>
      </c>
      <c r="Q212" s="8" t="s">
        <v>16</v>
      </c>
      <c r="R212" s="8" t="s">
        <v>17</v>
      </c>
      <c r="S212" s="8" t="s">
        <v>18</v>
      </c>
      <c r="T212" s="10" t="s">
        <v>19</v>
      </c>
      <c r="U212" s="10" t="s">
        <v>20</v>
      </c>
      <c r="V212" s="10" t="s">
        <v>21</v>
      </c>
      <c r="W212" s="8" t="s">
        <v>22</v>
      </c>
      <c r="X212" s="8" t="s">
        <v>23</v>
      </c>
      <c r="Y212" s="8" t="s">
        <v>24</v>
      </c>
      <c r="Z212" s="8" t="s">
        <v>25</v>
      </c>
      <c r="AA212" s="8" t="s">
        <v>26</v>
      </c>
      <c r="AB212" s="8" t="s">
        <v>27</v>
      </c>
      <c r="AC212" s="8" t="s">
        <v>28</v>
      </c>
      <c r="AD212" s="8" t="s">
        <v>29</v>
      </c>
    </row>
    <row r="213" spans="1:30">
      <c r="A213" s="4">
        <v>1</v>
      </c>
      <c r="B213" s="13">
        <v>2</v>
      </c>
      <c r="C213" s="5" t="s">
        <v>127</v>
      </c>
      <c r="D213" s="45" t="s">
        <v>127</v>
      </c>
      <c r="E213" s="12">
        <v>1473</v>
      </c>
      <c r="F213" s="5" t="s">
        <v>31</v>
      </c>
      <c r="G213" s="24">
        <v>710</v>
      </c>
      <c r="H213" s="9">
        <v>5</v>
      </c>
      <c r="I213" s="9">
        <v>159</v>
      </c>
      <c r="J213" s="9">
        <v>8</v>
      </c>
      <c r="K213" s="9">
        <v>1</v>
      </c>
      <c r="L213" s="9">
        <v>3</v>
      </c>
      <c r="M213" s="9">
        <v>99</v>
      </c>
      <c r="N213" s="9">
        <v>0</v>
      </c>
      <c r="O213" s="9">
        <v>5</v>
      </c>
      <c r="P213" s="9">
        <v>0</v>
      </c>
      <c r="Q213" s="9">
        <v>293</v>
      </c>
      <c r="R213" s="9">
        <v>0</v>
      </c>
      <c r="S213" s="9">
        <v>0</v>
      </c>
      <c r="T213" s="25">
        <v>0</v>
      </c>
      <c r="U213" s="25">
        <v>1</v>
      </c>
      <c r="V213" s="25"/>
      <c r="W213" s="9">
        <v>0</v>
      </c>
      <c r="X213" s="9">
        <v>0</v>
      </c>
      <c r="Y213" s="9">
        <v>0</v>
      </c>
      <c r="Z213" s="9">
        <v>0</v>
      </c>
      <c r="AA213" s="9">
        <v>0</v>
      </c>
      <c r="AB213" s="9">
        <v>0</v>
      </c>
      <c r="AC213" s="9">
        <v>13</v>
      </c>
      <c r="AD213" s="9">
        <v>587</v>
      </c>
    </row>
    <row r="214" spans="1:30">
      <c r="A214" s="4">
        <v>1</v>
      </c>
      <c r="B214" s="13">
        <v>2</v>
      </c>
      <c r="C214" s="5" t="s">
        <v>127</v>
      </c>
      <c r="D214" s="45" t="s">
        <v>127</v>
      </c>
      <c r="E214" s="12">
        <v>1473</v>
      </c>
      <c r="F214" s="5" t="s">
        <v>32</v>
      </c>
      <c r="G214" s="24">
        <v>709</v>
      </c>
      <c r="H214" s="9">
        <v>8</v>
      </c>
      <c r="I214" s="9">
        <v>148</v>
      </c>
      <c r="J214" s="9">
        <v>4</v>
      </c>
      <c r="K214" s="9">
        <v>1</v>
      </c>
      <c r="L214" s="9">
        <v>6</v>
      </c>
      <c r="M214" s="9">
        <v>129</v>
      </c>
      <c r="N214" s="9">
        <v>0</v>
      </c>
      <c r="O214" s="9">
        <v>9</v>
      </c>
      <c r="P214" s="9">
        <v>0</v>
      </c>
      <c r="Q214" s="9">
        <v>272</v>
      </c>
      <c r="R214" s="9">
        <v>0</v>
      </c>
      <c r="S214" s="9">
        <v>0</v>
      </c>
      <c r="T214" s="25">
        <v>0</v>
      </c>
      <c r="U214" s="25">
        <v>1</v>
      </c>
      <c r="V214" s="25"/>
      <c r="W214" s="9">
        <v>0</v>
      </c>
      <c r="X214" s="9">
        <v>0</v>
      </c>
      <c r="Y214" s="9">
        <v>0</v>
      </c>
      <c r="Z214" s="9">
        <v>0</v>
      </c>
      <c r="AA214" s="9">
        <v>0</v>
      </c>
      <c r="AB214" s="9">
        <v>0</v>
      </c>
      <c r="AC214" s="9">
        <v>10</v>
      </c>
      <c r="AD214" s="9">
        <v>588</v>
      </c>
    </row>
    <row r="215" spans="1:30">
      <c r="A215" s="4">
        <v>1</v>
      </c>
      <c r="B215" s="13">
        <v>2</v>
      </c>
      <c r="C215" s="5" t="s">
        <v>127</v>
      </c>
      <c r="D215" s="45" t="s">
        <v>127</v>
      </c>
      <c r="E215" s="12">
        <v>1474</v>
      </c>
      <c r="F215" s="5" t="s">
        <v>31</v>
      </c>
      <c r="G215" s="24">
        <v>538</v>
      </c>
      <c r="H215" s="9">
        <v>2</v>
      </c>
      <c r="I215" s="9">
        <v>202</v>
      </c>
      <c r="J215" s="9">
        <v>4</v>
      </c>
      <c r="K215" s="9">
        <v>1</v>
      </c>
      <c r="L215" s="9">
        <v>4</v>
      </c>
      <c r="M215" s="9">
        <v>193</v>
      </c>
      <c r="N215" s="9">
        <v>0</v>
      </c>
      <c r="O215" s="9">
        <v>3</v>
      </c>
      <c r="P215" s="9">
        <v>0</v>
      </c>
      <c r="Q215" s="9">
        <v>133</v>
      </c>
      <c r="R215" s="9">
        <v>0</v>
      </c>
      <c r="S215" s="9">
        <v>0</v>
      </c>
      <c r="T215" s="25">
        <v>0</v>
      </c>
      <c r="U215" s="25">
        <v>0</v>
      </c>
      <c r="V215" s="25"/>
      <c r="W215" s="9">
        <v>0</v>
      </c>
      <c r="X215" s="9">
        <v>0</v>
      </c>
      <c r="Y215" s="9">
        <v>0</v>
      </c>
      <c r="Z215" s="9">
        <v>0</v>
      </c>
      <c r="AA215" s="9">
        <v>0</v>
      </c>
      <c r="AB215" s="9">
        <v>0</v>
      </c>
      <c r="AC215" s="9">
        <v>9</v>
      </c>
      <c r="AD215" s="9">
        <v>451</v>
      </c>
    </row>
    <row r="216" spans="1:30">
      <c r="A216" s="4">
        <v>1</v>
      </c>
      <c r="B216" s="13">
        <v>2</v>
      </c>
      <c r="C216" s="5" t="s">
        <v>127</v>
      </c>
      <c r="D216" s="45" t="s">
        <v>127</v>
      </c>
      <c r="E216" s="12">
        <v>1474</v>
      </c>
      <c r="F216" s="5" t="s">
        <v>32</v>
      </c>
      <c r="G216" s="24">
        <v>537</v>
      </c>
      <c r="H216" s="9">
        <v>8</v>
      </c>
      <c r="I216" s="9">
        <v>157</v>
      </c>
      <c r="J216" s="9">
        <v>3</v>
      </c>
      <c r="K216" s="9">
        <v>0</v>
      </c>
      <c r="L216" s="9">
        <v>4</v>
      </c>
      <c r="M216" s="9">
        <v>133</v>
      </c>
      <c r="N216" s="9">
        <v>0</v>
      </c>
      <c r="O216" s="9">
        <v>3</v>
      </c>
      <c r="P216" s="9">
        <v>0</v>
      </c>
      <c r="Q216" s="9">
        <v>134</v>
      </c>
      <c r="R216" s="9">
        <v>0</v>
      </c>
      <c r="S216" s="9">
        <v>0</v>
      </c>
      <c r="T216" s="25">
        <v>0</v>
      </c>
      <c r="U216" s="25">
        <v>1</v>
      </c>
      <c r="V216" s="25"/>
      <c r="W216" s="9">
        <v>0</v>
      </c>
      <c r="X216" s="9">
        <v>0</v>
      </c>
      <c r="Y216" s="9">
        <v>0</v>
      </c>
      <c r="Z216" s="9">
        <v>0</v>
      </c>
      <c r="AA216" s="9">
        <v>0</v>
      </c>
      <c r="AB216" s="9">
        <v>0</v>
      </c>
      <c r="AC216" s="9">
        <v>4</v>
      </c>
      <c r="AD216" s="9">
        <f t="shared" ref="AD216:AD226" si="27">SUM(H216:AC216)</f>
        <v>447</v>
      </c>
    </row>
    <row r="217" spans="1:30">
      <c r="A217" s="4">
        <v>1</v>
      </c>
      <c r="B217" s="13">
        <v>2</v>
      </c>
      <c r="C217" s="5" t="s">
        <v>127</v>
      </c>
      <c r="D217" s="45" t="s">
        <v>127</v>
      </c>
      <c r="E217" s="12">
        <v>1474</v>
      </c>
      <c r="F217" s="5" t="s">
        <v>33</v>
      </c>
      <c r="G217" s="24">
        <v>537</v>
      </c>
      <c r="H217" s="9">
        <v>4</v>
      </c>
      <c r="I217" s="9">
        <v>140</v>
      </c>
      <c r="J217" s="9">
        <v>4</v>
      </c>
      <c r="K217" s="9">
        <v>5</v>
      </c>
      <c r="L217" s="9">
        <v>5</v>
      </c>
      <c r="M217" s="9">
        <v>136</v>
      </c>
      <c r="N217" s="9">
        <v>0</v>
      </c>
      <c r="O217" s="9">
        <v>2</v>
      </c>
      <c r="P217" s="9">
        <v>0</v>
      </c>
      <c r="Q217" s="9">
        <v>134</v>
      </c>
      <c r="R217" s="9">
        <v>0</v>
      </c>
      <c r="S217" s="9">
        <v>0</v>
      </c>
      <c r="T217" s="25">
        <v>0</v>
      </c>
      <c r="U217" s="25">
        <v>1</v>
      </c>
      <c r="V217" s="25"/>
      <c r="W217" s="9">
        <v>0</v>
      </c>
      <c r="X217" s="9">
        <v>0</v>
      </c>
      <c r="Y217" s="9">
        <v>0</v>
      </c>
      <c r="Z217" s="9">
        <v>0</v>
      </c>
      <c r="AA217" s="9">
        <v>0</v>
      </c>
      <c r="AB217" s="9">
        <v>0</v>
      </c>
      <c r="AC217" s="9">
        <v>12</v>
      </c>
      <c r="AD217" s="9">
        <f t="shared" si="27"/>
        <v>443</v>
      </c>
    </row>
    <row r="218" spans="1:30">
      <c r="A218" s="4">
        <v>1</v>
      </c>
      <c r="B218" s="13">
        <v>2</v>
      </c>
      <c r="C218" s="5" t="s">
        <v>127</v>
      </c>
      <c r="D218" s="45" t="s">
        <v>128</v>
      </c>
      <c r="E218" s="12">
        <v>1475</v>
      </c>
      <c r="F218" s="5" t="s">
        <v>31</v>
      </c>
      <c r="G218" s="24">
        <v>418</v>
      </c>
      <c r="H218" s="9">
        <v>19</v>
      </c>
      <c r="I218" s="9">
        <v>76</v>
      </c>
      <c r="J218" s="9">
        <v>3</v>
      </c>
      <c r="K218" s="9">
        <v>0</v>
      </c>
      <c r="L218" s="9">
        <v>2</v>
      </c>
      <c r="M218" s="9">
        <v>118</v>
      </c>
      <c r="N218" s="9">
        <v>0</v>
      </c>
      <c r="O218" s="9">
        <v>3</v>
      </c>
      <c r="P218" s="9">
        <v>0</v>
      </c>
      <c r="Q218" s="9">
        <v>96</v>
      </c>
      <c r="R218" s="9">
        <v>0</v>
      </c>
      <c r="S218" s="9">
        <v>0</v>
      </c>
      <c r="T218" s="25">
        <v>1</v>
      </c>
      <c r="U218" s="25">
        <v>2</v>
      </c>
      <c r="V218" s="25"/>
      <c r="W218" s="9">
        <v>0</v>
      </c>
      <c r="X218" s="9">
        <v>0</v>
      </c>
      <c r="Y218" s="9">
        <v>0</v>
      </c>
      <c r="Z218" s="9">
        <v>0</v>
      </c>
      <c r="AA218" s="9">
        <v>0</v>
      </c>
      <c r="AB218" s="9">
        <v>0</v>
      </c>
      <c r="AC218" s="9">
        <v>8</v>
      </c>
      <c r="AD218" s="9">
        <f t="shared" si="27"/>
        <v>328</v>
      </c>
    </row>
    <row r="219" spans="1:30">
      <c r="A219" s="4">
        <v>1</v>
      </c>
      <c r="B219" s="13">
        <v>2</v>
      </c>
      <c r="C219" s="5" t="s">
        <v>127</v>
      </c>
      <c r="D219" s="45" t="s">
        <v>129</v>
      </c>
      <c r="E219" s="12">
        <v>1476</v>
      </c>
      <c r="F219" s="5" t="s">
        <v>31</v>
      </c>
      <c r="G219" s="24">
        <v>398</v>
      </c>
      <c r="H219" s="9">
        <v>49</v>
      </c>
      <c r="I219" s="9">
        <v>84</v>
      </c>
      <c r="J219" s="9">
        <v>3</v>
      </c>
      <c r="K219" s="9">
        <v>2</v>
      </c>
      <c r="L219" s="9">
        <v>3</v>
      </c>
      <c r="M219" s="9">
        <v>52</v>
      </c>
      <c r="N219" s="9">
        <v>0</v>
      </c>
      <c r="O219" s="9">
        <v>4</v>
      </c>
      <c r="P219" s="9">
        <v>0</v>
      </c>
      <c r="Q219" s="9">
        <v>118</v>
      </c>
      <c r="R219" s="9">
        <v>0</v>
      </c>
      <c r="S219" s="9">
        <v>0</v>
      </c>
      <c r="T219" s="25">
        <v>0</v>
      </c>
      <c r="U219" s="25">
        <v>0</v>
      </c>
      <c r="V219" s="25"/>
      <c r="W219" s="9">
        <v>0</v>
      </c>
      <c r="X219" s="9">
        <v>0</v>
      </c>
      <c r="Y219" s="9">
        <v>0</v>
      </c>
      <c r="Z219" s="9">
        <v>0</v>
      </c>
      <c r="AA219" s="9">
        <v>0</v>
      </c>
      <c r="AB219" s="9">
        <v>0</v>
      </c>
      <c r="AC219" s="9">
        <v>11</v>
      </c>
      <c r="AD219" s="9">
        <f t="shared" si="27"/>
        <v>326</v>
      </c>
    </row>
    <row r="220" spans="1:30">
      <c r="A220" s="4">
        <v>1</v>
      </c>
      <c r="B220" s="13">
        <v>2</v>
      </c>
      <c r="C220" s="5" t="s">
        <v>127</v>
      </c>
      <c r="D220" s="45" t="s">
        <v>129</v>
      </c>
      <c r="E220" s="12">
        <v>1476</v>
      </c>
      <c r="F220" s="5" t="s">
        <v>32</v>
      </c>
      <c r="G220" s="24">
        <v>397</v>
      </c>
      <c r="H220" s="9">
        <v>61</v>
      </c>
      <c r="I220" s="9">
        <v>50</v>
      </c>
      <c r="J220" s="9">
        <v>7</v>
      </c>
      <c r="K220" s="9">
        <v>0</v>
      </c>
      <c r="L220" s="9">
        <v>2</v>
      </c>
      <c r="M220" s="9">
        <v>43</v>
      </c>
      <c r="N220" s="9">
        <v>0</v>
      </c>
      <c r="O220" s="9">
        <v>5</v>
      </c>
      <c r="P220" s="9">
        <v>0</v>
      </c>
      <c r="Q220" s="9">
        <v>146</v>
      </c>
      <c r="R220" s="9">
        <v>0</v>
      </c>
      <c r="S220" s="9">
        <v>0</v>
      </c>
      <c r="T220" s="25">
        <v>0</v>
      </c>
      <c r="U220" s="25">
        <v>0</v>
      </c>
      <c r="V220" s="25"/>
      <c r="W220" s="9">
        <v>0</v>
      </c>
      <c r="X220" s="9">
        <v>0</v>
      </c>
      <c r="Y220" s="9">
        <v>0</v>
      </c>
      <c r="Z220" s="9">
        <v>0</v>
      </c>
      <c r="AA220" s="9">
        <v>0</v>
      </c>
      <c r="AB220" s="9">
        <v>0</v>
      </c>
      <c r="AC220" s="9">
        <v>10</v>
      </c>
      <c r="AD220" s="9">
        <f t="shared" si="27"/>
        <v>324</v>
      </c>
    </row>
    <row r="221" spans="1:30">
      <c r="A221" s="4">
        <v>1</v>
      </c>
      <c r="B221" s="13">
        <v>2</v>
      </c>
      <c r="C221" s="5" t="s">
        <v>127</v>
      </c>
      <c r="D221" s="45" t="s">
        <v>130</v>
      </c>
      <c r="E221" s="12">
        <v>1477</v>
      </c>
      <c r="F221" s="5" t="s">
        <v>31</v>
      </c>
      <c r="G221" s="24">
        <v>348</v>
      </c>
      <c r="H221" s="9">
        <v>17</v>
      </c>
      <c r="I221" s="9">
        <v>86</v>
      </c>
      <c r="J221" s="9">
        <v>4</v>
      </c>
      <c r="K221" s="9">
        <v>0</v>
      </c>
      <c r="L221" s="9">
        <v>5</v>
      </c>
      <c r="M221" s="9">
        <v>67</v>
      </c>
      <c r="N221" s="9">
        <v>0</v>
      </c>
      <c r="O221" s="9">
        <v>5</v>
      </c>
      <c r="P221" s="9">
        <v>0</v>
      </c>
      <c r="Q221" s="9">
        <v>108</v>
      </c>
      <c r="R221" s="9">
        <v>0</v>
      </c>
      <c r="S221" s="9">
        <v>0</v>
      </c>
      <c r="T221" s="25">
        <v>0</v>
      </c>
      <c r="U221" s="25">
        <v>0</v>
      </c>
      <c r="V221" s="25"/>
      <c r="W221" s="9">
        <v>0</v>
      </c>
      <c r="X221" s="9">
        <v>0</v>
      </c>
      <c r="Y221" s="9">
        <v>0</v>
      </c>
      <c r="Z221" s="9">
        <v>0</v>
      </c>
      <c r="AA221" s="9">
        <v>0</v>
      </c>
      <c r="AB221" s="9">
        <v>0</v>
      </c>
      <c r="AC221" s="9">
        <v>5</v>
      </c>
      <c r="AD221" s="9">
        <f t="shared" si="27"/>
        <v>297</v>
      </c>
    </row>
    <row r="222" spans="1:30">
      <c r="A222" s="4">
        <v>1</v>
      </c>
      <c r="B222" s="13">
        <v>2</v>
      </c>
      <c r="C222" s="5" t="s">
        <v>127</v>
      </c>
      <c r="D222" s="45" t="s">
        <v>131</v>
      </c>
      <c r="E222" s="12">
        <v>1478</v>
      </c>
      <c r="F222" s="5" t="s">
        <v>31</v>
      </c>
      <c r="G222" s="24">
        <v>516</v>
      </c>
      <c r="H222" s="9">
        <v>5</v>
      </c>
      <c r="I222" s="9">
        <v>124</v>
      </c>
      <c r="J222" s="9">
        <v>3</v>
      </c>
      <c r="K222" s="9">
        <v>1</v>
      </c>
      <c r="L222" s="9">
        <v>10</v>
      </c>
      <c r="M222" s="9">
        <v>61</v>
      </c>
      <c r="N222" s="9">
        <v>0</v>
      </c>
      <c r="O222" s="9">
        <v>2</v>
      </c>
      <c r="P222" s="9">
        <v>0</v>
      </c>
      <c r="Q222" s="9">
        <v>189</v>
      </c>
      <c r="R222" s="9">
        <v>0</v>
      </c>
      <c r="S222" s="9">
        <v>0</v>
      </c>
      <c r="T222" s="25">
        <v>2</v>
      </c>
      <c r="U222" s="25">
        <v>0</v>
      </c>
      <c r="V222" s="25"/>
      <c r="W222" s="9">
        <v>0</v>
      </c>
      <c r="X222" s="9">
        <v>0</v>
      </c>
      <c r="Y222" s="9">
        <v>0</v>
      </c>
      <c r="Z222" s="9">
        <v>0</v>
      </c>
      <c r="AA222" s="9">
        <v>0</v>
      </c>
      <c r="AB222" s="9">
        <v>0</v>
      </c>
      <c r="AC222" s="9">
        <v>8</v>
      </c>
      <c r="AD222" s="9">
        <f t="shared" si="27"/>
        <v>405</v>
      </c>
    </row>
    <row r="223" spans="1:30">
      <c r="A223" s="4">
        <v>1</v>
      </c>
      <c r="B223" s="13">
        <v>2</v>
      </c>
      <c r="C223" s="5" t="s">
        <v>127</v>
      </c>
      <c r="D223" s="45" t="s">
        <v>131</v>
      </c>
      <c r="E223" s="12">
        <v>1478</v>
      </c>
      <c r="F223" s="5" t="s">
        <v>32</v>
      </c>
      <c r="G223" s="24">
        <v>515</v>
      </c>
      <c r="H223" s="9">
        <v>17</v>
      </c>
      <c r="I223" s="9">
        <v>129</v>
      </c>
      <c r="J223" s="9">
        <v>5</v>
      </c>
      <c r="K223" s="9">
        <v>1</v>
      </c>
      <c r="L223" s="9">
        <v>7</v>
      </c>
      <c r="M223" s="9">
        <v>42</v>
      </c>
      <c r="N223" s="9">
        <v>0</v>
      </c>
      <c r="O223" s="9">
        <v>0</v>
      </c>
      <c r="P223" s="9">
        <v>0</v>
      </c>
      <c r="Q223" s="9">
        <v>196</v>
      </c>
      <c r="R223" s="9">
        <v>0</v>
      </c>
      <c r="S223" s="9">
        <v>0</v>
      </c>
      <c r="T223" s="25">
        <v>2</v>
      </c>
      <c r="U223" s="25">
        <v>0</v>
      </c>
      <c r="V223" s="25"/>
      <c r="W223" s="9">
        <v>0</v>
      </c>
      <c r="X223" s="9">
        <v>0</v>
      </c>
      <c r="Y223" s="9">
        <v>0</v>
      </c>
      <c r="Z223" s="9">
        <v>0</v>
      </c>
      <c r="AA223" s="9">
        <v>0</v>
      </c>
      <c r="AB223" s="9">
        <v>0</v>
      </c>
      <c r="AC223" s="9">
        <v>6</v>
      </c>
      <c r="AD223" s="9">
        <f t="shared" si="27"/>
        <v>405</v>
      </c>
    </row>
    <row r="224" spans="1:30">
      <c r="A224" s="4">
        <v>1</v>
      </c>
      <c r="B224" s="13">
        <v>2</v>
      </c>
      <c r="C224" s="5" t="s">
        <v>127</v>
      </c>
      <c r="D224" s="45" t="s">
        <v>132</v>
      </c>
      <c r="E224" s="12">
        <v>1479</v>
      </c>
      <c r="F224" s="5" t="s">
        <v>31</v>
      </c>
      <c r="G224" s="24">
        <v>623</v>
      </c>
      <c r="H224" s="9">
        <v>4</v>
      </c>
      <c r="I224" s="9">
        <v>183</v>
      </c>
      <c r="J224" s="9">
        <v>0</v>
      </c>
      <c r="K224" s="9">
        <v>0</v>
      </c>
      <c r="L224" s="9">
        <v>3</v>
      </c>
      <c r="M224" s="9">
        <v>139</v>
      </c>
      <c r="N224" s="9">
        <v>0</v>
      </c>
      <c r="O224" s="9">
        <v>7</v>
      </c>
      <c r="P224" s="9">
        <v>0</v>
      </c>
      <c r="Q224" s="9">
        <v>145</v>
      </c>
      <c r="R224" s="9">
        <v>0</v>
      </c>
      <c r="S224" s="9">
        <v>0</v>
      </c>
      <c r="T224" s="25">
        <v>0</v>
      </c>
      <c r="U224" s="25">
        <v>0</v>
      </c>
      <c r="V224" s="25"/>
      <c r="W224" s="9">
        <v>0</v>
      </c>
      <c r="X224" s="9">
        <v>0</v>
      </c>
      <c r="Y224" s="9">
        <v>0</v>
      </c>
      <c r="Z224" s="9">
        <v>0</v>
      </c>
      <c r="AA224" s="9">
        <v>0</v>
      </c>
      <c r="AB224" s="9">
        <v>0</v>
      </c>
      <c r="AC224" s="9">
        <v>85</v>
      </c>
      <c r="AD224" s="9">
        <f t="shared" si="27"/>
        <v>566</v>
      </c>
    </row>
    <row r="225" spans="1:30">
      <c r="A225" s="27">
        <v>1</v>
      </c>
      <c r="B225" s="28">
        <v>2</v>
      </c>
      <c r="C225" s="5" t="s">
        <v>127</v>
      </c>
      <c r="D225" s="45" t="s">
        <v>133</v>
      </c>
      <c r="E225" s="12">
        <v>1480</v>
      </c>
      <c r="F225" s="5" t="s">
        <v>31</v>
      </c>
      <c r="G225" s="24">
        <v>591</v>
      </c>
      <c r="H225" s="9">
        <v>5</v>
      </c>
      <c r="I225" s="9">
        <v>136</v>
      </c>
      <c r="J225" s="9">
        <v>3</v>
      </c>
      <c r="K225" s="9">
        <v>1</v>
      </c>
      <c r="L225" s="9">
        <v>6</v>
      </c>
      <c r="M225" s="9">
        <v>198</v>
      </c>
      <c r="N225" s="9">
        <v>0</v>
      </c>
      <c r="O225" s="9">
        <v>5</v>
      </c>
      <c r="P225" s="9">
        <v>0</v>
      </c>
      <c r="Q225" s="9">
        <v>108</v>
      </c>
      <c r="R225" s="9">
        <v>0</v>
      </c>
      <c r="S225" s="9">
        <v>0</v>
      </c>
      <c r="T225" s="25">
        <v>0</v>
      </c>
      <c r="U225" s="25">
        <v>0</v>
      </c>
      <c r="V225" s="25"/>
      <c r="W225" s="9">
        <v>0</v>
      </c>
      <c r="X225" s="9">
        <v>0</v>
      </c>
      <c r="Y225" s="9">
        <v>0</v>
      </c>
      <c r="Z225" s="9">
        <v>0</v>
      </c>
      <c r="AA225" s="9">
        <v>0</v>
      </c>
      <c r="AB225" s="9">
        <v>0</v>
      </c>
      <c r="AC225" s="9">
        <v>10</v>
      </c>
      <c r="AD225" s="9">
        <f t="shared" si="27"/>
        <v>472</v>
      </c>
    </row>
    <row r="226" spans="1:30">
      <c r="A226" s="27">
        <v>1</v>
      </c>
      <c r="B226" s="28">
        <v>2</v>
      </c>
      <c r="C226" s="5" t="s">
        <v>127</v>
      </c>
      <c r="D226" s="45" t="s">
        <v>134</v>
      </c>
      <c r="E226" s="12">
        <v>1481</v>
      </c>
      <c r="F226" s="5" t="s">
        <v>31</v>
      </c>
      <c r="G226" s="24">
        <v>572</v>
      </c>
      <c r="H226" s="9">
        <v>8</v>
      </c>
      <c r="I226" s="9">
        <v>121</v>
      </c>
      <c r="J226" s="9">
        <v>4</v>
      </c>
      <c r="K226" s="9">
        <v>2</v>
      </c>
      <c r="L226" s="9">
        <v>8</v>
      </c>
      <c r="M226" s="9">
        <v>160</v>
      </c>
      <c r="N226" s="9">
        <v>0</v>
      </c>
      <c r="O226" s="9">
        <v>7</v>
      </c>
      <c r="P226" s="9">
        <v>0</v>
      </c>
      <c r="Q226" s="9">
        <v>157</v>
      </c>
      <c r="R226" s="9">
        <v>0</v>
      </c>
      <c r="S226" s="9">
        <v>0</v>
      </c>
      <c r="T226" s="25">
        <v>0</v>
      </c>
      <c r="U226" s="25">
        <v>0</v>
      </c>
      <c r="V226" s="25"/>
      <c r="W226" s="9">
        <v>0</v>
      </c>
      <c r="X226" s="9">
        <v>0</v>
      </c>
      <c r="Y226" s="9">
        <v>0</v>
      </c>
      <c r="Z226" s="9">
        <v>0</v>
      </c>
      <c r="AA226" s="9">
        <v>0</v>
      </c>
      <c r="AB226" s="9">
        <v>0</v>
      </c>
      <c r="AC226" s="9">
        <v>10</v>
      </c>
      <c r="AD226" s="9">
        <f t="shared" si="27"/>
        <v>477</v>
      </c>
    </row>
    <row r="227" spans="1:30">
      <c r="B227" s="14" t="s">
        <v>63</v>
      </c>
      <c r="C227" s="659" t="s">
        <v>64</v>
      </c>
      <c r="D227" s="659"/>
      <c r="E227" s="22"/>
      <c r="F227" s="22"/>
      <c r="G227" s="16">
        <f t="shared" ref="G227:L227" si="28">SUM(G213:G226)</f>
        <v>7409</v>
      </c>
      <c r="H227" s="16">
        <f t="shared" si="28"/>
        <v>212</v>
      </c>
      <c r="I227" s="16">
        <f t="shared" si="28"/>
        <v>1795</v>
      </c>
      <c r="J227" s="16">
        <f t="shared" si="28"/>
        <v>55</v>
      </c>
      <c r="K227" s="16">
        <f t="shared" si="28"/>
        <v>15</v>
      </c>
      <c r="L227" s="16">
        <f t="shared" si="28"/>
        <v>68</v>
      </c>
      <c r="M227" s="16">
        <v>1470</v>
      </c>
      <c r="N227" s="16">
        <f t="shared" ref="N227:AD227" si="29">SUM(N213:N226)</f>
        <v>0</v>
      </c>
      <c r="O227" s="16">
        <f t="shared" si="29"/>
        <v>60</v>
      </c>
      <c r="P227" s="16">
        <f t="shared" si="29"/>
        <v>0</v>
      </c>
      <c r="Q227" s="16">
        <f t="shared" si="29"/>
        <v>2229</v>
      </c>
      <c r="R227" s="16">
        <f t="shared" si="29"/>
        <v>0</v>
      </c>
      <c r="S227" s="16">
        <f t="shared" si="29"/>
        <v>0</v>
      </c>
      <c r="T227" s="16">
        <f t="shared" si="29"/>
        <v>5</v>
      </c>
      <c r="U227" s="16">
        <f t="shared" si="29"/>
        <v>6</v>
      </c>
      <c r="V227" s="16">
        <f t="shared" si="29"/>
        <v>0</v>
      </c>
      <c r="W227" s="16">
        <f t="shared" si="29"/>
        <v>0</v>
      </c>
      <c r="X227" s="16">
        <f t="shared" si="29"/>
        <v>0</v>
      </c>
      <c r="Y227" s="16">
        <f t="shared" si="29"/>
        <v>0</v>
      </c>
      <c r="Z227" s="16">
        <f t="shared" si="29"/>
        <v>0</v>
      </c>
      <c r="AA227" s="16">
        <f t="shared" si="29"/>
        <v>0</v>
      </c>
      <c r="AB227" s="16">
        <f t="shared" si="29"/>
        <v>0</v>
      </c>
      <c r="AC227" s="16">
        <f t="shared" si="29"/>
        <v>201</v>
      </c>
      <c r="AD227" s="16">
        <f t="shared" si="29"/>
        <v>6116</v>
      </c>
    </row>
    <row r="228" spans="1:30">
      <c r="B228" s="14"/>
      <c r="C228" s="29"/>
      <c r="D228" s="517"/>
      <c r="E228" s="29"/>
      <c r="F228" s="29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</row>
    <row r="229" spans="1:30">
      <c r="B229" s="14" t="s">
        <v>65</v>
      </c>
      <c r="C229" s="660" t="s">
        <v>66</v>
      </c>
      <c r="D229" s="661"/>
      <c r="E229" s="661"/>
      <c r="F229" s="662"/>
      <c r="G229" s="15" t="s">
        <v>6</v>
      </c>
      <c r="H229" s="8" t="s">
        <v>7</v>
      </c>
      <c r="I229" s="8" t="s">
        <v>8</v>
      </c>
      <c r="J229" s="8" t="s">
        <v>9</v>
      </c>
      <c r="K229" s="8" t="s">
        <v>10</v>
      </c>
      <c r="L229" s="8" t="s">
        <v>11</v>
      </c>
      <c r="M229" s="8" t="s">
        <v>12</v>
      </c>
      <c r="N229" s="8" t="s">
        <v>13</v>
      </c>
      <c r="O229" s="8" t="s">
        <v>14</v>
      </c>
      <c r="P229" s="8" t="s">
        <v>15</v>
      </c>
      <c r="Q229" s="8" t="s">
        <v>16</v>
      </c>
      <c r="R229" s="8" t="s">
        <v>17</v>
      </c>
      <c r="S229" s="8" t="s">
        <v>18</v>
      </c>
      <c r="T229" s="8" t="s">
        <v>22</v>
      </c>
      <c r="U229" s="8" t="s">
        <v>23</v>
      </c>
      <c r="V229" s="8" t="s">
        <v>24</v>
      </c>
      <c r="W229" s="8" t="s">
        <v>25</v>
      </c>
      <c r="X229" s="8" t="s">
        <v>26</v>
      </c>
      <c r="Y229" s="8" t="s">
        <v>27</v>
      </c>
      <c r="Z229" s="8" t="s">
        <v>28</v>
      </c>
      <c r="AA229" s="8" t="s">
        <v>29</v>
      </c>
    </row>
    <row r="230" spans="1:30">
      <c r="C230" s="663"/>
      <c r="D230" s="664"/>
      <c r="E230" s="664"/>
      <c r="F230" s="665"/>
      <c r="G230" s="9">
        <f>G227</f>
        <v>7409</v>
      </c>
      <c r="H230" s="9">
        <f>H227+3</f>
        <v>215</v>
      </c>
      <c r="I230" s="9">
        <f>I227+3</f>
        <v>1798</v>
      </c>
      <c r="J230" s="9">
        <f>J227+2</f>
        <v>57</v>
      </c>
      <c r="K230" s="9">
        <f>K227+3</f>
        <v>18</v>
      </c>
      <c r="L230" s="9">
        <v>68</v>
      </c>
      <c r="M230" s="9">
        <v>1470</v>
      </c>
      <c r="N230" s="9">
        <v>0</v>
      </c>
      <c r="O230" s="9">
        <v>60</v>
      </c>
      <c r="P230" s="9">
        <v>0</v>
      </c>
      <c r="Q230" s="9">
        <f>Q227</f>
        <v>2229</v>
      </c>
      <c r="R230" s="9">
        <f>R227</f>
        <v>0</v>
      </c>
      <c r="S230" s="9">
        <f>S227</f>
        <v>0</v>
      </c>
      <c r="T230" s="9">
        <f>W213</f>
        <v>0</v>
      </c>
      <c r="U230" s="9">
        <f>X213</f>
        <v>0</v>
      </c>
      <c r="V230" s="9">
        <f>Y213</f>
        <v>0</v>
      </c>
      <c r="W230" s="9">
        <f>Z213</f>
        <v>0</v>
      </c>
      <c r="X230" s="9">
        <f>AA213</f>
        <v>0</v>
      </c>
      <c r="Y230" s="9">
        <f>AB227</f>
        <v>0</v>
      </c>
      <c r="Z230" s="9">
        <f>AC227</f>
        <v>201</v>
      </c>
      <c r="AA230" s="9">
        <f>SUM(H230:Z230)</f>
        <v>6116</v>
      </c>
    </row>
    <row r="231" spans="1:30">
      <c r="E231" s="11"/>
      <c r="F231" s="11"/>
      <c r="N231" s="3"/>
      <c r="T231" s="3"/>
      <c r="U231" s="3"/>
      <c r="V231" s="3"/>
      <c r="W231" s="3"/>
      <c r="X231" s="3"/>
      <c r="Y231" s="3"/>
      <c r="Z231" s="3"/>
      <c r="AA231" s="3"/>
    </row>
    <row r="232" spans="1:30" ht="30.75" customHeight="1">
      <c r="B232" s="14" t="s">
        <v>67</v>
      </c>
      <c r="C232" s="666" t="s">
        <v>68</v>
      </c>
      <c r="D232" s="666"/>
      <c r="E232" s="666"/>
      <c r="F232" s="666"/>
      <c r="G232" s="15" t="s">
        <v>6</v>
      </c>
      <c r="H232" s="667" t="s">
        <v>69</v>
      </c>
      <c r="I232" s="667"/>
      <c r="J232" s="667" t="s">
        <v>70</v>
      </c>
      <c r="K232" s="667"/>
      <c r="L232" s="8" t="s">
        <v>11</v>
      </c>
      <c r="M232" s="8" t="s">
        <v>12</v>
      </c>
      <c r="N232" s="8" t="s">
        <v>13</v>
      </c>
      <c r="O232" s="8" t="s">
        <v>14</v>
      </c>
      <c r="P232" s="8" t="s">
        <v>15</v>
      </c>
      <c r="Q232" s="8" t="s">
        <v>16</v>
      </c>
      <c r="R232" s="8" t="s">
        <v>17</v>
      </c>
      <c r="S232" s="8" t="s">
        <v>18</v>
      </c>
      <c r="T232" s="8" t="s">
        <v>22</v>
      </c>
      <c r="U232" s="8" t="s">
        <v>23</v>
      </c>
      <c r="V232" s="8" t="s">
        <v>24</v>
      </c>
      <c r="W232" s="8" t="s">
        <v>25</v>
      </c>
      <c r="X232" s="8" t="s">
        <v>26</v>
      </c>
      <c r="Y232" s="8" t="s">
        <v>27</v>
      </c>
      <c r="Z232" s="8" t="s">
        <v>28</v>
      </c>
      <c r="AA232" s="8" t="s">
        <v>29</v>
      </c>
    </row>
    <row r="233" spans="1:30">
      <c r="C233" s="666"/>
      <c r="D233" s="666"/>
      <c r="E233" s="666"/>
      <c r="F233" s="666"/>
      <c r="G233" s="9">
        <f>G227</f>
        <v>7409</v>
      </c>
      <c r="H233" s="668">
        <f>H230+J230</f>
        <v>272</v>
      </c>
      <c r="I233" s="668"/>
      <c r="J233" s="668">
        <f>I230+K230</f>
        <v>1816</v>
      </c>
      <c r="K233" s="668"/>
      <c r="L233" s="9">
        <f>L230</f>
        <v>68</v>
      </c>
      <c r="M233" s="9">
        <f t="shared" ref="M233:R233" si="30">M230</f>
        <v>1470</v>
      </c>
      <c r="N233" s="9">
        <f t="shared" si="30"/>
        <v>0</v>
      </c>
      <c r="O233" s="9">
        <f t="shared" si="30"/>
        <v>60</v>
      </c>
      <c r="P233" s="9">
        <f t="shared" si="30"/>
        <v>0</v>
      </c>
      <c r="Q233" s="9">
        <f t="shared" si="30"/>
        <v>2229</v>
      </c>
      <c r="R233" s="9">
        <f t="shared" si="30"/>
        <v>0</v>
      </c>
      <c r="S233" s="9">
        <f>S230</f>
        <v>0</v>
      </c>
      <c r="T233" s="9">
        <f>T230</f>
        <v>0</v>
      </c>
      <c r="U233" s="9">
        <f t="shared" ref="U233:X233" si="31">U230</f>
        <v>0</v>
      </c>
      <c r="V233" s="9">
        <f t="shared" si="31"/>
        <v>0</v>
      </c>
      <c r="W233" s="9">
        <f t="shared" si="31"/>
        <v>0</v>
      </c>
      <c r="X233" s="9">
        <f t="shared" si="31"/>
        <v>0</v>
      </c>
      <c r="Y233" s="9">
        <f>Y230</f>
        <v>0</v>
      </c>
      <c r="Z233" s="9">
        <f>Z230</f>
        <v>201</v>
      </c>
      <c r="AA233" s="9">
        <f>SUM(H233:Z233)</f>
        <v>6116</v>
      </c>
    </row>
  </sheetData>
  <mergeCells count="41">
    <mergeCell ref="C63:D63"/>
    <mergeCell ref="C65:F66"/>
    <mergeCell ref="C68:F69"/>
    <mergeCell ref="H68:I68"/>
    <mergeCell ref="J68:K68"/>
    <mergeCell ref="H69:I69"/>
    <mergeCell ref="J69:K69"/>
    <mergeCell ref="C90:D90"/>
    <mergeCell ref="C92:F93"/>
    <mergeCell ref="C95:F96"/>
    <mergeCell ref="H95:I95"/>
    <mergeCell ref="J95:K95"/>
    <mergeCell ref="H96:I96"/>
    <mergeCell ref="J96:K96"/>
    <mergeCell ref="C108:F109"/>
    <mergeCell ref="C111:F112"/>
    <mergeCell ref="H111:I111"/>
    <mergeCell ref="J111:K111"/>
    <mergeCell ref="H112:I112"/>
    <mergeCell ref="J112:K112"/>
    <mergeCell ref="C141:D141"/>
    <mergeCell ref="C143:F144"/>
    <mergeCell ref="C146:F147"/>
    <mergeCell ref="H146:I146"/>
    <mergeCell ref="J146:K146"/>
    <mergeCell ref="H147:I147"/>
    <mergeCell ref="J147:K147"/>
    <mergeCell ref="C203:D203"/>
    <mergeCell ref="C205:F206"/>
    <mergeCell ref="C208:F209"/>
    <mergeCell ref="H208:I208"/>
    <mergeCell ref="J208:K208"/>
    <mergeCell ref="H209:I209"/>
    <mergeCell ref="J209:K209"/>
    <mergeCell ref="C227:D227"/>
    <mergeCell ref="C229:F230"/>
    <mergeCell ref="C232:F233"/>
    <mergeCell ref="H232:I232"/>
    <mergeCell ref="J232:K232"/>
    <mergeCell ref="H233:I233"/>
    <mergeCell ref="J233:K23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06"/>
  <sheetViews>
    <sheetView zoomScale="70" zoomScaleNormal="70" workbookViewId="0">
      <pane ySplit="1" topLeftCell="A2" activePane="bottomLeft" state="frozen"/>
      <selection activeCell="A2" sqref="A1:A1048576"/>
      <selection pane="bottomLeft" activeCell="C247" sqref="C247"/>
    </sheetView>
  </sheetViews>
  <sheetFormatPr defaultColWidth="11.42578125" defaultRowHeight="15"/>
  <cols>
    <col min="1" max="2" width="5" bestFit="1" customWidth="1"/>
    <col min="3" max="3" width="21" customWidth="1"/>
    <col min="4" max="4" width="11.42578125" customWidth="1"/>
    <col min="5" max="5" width="8.28515625" bestFit="1" customWidth="1"/>
    <col min="6" max="6" width="15.42578125" customWidth="1"/>
    <col min="7" max="7" width="10" bestFit="1" customWidth="1"/>
    <col min="8" max="10" width="5" bestFit="1" customWidth="1"/>
    <col min="11" max="11" width="5.28515625" bestFit="1" customWidth="1"/>
    <col min="12" max="13" width="5" bestFit="1" customWidth="1"/>
    <col min="14" max="14" width="4.5703125" bestFit="1" customWidth="1"/>
    <col min="15" max="15" width="5.140625" bestFit="1" customWidth="1"/>
    <col min="16" max="16" width="4.5703125" bestFit="1" customWidth="1"/>
    <col min="17" max="17" width="8.7109375" bestFit="1" customWidth="1"/>
    <col min="18" max="18" width="4.140625" bestFit="1" customWidth="1"/>
    <col min="19" max="19" width="4.5703125" bestFit="1" customWidth="1"/>
    <col min="20" max="20" width="8" bestFit="1" customWidth="1"/>
    <col min="21" max="21" width="8.5703125" bestFit="1" customWidth="1"/>
    <col min="22" max="22" width="8" bestFit="1" customWidth="1"/>
    <col min="23" max="23" width="6" bestFit="1" customWidth="1"/>
    <col min="24" max="25" width="5.5703125" bestFit="1" customWidth="1"/>
    <col min="26" max="26" width="6.5703125" bestFit="1" customWidth="1"/>
    <col min="27" max="27" width="9.7109375" bestFit="1" customWidth="1"/>
    <col min="28" max="28" width="4.42578125" bestFit="1" customWidth="1"/>
    <col min="29" max="29" width="6.5703125" bestFit="1" customWidth="1"/>
    <col min="30" max="30" width="9.7109375" bestFit="1" customWidth="1"/>
  </cols>
  <sheetData>
    <row r="1" spans="1:30" s="277" customFormat="1" ht="16.5">
      <c r="A1" s="276" t="s">
        <v>0</v>
      </c>
      <c r="B1" s="283" t="s">
        <v>1</v>
      </c>
      <c r="C1" s="309" t="s">
        <v>2</v>
      </c>
      <c r="D1" s="309" t="s">
        <v>3</v>
      </c>
      <c r="E1" s="310" t="s">
        <v>4</v>
      </c>
      <c r="F1" s="310" t="s">
        <v>5</v>
      </c>
      <c r="G1" s="311" t="s">
        <v>6</v>
      </c>
      <c r="H1" s="312" t="s">
        <v>7</v>
      </c>
      <c r="I1" s="312" t="s">
        <v>8</v>
      </c>
      <c r="J1" s="312" t="s">
        <v>9</v>
      </c>
      <c r="K1" s="312" t="s">
        <v>10</v>
      </c>
      <c r="L1" s="312" t="s">
        <v>11</v>
      </c>
      <c r="M1" s="312" t="s">
        <v>12</v>
      </c>
      <c r="N1" s="312" t="s">
        <v>13</v>
      </c>
      <c r="O1" s="313" t="s">
        <v>14</v>
      </c>
      <c r="P1" s="313" t="s">
        <v>15</v>
      </c>
      <c r="Q1" s="313" t="s">
        <v>16</v>
      </c>
      <c r="R1" s="313" t="s">
        <v>17</v>
      </c>
      <c r="S1" s="313" t="s">
        <v>18</v>
      </c>
      <c r="T1" s="314" t="s">
        <v>19</v>
      </c>
      <c r="U1" s="314" t="s">
        <v>20</v>
      </c>
      <c r="V1" s="314" t="s">
        <v>21</v>
      </c>
      <c r="W1" s="313" t="s">
        <v>22</v>
      </c>
      <c r="X1" s="313" t="s">
        <v>23</v>
      </c>
      <c r="Y1" s="313" t="s">
        <v>24</v>
      </c>
      <c r="Z1" s="313" t="s">
        <v>25</v>
      </c>
      <c r="AA1" s="313" t="s">
        <v>26</v>
      </c>
      <c r="AB1" s="313" t="s">
        <v>27</v>
      </c>
      <c r="AC1" s="313" t="s">
        <v>28</v>
      </c>
      <c r="AD1" s="313" t="s">
        <v>29</v>
      </c>
    </row>
    <row r="2" spans="1:30" s="277" customFormat="1" ht="16.5">
      <c r="A2" s="279">
        <v>11</v>
      </c>
      <c r="B2" s="290"/>
      <c r="C2" s="280" t="s">
        <v>702</v>
      </c>
      <c r="D2" s="280" t="s">
        <v>702</v>
      </c>
      <c r="E2" s="289">
        <v>77</v>
      </c>
      <c r="F2" s="280" t="s">
        <v>65</v>
      </c>
      <c r="G2" s="528">
        <v>668</v>
      </c>
      <c r="H2" s="285">
        <v>112</v>
      </c>
      <c r="I2" s="285">
        <v>218</v>
      </c>
      <c r="J2" s="285">
        <v>4</v>
      </c>
      <c r="K2" s="285">
        <v>4</v>
      </c>
      <c r="L2" s="285">
        <v>0</v>
      </c>
      <c r="M2" s="285">
        <v>39</v>
      </c>
      <c r="N2" s="285"/>
      <c r="O2" s="285">
        <v>1</v>
      </c>
      <c r="P2" s="285">
        <v>4</v>
      </c>
      <c r="Q2" s="285">
        <v>24</v>
      </c>
      <c r="R2" s="285"/>
      <c r="S2" s="285">
        <v>12</v>
      </c>
      <c r="T2" s="287">
        <v>2</v>
      </c>
      <c r="U2" s="287">
        <v>2</v>
      </c>
      <c r="V2" s="287"/>
      <c r="W2" s="285">
        <v>0</v>
      </c>
      <c r="X2" s="285"/>
      <c r="Y2" s="285"/>
      <c r="Z2" s="285"/>
      <c r="AA2" s="285"/>
      <c r="AB2" s="285">
        <v>0</v>
      </c>
      <c r="AC2" s="285">
        <v>2</v>
      </c>
      <c r="AD2" s="285">
        <f>SUM(H2:AC2)</f>
        <v>424</v>
      </c>
    </row>
    <row r="3" spans="1:30" s="277" customFormat="1" ht="16.5">
      <c r="A3" s="279">
        <v>11</v>
      </c>
      <c r="B3" s="290"/>
      <c r="C3" s="280" t="s">
        <v>702</v>
      </c>
      <c r="D3" s="280" t="s">
        <v>702</v>
      </c>
      <c r="E3" s="289">
        <v>77</v>
      </c>
      <c r="F3" s="280" t="s">
        <v>142</v>
      </c>
      <c r="G3" s="528">
        <v>667</v>
      </c>
      <c r="H3" s="285">
        <v>131</v>
      </c>
      <c r="I3" s="285">
        <v>211</v>
      </c>
      <c r="J3" s="285">
        <v>5</v>
      </c>
      <c r="K3" s="285">
        <v>4</v>
      </c>
      <c r="L3" s="285">
        <v>2</v>
      </c>
      <c r="M3" s="285">
        <v>34</v>
      </c>
      <c r="N3" s="285"/>
      <c r="O3" s="285">
        <v>1</v>
      </c>
      <c r="P3" s="285">
        <v>0</v>
      </c>
      <c r="Q3" s="285">
        <v>37</v>
      </c>
      <c r="R3" s="285"/>
      <c r="S3" s="285">
        <v>2</v>
      </c>
      <c r="T3" s="287">
        <v>1</v>
      </c>
      <c r="U3" s="287">
        <v>1</v>
      </c>
      <c r="V3" s="287"/>
      <c r="W3" s="285">
        <v>3</v>
      </c>
      <c r="X3" s="285"/>
      <c r="Y3" s="285"/>
      <c r="Z3" s="285"/>
      <c r="AA3" s="285"/>
      <c r="AB3" s="285">
        <v>0</v>
      </c>
      <c r="AC3" s="285">
        <v>3</v>
      </c>
      <c r="AD3" s="285">
        <f t="shared" ref="AD3:AD20" si="0">SUM(H3:AC3)</f>
        <v>435</v>
      </c>
    </row>
    <row r="4" spans="1:30" s="277" customFormat="1" ht="16.5">
      <c r="A4" s="279">
        <v>11</v>
      </c>
      <c r="B4" s="290"/>
      <c r="C4" s="280" t="s">
        <v>702</v>
      </c>
      <c r="D4" s="280" t="s">
        <v>702</v>
      </c>
      <c r="E4" s="289">
        <v>77</v>
      </c>
      <c r="F4" s="280" t="s">
        <v>143</v>
      </c>
      <c r="G4" s="528">
        <v>667</v>
      </c>
      <c r="H4" s="285">
        <v>110</v>
      </c>
      <c r="I4" s="285">
        <v>203</v>
      </c>
      <c r="J4" s="285">
        <v>2</v>
      </c>
      <c r="K4" s="285">
        <v>1</v>
      </c>
      <c r="L4" s="285">
        <v>1</v>
      </c>
      <c r="M4" s="285">
        <v>40</v>
      </c>
      <c r="N4" s="285"/>
      <c r="O4" s="285">
        <v>1</v>
      </c>
      <c r="P4" s="285">
        <v>0</v>
      </c>
      <c r="Q4" s="285">
        <v>28</v>
      </c>
      <c r="R4" s="285"/>
      <c r="S4" s="285">
        <v>8</v>
      </c>
      <c r="T4" s="287">
        <v>2</v>
      </c>
      <c r="U4" s="287">
        <v>4</v>
      </c>
      <c r="V4" s="287"/>
      <c r="W4" s="285">
        <v>9</v>
      </c>
      <c r="X4" s="285"/>
      <c r="Y4" s="285"/>
      <c r="Z4" s="285"/>
      <c r="AA4" s="285"/>
      <c r="AB4" s="285">
        <v>0</v>
      </c>
      <c r="AC4" s="285">
        <v>8</v>
      </c>
      <c r="AD4" s="285">
        <f t="shared" si="0"/>
        <v>417</v>
      </c>
    </row>
    <row r="5" spans="1:30" s="277" customFormat="1" ht="16.5">
      <c r="A5" s="279">
        <v>11</v>
      </c>
      <c r="B5" s="290"/>
      <c r="C5" s="280" t="s">
        <v>702</v>
      </c>
      <c r="D5" s="280" t="s">
        <v>703</v>
      </c>
      <c r="E5" s="289">
        <v>78</v>
      </c>
      <c r="F5" s="280" t="s">
        <v>65</v>
      </c>
      <c r="G5" s="528">
        <v>479</v>
      </c>
      <c r="H5" s="285">
        <v>105</v>
      </c>
      <c r="I5" s="285">
        <v>163</v>
      </c>
      <c r="J5" s="285">
        <v>2</v>
      </c>
      <c r="K5" s="285">
        <v>3</v>
      </c>
      <c r="L5" s="285">
        <v>2</v>
      </c>
      <c r="M5" s="285">
        <v>31</v>
      </c>
      <c r="N5" s="285"/>
      <c r="O5" s="285">
        <v>0</v>
      </c>
      <c r="P5" s="285">
        <v>3</v>
      </c>
      <c r="Q5" s="285">
        <v>11</v>
      </c>
      <c r="R5" s="285"/>
      <c r="S5" s="285">
        <v>25</v>
      </c>
      <c r="T5" s="287">
        <v>1</v>
      </c>
      <c r="U5" s="287">
        <v>1</v>
      </c>
      <c r="V5" s="287"/>
      <c r="W5" s="285">
        <v>3</v>
      </c>
      <c r="X5" s="285"/>
      <c r="Y5" s="285"/>
      <c r="Z5" s="285"/>
      <c r="AA5" s="285"/>
      <c r="AB5" s="285">
        <v>0</v>
      </c>
      <c r="AC5" s="285">
        <v>6</v>
      </c>
      <c r="AD5" s="285">
        <f t="shared" si="0"/>
        <v>356</v>
      </c>
    </row>
    <row r="6" spans="1:30" s="277" customFormat="1" ht="16.5">
      <c r="A6" s="279">
        <v>11</v>
      </c>
      <c r="B6" s="290"/>
      <c r="C6" s="280" t="s">
        <v>702</v>
      </c>
      <c r="D6" s="280" t="s">
        <v>703</v>
      </c>
      <c r="E6" s="289">
        <v>78</v>
      </c>
      <c r="F6" s="280" t="s">
        <v>67</v>
      </c>
      <c r="G6" s="528">
        <v>478</v>
      </c>
      <c r="H6" s="285">
        <v>82</v>
      </c>
      <c r="I6" s="285">
        <v>179</v>
      </c>
      <c r="J6" s="285">
        <v>3</v>
      </c>
      <c r="K6" s="285">
        <v>1</v>
      </c>
      <c r="L6" s="285">
        <v>0</v>
      </c>
      <c r="M6" s="285">
        <v>35</v>
      </c>
      <c r="N6" s="285"/>
      <c r="O6" s="285">
        <v>1</v>
      </c>
      <c r="P6" s="285">
        <v>4</v>
      </c>
      <c r="Q6" s="285">
        <v>23</v>
      </c>
      <c r="R6" s="285"/>
      <c r="S6" s="285">
        <v>6</v>
      </c>
      <c r="T6" s="287">
        <v>3</v>
      </c>
      <c r="U6" s="287">
        <v>3</v>
      </c>
      <c r="V6" s="287"/>
      <c r="W6" s="285">
        <v>6</v>
      </c>
      <c r="X6" s="285"/>
      <c r="Y6" s="285"/>
      <c r="Z6" s="285"/>
      <c r="AA6" s="285"/>
      <c r="AB6" s="285">
        <v>0</v>
      </c>
      <c r="AC6" s="285">
        <v>8</v>
      </c>
      <c r="AD6" s="285">
        <f t="shared" si="0"/>
        <v>354</v>
      </c>
    </row>
    <row r="7" spans="1:30" s="277" customFormat="1" ht="16.5">
      <c r="A7" s="279">
        <v>11</v>
      </c>
      <c r="B7" s="290"/>
      <c r="C7" s="280" t="s">
        <v>702</v>
      </c>
      <c r="D7" s="280" t="s">
        <v>702</v>
      </c>
      <c r="E7" s="289">
        <v>79</v>
      </c>
      <c r="F7" s="280" t="s">
        <v>65</v>
      </c>
      <c r="G7" s="528">
        <v>560</v>
      </c>
      <c r="H7" s="285">
        <v>77</v>
      </c>
      <c r="I7" s="285">
        <v>156</v>
      </c>
      <c r="J7" s="285">
        <v>9</v>
      </c>
      <c r="K7" s="285">
        <v>2</v>
      </c>
      <c r="L7" s="285">
        <v>0</v>
      </c>
      <c r="M7" s="285">
        <v>27</v>
      </c>
      <c r="N7" s="285"/>
      <c r="O7" s="285">
        <v>0</v>
      </c>
      <c r="P7" s="285">
        <v>19</v>
      </c>
      <c r="Q7" s="285">
        <v>51</v>
      </c>
      <c r="R7" s="285"/>
      <c r="S7" s="285">
        <v>3</v>
      </c>
      <c r="T7" s="287">
        <v>3</v>
      </c>
      <c r="U7" s="287">
        <v>3</v>
      </c>
      <c r="V7" s="287"/>
      <c r="W7" s="285">
        <v>5</v>
      </c>
      <c r="X7" s="285"/>
      <c r="Y7" s="285"/>
      <c r="Z7" s="285"/>
      <c r="AA7" s="285"/>
      <c r="AB7" s="285">
        <v>0</v>
      </c>
      <c r="AC7" s="285">
        <v>8</v>
      </c>
      <c r="AD7" s="285">
        <f t="shared" si="0"/>
        <v>363</v>
      </c>
    </row>
    <row r="8" spans="1:30" s="277" customFormat="1" ht="16.5">
      <c r="A8" s="279">
        <v>11</v>
      </c>
      <c r="B8" s="290"/>
      <c r="C8" s="280" t="s">
        <v>702</v>
      </c>
      <c r="D8" s="280" t="s">
        <v>702</v>
      </c>
      <c r="E8" s="289">
        <v>79</v>
      </c>
      <c r="F8" s="280" t="s">
        <v>142</v>
      </c>
      <c r="G8" s="528">
        <v>560</v>
      </c>
      <c r="H8" s="285">
        <v>65</v>
      </c>
      <c r="I8" s="285">
        <v>129</v>
      </c>
      <c r="J8" s="285">
        <v>4</v>
      </c>
      <c r="K8" s="285">
        <v>2</v>
      </c>
      <c r="L8" s="285">
        <v>2</v>
      </c>
      <c r="M8" s="285">
        <v>49</v>
      </c>
      <c r="N8" s="285"/>
      <c r="O8" s="285">
        <v>2</v>
      </c>
      <c r="P8" s="285">
        <v>6</v>
      </c>
      <c r="Q8" s="285">
        <v>58</v>
      </c>
      <c r="R8" s="285"/>
      <c r="S8" s="285">
        <v>7</v>
      </c>
      <c r="T8" s="287">
        <v>2</v>
      </c>
      <c r="U8" s="287">
        <v>7</v>
      </c>
      <c r="V8" s="287"/>
      <c r="W8" s="285">
        <v>0</v>
      </c>
      <c r="X8" s="285"/>
      <c r="Y8" s="285"/>
      <c r="Z8" s="285"/>
      <c r="AA8" s="285"/>
      <c r="AB8" s="285">
        <v>0</v>
      </c>
      <c r="AC8" s="285">
        <v>8</v>
      </c>
      <c r="AD8" s="285">
        <f t="shared" si="0"/>
        <v>341</v>
      </c>
    </row>
    <row r="9" spans="1:30" s="277" customFormat="1" ht="16.5">
      <c r="A9" s="279">
        <v>11</v>
      </c>
      <c r="B9" s="290"/>
      <c r="C9" s="280" t="s">
        <v>702</v>
      </c>
      <c r="D9" s="280" t="s">
        <v>702</v>
      </c>
      <c r="E9" s="289">
        <v>79</v>
      </c>
      <c r="F9" s="280" t="s">
        <v>143</v>
      </c>
      <c r="G9" s="528">
        <v>560</v>
      </c>
      <c r="H9" s="285">
        <v>104</v>
      </c>
      <c r="I9" s="285">
        <v>140</v>
      </c>
      <c r="J9" s="285">
        <v>3</v>
      </c>
      <c r="K9" s="285">
        <v>2</v>
      </c>
      <c r="L9" s="285">
        <v>0</v>
      </c>
      <c r="M9" s="285">
        <v>35</v>
      </c>
      <c r="N9" s="285"/>
      <c r="O9" s="285">
        <v>1</v>
      </c>
      <c r="P9" s="285">
        <v>8</v>
      </c>
      <c r="Q9" s="285">
        <v>34</v>
      </c>
      <c r="R9" s="285"/>
      <c r="S9" s="285">
        <v>3</v>
      </c>
      <c r="T9" s="287">
        <v>4</v>
      </c>
      <c r="U9" s="287">
        <v>3</v>
      </c>
      <c r="V9" s="287"/>
      <c r="W9" s="285">
        <v>0</v>
      </c>
      <c r="X9" s="285"/>
      <c r="Y9" s="285"/>
      <c r="Z9" s="285"/>
      <c r="AA9" s="285"/>
      <c r="AB9" s="285">
        <v>0</v>
      </c>
      <c r="AC9" s="285">
        <v>14</v>
      </c>
      <c r="AD9" s="285">
        <f t="shared" si="0"/>
        <v>351</v>
      </c>
    </row>
    <row r="10" spans="1:30" s="277" customFormat="1" ht="16.5">
      <c r="A10" s="279">
        <v>11</v>
      </c>
      <c r="B10" s="290"/>
      <c r="C10" s="280" t="s">
        <v>702</v>
      </c>
      <c r="D10" s="280" t="s">
        <v>704</v>
      </c>
      <c r="E10" s="289">
        <v>80</v>
      </c>
      <c r="F10" s="280" t="s">
        <v>65</v>
      </c>
      <c r="G10" s="528">
        <v>559</v>
      </c>
      <c r="H10" s="285">
        <v>118</v>
      </c>
      <c r="I10" s="285">
        <v>127</v>
      </c>
      <c r="J10" s="285">
        <v>4</v>
      </c>
      <c r="K10" s="285">
        <v>3</v>
      </c>
      <c r="L10" s="285">
        <v>0</v>
      </c>
      <c r="M10" s="285">
        <v>37</v>
      </c>
      <c r="N10" s="285"/>
      <c r="O10" s="285">
        <v>2</v>
      </c>
      <c r="P10" s="285">
        <v>0</v>
      </c>
      <c r="Q10" s="285">
        <v>21</v>
      </c>
      <c r="R10" s="285"/>
      <c r="S10" s="285">
        <v>21</v>
      </c>
      <c r="T10" s="287">
        <v>5</v>
      </c>
      <c r="U10" s="287">
        <v>5</v>
      </c>
      <c r="V10" s="287"/>
      <c r="W10" s="285">
        <v>3</v>
      </c>
      <c r="X10" s="285"/>
      <c r="Y10" s="285"/>
      <c r="Z10" s="285"/>
      <c r="AA10" s="285"/>
      <c r="AB10" s="285">
        <v>0</v>
      </c>
      <c r="AC10" s="285">
        <v>14</v>
      </c>
      <c r="AD10" s="285">
        <f t="shared" si="0"/>
        <v>360</v>
      </c>
    </row>
    <row r="11" spans="1:30" s="277" customFormat="1" ht="16.5">
      <c r="A11" s="279">
        <v>11</v>
      </c>
      <c r="B11" s="290"/>
      <c r="C11" s="280" t="s">
        <v>702</v>
      </c>
      <c r="D11" s="280" t="s">
        <v>704</v>
      </c>
      <c r="E11" s="289">
        <v>80</v>
      </c>
      <c r="F11" s="280" t="s">
        <v>67</v>
      </c>
      <c r="G11" s="528">
        <v>558</v>
      </c>
      <c r="H11" s="285">
        <v>111</v>
      </c>
      <c r="I11" s="285">
        <v>110</v>
      </c>
      <c r="J11" s="285">
        <v>9</v>
      </c>
      <c r="K11" s="285">
        <v>2</v>
      </c>
      <c r="L11" s="285">
        <v>1</v>
      </c>
      <c r="M11" s="285">
        <v>37</v>
      </c>
      <c r="N11" s="285"/>
      <c r="O11" s="285">
        <v>2</v>
      </c>
      <c r="P11" s="285">
        <v>2</v>
      </c>
      <c r="Q11" s="285">
        <v>36</v>
      </c>
      <c r="R11" s="285"/>
      <c r="S11" s="285">
        <v>9</v>
      </c>
      <c r="T11" s="287">
        <v>7</v>
      </c>
      <c r="U11" s="287">
        <v>5</v>
      </c>
      <c r="V11" s="287"/>
      <c r="W11" s="285">
        <v>3</v>
      </c>
      <c r="X11" s="285"/>
      <c r="Y11" s="285"/>
      <c r="Z11" s="285"/>
      <c r="AA11" s="285"/>
      <c r="AB11" s="285">
        <v>0</v>
      </c>
      <c r="AC11" s="285">
        <v>5</v>
      </c>
      <c r="AD11" s="285">
        <f t="shared" si="0"/>
        <v>339</v>
      </c>
    </row>
    <row r="12" spans="1:30" s="277" customFormat="1" ht="16.5">
      <c r="A12" s="279">
        <v>11</v>
      </c>
      <c r="B12" s="290"/>
      <c r="C12" s="280" t="s">
        <v>702</v>
      </c>
      <c r="D12" s="280" t="s">
        <v>705</v>
      </c>
      <c r="E12" s="289">
        <v>81</v>
      </c>
      <c r="F12" s="280" t="s">
        <v>65</v>
      </c>
      <c r="G12" s="528">
        <v>133</v>
      </c>
      <c r="H12" s="285">
        <v>9</v>
      </c>
      <c r="I12" s="285">
        <v>38</v>
      </c>
      <c r="J12" s="285">
        <v>1</v>
      </c>
      <c r="K12" s="285">
        <v>3</v>
      </c>
      <c r="L12" s="285">
        <v>2</v>
      </c>
      <c r="M12" s="285">
        <v>2</v>
      </c>
      <c r="N12" s="285"/>
      <c r="O12" s="285">
        <v>0</v>
      </c>
      <c r="P12" s="285">
        <v>2</v>
      </c>
      <c r="Q12" s="285">
        <v>1</v>
      </c>
      <c r="R12" s="285"/>
      <c r="S12" s="285">
        <v>5</v>
      </c>
      <c r="T12" s="287">
        <v>1</v>
      </c>
      <c r="U12" s="287">
        <v>2</v>
      </c>
      <c r="V12" s="287"/>
      <c r="W12" s="285">
        <v>19</v>
      </c>
      <c r="X12" s="285"/>
      <c r="Y12" s="285"/>
      <c r="Z12" s="285"/>
      <c r="AA12" s="285"/>
      <c r="AB12" s="285">
        <v>0</v>
      </c>
      <c r="AC12" s="285">
        <v>6</v>
      </c>
      <c r="AD12" s="285">
        <f t="shared" si="0"/>
        <v>91</v>
      </c>
    </row>
    <row r="13" spans="1:30" s="277" customFormat="1" ht="16.5">
      <c r="A13" s="279">
        <v>11</v>
      </c>
      <c r="B13" s="290"/>
      <c r="C13" s="280" t="s">
        <v>702</v>
      </c>
      <c r="D13" s="280" t="s">
        <v>706</v>
      </c>
      <c r="E13" s="289">
        <v>82</v>
      </c>
      <c r="F13" s="280" t="s">
        <v>65</v>
      </c>
      <c r="G13" s="528">
        <v>480</v>
      </c>
      <c r="H13" s="285">
        <v>33</v>
      </c>
      <c r="I13" s="285">
        <v>96</v>
      </c>
      <c r="J13" s="285">
        <v>12</v>
      </c>
      <c r="K13" s="285">
        <v>15</v>
      </c>
      <c r="L13" s="285">
        <v>5</v>
      </c>
      <c r="M13" s="285">
        <v>25</v>
      </c>
      <c r="N13" s="285"/>
      <c r="O13" s="285">
        <v>1</v>
      </c>
      <c r="P13" s="285">
        <v>6</v>
      </c>
      <c r="Q13" s="285">
        <v>21</v>
      </c>
      <c r="R13" s="285"/>
      <c r="S13" s="285">
        <v>26</v>
      </c>
      <c r="T13" s="287">
        <v>0</v>
      </c>
      <c r="U13" s="287">
        <v>5</v>
      </c>
      <c r="V13" s="287"/>
      <c r="W13" s="285">
        <v>19</v>
      </c>
      <c r="X13" s="285"/>
      <c r="Y13" s="285"/>
      <c r="Z13" s="285"/>
      <c r="AA13" s="285"/>
      <c r="AB13" s="285">
        <v>0</v>
      </c>
      <c r="AC13" s="285">
        <v>19</v>
      </c>
      <c r="AD13" s="285">
        <f t="shared" si="0"/>
        <v>283</v>
      </c>
    </row>
    <row r="14" spans="1:30" s="277" customFormat="1" ht="16.5">
      <c r="A14" s="279">
        <v>11</v>
      </c>
      <c r="B14" s="290"/>
      <c r="C14" s="280" t="s">
        <v>702</v>
      </c>
      <c r="D14" s="280" t="s">
        <v>706</v>
      </c>
      <c r="E14" s="289">
        <v>82</v>
      </c>
      <c r="F14" s="280" t="s">
        <v>67</v>
      </c>
      <c r="G14" s="528">
        <v>479</v>
      </c>
      <c r="H14" s="285">
        <v>25</v>
      </c>
      <c r="I14" s="285">
        <v>104</v>
      </c>
      <c r="J14" s="285">
        <v>9</v>
      </c>
      <c r="K14" s="285">
        <v>5</v>
      </c>
      <c r="L14" s="285">
        <v>5</v>
      </c>
      <c r="M14" s="285">
        <v>18</v>
      </c>
      <c r="N14" s="285"/>
      <c r="O14" s="285">
        <v>0</v>
      </c>
      <c r="P14" s="285">
        <v>6</v>
      </c>
      <c r="Q14" s="285">
        <v>21</v>
      </c>
      <c r="R14" s="285"/>
      <c r="S14" s="285">
        <v>28</v>
      </c>
      <c r="T14" s="287">
        <v>0</v>
      </c>
      <c r="U14" s="287">
        <v>0</v>
      </c>
      <c r="V14" s="287"/>
      <c r="W14" s="285">
        <v>16</v>
      </c>
      <c r="X14" s="285"/>
      <c r="Y14" s="285"/>
      <c r="Z14" s="285"/>
      <c r="AA14" s="285"/>
      <c r="AB14" s="285">
        <v>0</v>
      </c>
      <c r="AC14" s="285">
        <v>11</v>
      </c>
      <c r="AD14" s="285">
        <f t="shared" si="0"/>
        <v>248</v>
      </c>
    </row>
    <row r="15" spans="1:30" s="277" customFormat="1" ht="16.5">
      <c r="A15" s="279">
        <v>11</v>
      </c>
      <c r="B15" s="290"/>
      <c r="C15" s="280" t="s">
        <v>702</v>
      </c>
      <c r="D15" s="280" t="s">
        <v>500</v>
      </c>
      <c r="E15" s="289">
        <v>83</v>
      </c>
      <c r="F15" s="280" t="s">
        <v>65</v>
      </c>
      <c r="G15" s="528">
        <v>605</v>
      </c>
      <c r="H15" s="285">
        <v>75</v>
      </c>
      <c r="I15" s="285">
        <v>105</v>
      </c>
      <c r="J15" s="285">
        <v>7</v>
      </c>
      <c r="K15" s="285">
        <v>6</v>
      </c>
      <c r="L15" s="285">
        <v>4</v>
      </c>
      <c r="M15" s="285">
        <v>23</v>
      </c>
      <c r="N15" s="285"/>
      <c r="O15" s="285">
        <v>4</v>
      </c>
      <c r="P15" s="285">
        <v>3</v>
      </c>
      <c r="Q15" s="285">
        <v>37</v>
      </c>
      <c r="R15" s="285"/>
      <c r="S15" s="285">
        <v>51</v>
      </c>
      <c r="T15" s="287">
        <v>1</v>
      </c>
      <c r="U15" s="287">
        <v>2</v>
      </c>
      <c r="V15" s="287"/>
      <c r="W15" s="285">
        <v>39</v>
      </c>
      <c r="X15" s="285"/>
      <c r="Y15" s="285"/>
      <c r="Z15" s="285"/>
      <c r="AA15" s="285"/>
      <c r="AB15" s="285">
        <v>0</v>
      </c>
      <c r="AC15" s="285">
        <v>11</v>
      </c>
      <c r="AD15" s="285">
        <f t="shared" si="0"/>
        <v>368</v>
      </c>
    </row>
    <row r="16" spans="1:30" s="277" customFormat="1" ht="16.5">
      <c r="A16" s="279">
        <v>11</v>
      </c>
      <c r="B16" s="290"/>
      <c r="C16" s="280" t="s">
        <v>702</v>
      </c>
      <c r="D16" s="280" t="s">
        <v>707</v>
      </c>
      <c r="E16" s="289">
        <v>84</v>
      </c>
      <c r="F16" s="280" t="s">
        <v>65</v>
      </c>
      <c r="G16" s="528">
        <v>565</v>
      </c>
      <c r="H16" s="285">
        <v>32</v>
      </c>
      <c r="I16" s="285">
        <v>105</v>
      </c>
      <c r="J16" s="285">
        <v>18</v>
      </c>
      <c r="K16" s="285">
        <v>2</v>
      </c>
      <c r="L16" s="285">
        <v>2</v>
      </c>
      <c r="M16" s="285">
        <v>68</v>
      </c>
      <c r="N16" s="285"/>
      <c r="O16" s="285">
        <v>4</v>
      </c>
      <c r="P16" s="285">
        <v>16</v>
      </c>
      <c r="Q16" s="285">
        <v>11</v>
      </c>
      <c r="R16" s="285"/>
      <c r="S16" s="285">
        <v>87</v>
      </c>
      <c r="T16" s="287">
        <v>1</v>
      </c>
      <c r="U16" s="287">
        <v>4</v>
      </c>
      <c r="V16" s="287"/>
      <c r="W16" s="285">
        <v>15</v>
      </c>
      <c r="X16" s="285"/>
      <c r="Y16" s="285"/>
      <c r="Z16" s="285"/>
      <c r="AA16" s="285"/>
      <c r="AB16" s="285">
        <v>0</v>
      </c>
      <c r="AC16" s="285">
        <v>8</v>
      </c>
      <c r="AD16" s="285">
        <f t="shared" si="0"/>
        <v>373</v>
      </c>
    </row>
    <row r="17" spans="1:31" s="277" customFormat="1" ht="16.5">
      <c r="A17" s="279">
        <v>11</v>
      </c>
      <c r="B17" s="290"/>
      <c r="C17" s="280" t="s">
        <v>702</v>
      </c>
      <c r="D17" s="280" t="s">
        <v>707</v>
      </c>
      <c r="E17" s="289">
        <v>84</v>
      </c>
      <c r="F17" s="280" t="s">
        <v>67</v>
      </c>
      <c r="G17" s="528">
        <v>564</v>
      </c>
      <c r="H17" s="285">
        <v>35</v>
      </c>
      <c r="I17" s="285">
        <v>104</v>
      </c>
      <c r="J17" s="285">
        <v>17</v>
      </c>
      <c r="K17" s="285">
        <v>5</v>
      </c>
      <c r="L17" s="285">
        <v>1</v>
      </c>
      <c r="M17" s="285">
        <v>59</v>
      </c>
      <c r="N17" s="285"/>
      <c r="O17" s="285">
        <v>4</v>
      </c>
      <c r="P17" s="285">
        <v>11</v>
      </c>
      <c r="Q17" s="285">
        <v>10</v>
      </c>
      <c r="R17" s="285"/>
      <c r="S17" s="285">
        <v>61</v>
      </c>
      <c r="T17" s="287">
        <v>1</v>
      </c>
      <c r="U17" s="287">
        <v>1</v>
      </c>
      <c r="V17" s="287"/>
      <c r="W17" s="285">
        <v>21</v>
      </c>
      <c r="X17" s="285"/>
      <c r="Y17" s="285"/>
      <c r="Z17" s="285"/>
      <c r="AA17" s="285"/>
      <c r="AB17" s="285">
        <v>0</v>
      </c>
      <c r="AC17" s="285">
        <v>12</v>
      </c>
      <c r="AD17" s="285">
        <f t="shared" si="0"/>
        <v>342</v>
      </c>
    </row>
    <row r="18" spans="1:31" s="277" customFormat="1" ht="16.5">
      <c r="A18" s="279">
        <v>11</v>
      </c>
      <c r="B18" s="290"/>
      <c r="C18" s="280" t="s">
        <v>702</v>
      </c>
      <c r="D18" s="280" t="s">
        <v>708</v>
      </c>
      <c r="E18" s="289">
        <v>85</v>
      </c>
      <c r="F18" s="280" t="s">
        <v>65</v>
      </c>
      <c r="G18" s="528">
        <v>412</v>
      </c>
      <c r="H18" s="285">
        <v>79</v>
      </c>
      <c r="I18" s="285">
        <v>133</v>
      </c>
      <c r="J18" s="285">
        <v>4</v>
      </c>
      <c r="K18" s="285">
        <v>3</v>
      </c>
      <c r="L18" s="285">
        <v>1</v>
      </c>
      <c r="M18" s="285">
        <v>17</v>
      </c>
      <c r="N18" s="285"/>
      <c r="O18" s="285">
        <v>0</v>
      </c>
      <c r="P18" s="285">
        <v>4</v>
      </c>
      <c r="Q18" s="285">
        <v>22</v>
      </c>
      <c r="R18" s="285"/>
      <c r="S18" s="285">
        <v>2</v>
      </c>
      <c r="T18" s="287">
        <v>7</v>
      </c>
      <c r="U18" s="287">
        <v>8</v>
      </c>
      <c r="V18" s="287"/>
      <c r="W18" s="285">
        <v>12</v>
      </c>
      <c r="X18" s="285"/>
      <c r="Y18" s="285"/>
      <c r="Z18" s="285"/>
      <c r="AA18" s="285"/>
      <c r="AB18" s="285">
        <v>0</v>
      </c>
      <c r="AC18" s="285">
        <v>8</v>
      </c>
      <c r="AD18" s="285">
        <f t="shared" si="0"/>
        <v>300</v>
      </c>
    </row>
    <row r="19" spans="1:31" s="277" customFormat="1" ht="16.5">
      <c r="A19" s="279">
        <v>11</v>
      </c>
      <c r="B19" s="290"/>
      <c r="C19" s="280" t="s">
        <v>702</v>
      </c>
      <c r="D19" s="280" t="s">
        <v>709</v>
      </c>
      <c r="E19" s="289">
        <v>86</v>
      </c>
      <c r="F19" s="280" t="s">
        <v>65</v>
      </c>
      <c r="G19" s="528">
        <v>526</v>
      </c>
      <c r="H19" s="285">
        <v>9</v>
      </c>
      <c r="I19" s="285">
        <v>148</v>
      </c>
      <c r="J19" s="285">
        <v>13</v>
      </c>
      <c r="K19" s="285">
        <v>5</v>
      </c>
      <c r="L19" s="285">
        <v>0</v>
      </c>
      <c r="M19" s="285">
        <v>157</v>
      </c>
      <c r="N19" s="285"/>
      <c r="O19" s="285">
        <v>1</v>
      </c>
      <c r="P19" s="285">
        <v>7</v>
      </c>
      <c r="Q19" s="285">
        <v>14</v>
      </c>
      <c r="R19" s="285"/>
      <c r="S19" s="285">
        <v>12</v>
      </c>
      <c r="T19" s="287">
        <v>0</v>
      </c>
      <c r="U19" s="287">
        <v>1</v>
      </c>
      <c r="V19" s="287"/>
      <c r="W19" s="285">
        <v>3</v>
      </c>
      <c r="X19" s="285"/>
      <c r="Y19" s="285"/>
      <c r="Z19" s="285"/>
      <c r="AA19" s="285"/>
      <c r="AB19" s="285">
        <v>0</v>
      </c>
      <c r="AC19" s="285">
        <v>12</v>
      </c>
      <c r="AD19" s="285">
        <f t="shared" si="0"/>
        <v>382</v>
      </c>
    </row>
    <row r="20" spans="1:31" s="277" customFormat="1" ht="16.5">
      <c r="A20" s="279">
        <v>11</v>
      </c>
      <c r="B20" s="290"/>
      <c r="C20" s="280" t="s">
        <v>702</v>
      </c>
      <c r="D20" s="280" t="s">
        <v>709</v>
      </c>
      <c r="E20" s="289">
        <v>86</v>
      </c>
      <c r="F20" s="280" t="s">
        <v>67</v>
      </c>
      <c r="G20" s="528">
        <v>525</v>
      </c>
      <c r="H20" s="285">
        <v>4</v>
      </c>
      <c r="I20" s="285">
        <v>167</v>
      </c>
      <c r="J20" s="285">
        <v>8</v>
      </c>
      <c r="K20" s="285">
        <v>2</v>
      </c>
      <c r="L20" s="285">
        <v>2</v>
      </c>
      <c r="M20" s="285">
        <v>125</v>
      </c>
      <c r="N20" s="285"/>
      <c r="O20" s="285">
        <v>1</v>
      </c>
      <c r="P20" s="285">
        <v>7</v>
      </c>
      <c r="Q20" s="285">
        <v>15</v>
      </c>
      <c r="R20" s="285"/>
      <c r="S20" s="285">
        <v>12</v>
      </c>
      <c r="T20" s="287">
        <v>0</v>
      </c>
      <c r="U20" s="287">
        <v>2</v>
      </c>
      <c r="V20" s="287"/>
      <c r="W20" s="285">
        <v>8</v>
      </c>
      <c r="X20" s="285"/>
      <c r="Y20" s="285"/>
      <c r="Z20" s="285"/>
      <c r="AA20" s="285"/>
      <c r="AB20" s="285">
        <v>0</v>
      </c>
      <c r="AC20" s="285">
        <v>17</v>
      </c>
      <c r="AD20" s="285">
        <f t="shared" si="0"/>
        <v>370</v>
      </c>
    </row>
    <row r="21" spans="1:31" s="277" customFormat="1" ht="16.5">
      <c r="B21" s="291" t="s">
        <v>63</v>
      </c>
      <c r="C21" s="659" t="s">
        <v>64</v>
      </c>
      <c r="D21" s="659"/>
      <c r="E21" s="404">
        <v>82</v>
      </c>
      <c r="F21" s="404"/>
      <c r="G21" s="293">
        <f>SUM(G2:G20)</f>
        <v>10045</v>
      </c>
      <c r="H21" s="293">
        <f t="shared" ref="H21:AB21" si="1">SUM(H2:H20)</f>
        <v>1316</v>
      </c>
      <c r="I21" s="293">
        <f t="shared" si="1"/>
        <v>2636</v>
      </c>
      <c r="J21" s="293">
        <f t="shared" si="1"/>
        <v>134</v>
      </c>
      <c r="K21" s="293">
        <f t="shared" si="1"/>
        <v>70</v>
      </c>
      <c r="L21" s="293">
        <f t="shared" si="1"/>
        <v>30</v>
      </c>
      <c r="M21" s="293">
        <f t="shared" si="1"/>
        <v>858</v>
      </c>
      <c r="N21" s="293">
        <f t="shared" si="1"/>
        <v>0</v>
      </c>
      <c r="O21" s="293">
        <f t="shared" si="1"/>
        <v>26</v>
      </c>
      <c r="P21" s="293">
        <f t="shared" si="1"/>
        <v>108</v>
      </c>
      <c r="Q21" s="293">
        <f t="shared" si="1"/>
        <v>475</v>
      </c>
      <c r="R21" s="293">
        <f t="shared" si="1"/>
        <v>0</v>
      </c>
      <c r="S21" s="293">
        <f t="shared" si="1"/>
        <v>380</v>
      </c>
      <c r="T21" s="293">
        <f t="shared" si="1"/>
        <v>41</v>
      </c>
      <c r="U21" s="293">
        <f t="shared" si="1"/>
        <v>59</v>
      </c>
      <c r="V21" s="293">
        <f t="shared" si="1"/>
        <v>0</v>
      </c>
      <c r="W21" s="293">
        <f t="shared" si="1"/>
        <v>184</v>
      </c>
      <c r="X21" s="293">
        <f t="shared" si="1"/>
        <v>0</v>
      </c>
      <c r="Y21" s="293">
        <f t="shared" si="1"/>
        <v>0</v>
      </c>
      <c r="Z21" s="293">
        <f t="shared" si="1"/>
        <v>0</v>
      </c>
      <c r="AA21" s="293">
        <f t="shared" si="1"/>
        <v>0</v>
      </c>
      <c r="AB21" s="293">
        <f t="shared" si="1"/>
        <v>0</v>
      </c>
      <c r="AC21" s="293">
        <f t="shared" ref="AC21:AD21" si="2">SUM(AC2:AC20)</f>
        <v>180</v>
      </c>
      <c r="AD21" s="293">
        <f t="shared" si="2"/>
        <v>6497</v>
      </c>
    </row>
    <row r="22" spans="1:31" s="277" customFormat="1" ht="16.5">
      <c r="E22" s="288"/>
      <c r="F22" s="288"/>
    </row>
    <row r="23" spans="1:31" s="277" customFormat="1" ht="16.5">
      <c r="B23" s="291" t="s">
        <v>65</v>
      </c>
      <c r="C23" s="660" t="s">
        <v>66</v>
      </c>
      <c r="D23" s="661"/>
      <c r="E23" s="661"/>
      <c r="F23" s="662"/>
      <c r="G23" s="292" t="s">
        <v>6</v>
      </c>
      <c r="H23" s="284" t="s">
        <v>7</v>
      </c>
      <c r="I23" s="284" t="s">
        <v>8</v>
      </c>
      <c r="J23" s="284" t="s">
        <v>9</v>
      </c>
      <c r="K23" s="284" t="s">
        <v>10</v>
      </c>
      <c r="L23" s="284" t="s">
        <v>11</v>
      </c>
      <c r="M23" s="284" t="s">
        <v>12</v>
      </c>
      <c r="N23" s="284" t="s">
        <v>13</v>
      </c>
      <c r="O23" s="284" t="s">
        <v>14</v>
      </c>
      <c r="P23" s="284" t="s">
        <v>15</v>
      </c>
      <c r="Q23" s="284" t="s">
        <v>16</v>
      </c>
      <c r="R23" s="284" t="s">
        <v>17</v>
      </c>
      <c r="S23" s="284" t="s">
        <v>18</v>
      </c>
      <c r="T23" s="284" t="s">
        <v>22</v>
      </c>
      <c r="U23" s="284" t="s">
        <v>23</v>
      </c>
      <c r="V23" s="284" t="s">
        <v>24</v>
      </c>
      <c r="W23" s="284" t="s">
        <v>25</v>
      </c>
      <c r="X23" s="284" t="s">
        <v>26</v>
      </c>
      <c r="Y23" s="284" t="s">
        <v>27</v>
      </c>
      <c r="Z23" s="284" t="s">
        <v>28</v>
      </c>
      <c r="AA23" s="284" t="s">
        <v>29</v>
      </c>
    </row>
    <row r="24" spans="1:31" s="277" customFormat="1" ht="16.5">
      <c r="C24" s="663"/>
      <c r="D24" s="664"/>
      <c r="E24" s="664"/>
      <c r="F24" s="665"/>
      <c r="G24" s="285">
        <v>9840</v>
      </c>
      <c r="H24" s="285">
        <v>1337</v>
      </c>
      <c r="I24" s="285">
        <v>2666</v>
      </c>
      <c r="J24" s="285">
        <v>154</v>
      </c>
      <c r="K24" s="285">
        <v>99</v>
      </c>
      <c r="L24" s="285">
        <v>30</v>
      </c>
      <c r="M24" s="285">
        <v>858</v>
      </c>
      <c r="N24" s="285"/>
      <c r="O24" s="285">
        <v>26</v>
      </c>
      <c r="P24" s="285">
        <v>108</v>
      </c>
      <c r="Q24" s="285">
        <v>475</v>
      </c>
      <c r="R24" s="285"/>
      <c r="S24" s="285">
        <v>380</v>
      </c>
      <c r="T24" s="285">
        <v>184</v>
      </c>
      <c r="U24" s="285"/>
      <c r="V24" s="285"/>
      <c r="W24" s="285"/>
      <c r="X24" s="285"/>
      <c r="Y24" s="285"/>
      <c r="Z24" s="285">
        <v>180</v>
      </c>
      <c r="AA24" s="285">
        <f>SUM(H24:Z24)</f>
        <v>6497</v>
      </c>
    </row>
    <row r="25" spans="1:31" s="277" customFormat="1" ht="16.5">
      <c r="E25" s="288"/>
      <c r="F25" s="288"/>
    </row>
    <row r="26" spans="1:31" s="277" customFormat="1" ht="30.75" customHeight="1">
      <c r="B26" s="291" t="s">
        <v>67</v>
      </c>
      <c r="C26" s="666" t="s">
        <v>68</v>
      </c>
      <c r="D26" s="666"/>
      <c r="E26" s="666"/>
      <c r="F26" s="666"/>
      <c r="G26" s="292" t="s">
        <v>6</v>
      </c>
      <c r="H26" s="667" t="s">
        <v>69</v>
      </c>
      <c r="I26" s="667"/>
      <c r="J26" s="667" t="s">
        <v>70</v>
      </c>
      <c r="K26" s="667"/>
      <c r="L26" s="284" t="s">
        <v>11</v>
      </c>
      <c r="M26" s="284" t="s">
        <v>12</v>
      </c>
      <c r="N26" s="284" t="s">
        <v>13</v>
      </c>
      <c r="O26" s="284" t="s">
        <v>14</v>
      </c>
      <c r="P26" s="284" t="s">
        <v>15</v>
      </c>
      <c r="Q26" s="284" t="s">
        <v>16</v>
      </c>
      <c r="R26" s="284" t="s">
        <v>17</v>
      </c>
      <c r="S26" s="284" t="s">
        <v>18</v>
      </c>
      <c r="T26" s="284" t="s">
        <v>22</v>
      </c>
      <c r="U26" s="284" t="s">
        <v>23</v>
      </c>
      <c r="V26" s="284" t="s">
        <v>24</v>
      </c>
      <c r="W26" s="284" t="s">
        <v>25</v>
      </c>
      <c r="X26" s="284" t="s">
        <v>26</v>
      </c>
      <c r="Y26" s="284" t="s">
        <v>27</v>
      </c>
      <c r="Z26" s="284" t="s">
        <v>28</v>
      </c>
      <c r="AA26" s="284" t="s">
        <v>29</v>
      </c>
    </row>
    <row r="27" spans="1:31" s="277" customFormat="1" ht="16.5">
      <c r="C27" s="666"/>
      <c r="D27" s="666"/>
      <c r="E27" s="666"/>
      <c r="F27" s="666"/>
      <c r="G27" s="285">
        <v>9840</v>
      </c>
      <c r="H27" s="668">
        <v>1491</v>
      </c>
      <c r="I27" s="668"/>
      <c r="J27" s="668">
        <v>2765</v>
      </c>
      <c r="K27" s="668"/>
      <c r="L27" s="285">
        <v>30</v>
      </c>
      <c r="M27" s="285">
        <v>858</v>
      </c>
      <c r="N27" s="285" t="s">
        <v>790</v>
      </c>
      <c r="O27" s="285">
        <v>26</v>
      </c>
      <c r="P27" s="285">
        <v>108</v>
      </c>
      <c r="Q27" s="285">
        <v>475</v>
      </c>
      <c r="R27" s="285" t="s">
        <v>790</v>
      </c>
      <c r="S27" s="285">
        <v>380</v>
      </c>
      <c r="T27" s="285">
        <v>184</v>
      </c>
      <c r="U27" s="285" t="s">
        <v>790</v>
      </c>
      <c r="V27" s="285" t="s">
        <v>790</v>
      </c>
      <c r="W27" s="285" t="s">
        <v>790</v>
      </c>
      <c r="X27" s="285" t="s">
        <v>790</v>
      </c>
      <c r="Y27" s="285">
        <v>0</v>
      </c>
      <c r="Z27" s="285">
        <v>180</v>
      </c>
      <c r="AA27" s="285">
        <f>SUM(H27:Z27)</f>
        <v>6497</v>
      </c>
    </row>
    <row r="28" spans="1:31" s="277" customFormat="1" ht="16.5"/>
    <row r="29" spans="1:31" s="277" customFormat="1" ht="16.5">
      <c r="A29" s="276" t="s">
        <v>0</v>
      </c>
      <c r="B29" s="283" t="s">
        <v>1</v>
      </c>
      <c r="C29" s="309" t="s">
        <v>2</v>
      </c>
      <c r="D29" s="309" t="s">
        <v>3</v>
      </c>
      <c r="E29" s="310" t="s">
        <v>4</v>
      </c>
      <c r="F29" s="310" t="s">
        <v>5</v>
      </c>
      <c r="G29" s="311" t="s">
        <v>6</v>
      </c>
      <c r="H29" s="312" t="s">
        <v>7</v>
      </c>
      <c r="I29" s="312" t="s">
        <v>8</v>
      </c>
      <c r="J29" s="312" t="s">
        <v>9</v>
      </c>
      <c r="K29" s="312" t="s">
        <v>10</v>
      </c>
      <c r="L29" s="312" t="s">
        <v>11</v>
      </c>
      <c r="M29" s="312" t="s">
        <v>12</v>
      </c>
      <c r="N29" s="312" t="s">
        <v>13</v>
      </c>
      <c r="O29" s="313" t="s">
        <v>14</v>
      </c>
      <c r="P29" s="313" t="s">
        <v>15</v>
      </c>
      <c r="Q29" s="313" t="s">
        <v>16</v>
      </c>
      <c r="R29" s="313" t="s">
        <v>17</v>
      </c>
      <c r="S29" s="313" t="s">
        <v>18</v>
      </c>
      <c r="T29" s="314" t="s">
        <v>19</v>
      </c>
      <c r="U29" s="314" t="s">
        <v>20</v>
      </c>
      <c r="V29" s="314" t="s">
        <v>21</v>
      </c>
      <c r="W29" s="313" t="s">
        <v>22</v>
      </c>
      <c r="X29" s="313" t="s">
        <v>23</v>
      </c>
      <c r="Y29" s="313" t="s">
        <v>24</v>
      </c>
      <c r="Z29" s="313" t="s">
        <v>25</v>
      </c>
      <c r="AA29" s="313" t="s">
        <v>26</v>
      </c>
      <c r="AB29" s="313" t="s">
        <v>27</v>
      </c>
      <c r="AC29" s="313" t="s">
        <v>28</v>
      </c>
      <c r="AD29" s="313" t="s">
        <v>29</v>
      </c>
    </row>
    <row r="30" spans="1:31" s="277" customFormat="1" ht="16.5">
      <c r="A30" s="279">
        <v>11</v>
      </c>
      <c r="B30" s="290">
        <v>15</v>
      </c>
      <c r="C30" s="45" t="s">
        <v>542</v>
      </c>
      <c r="D30" s="45"/>
      <c r="E30" s="289">
        <v>97</v>
      </c>
      <c r="F30" s="315" t="s">
        <v>31</v>
      </c>
      <c r="G30" s="575">
        <v>468</v>
      </c>
      <c r="H30" s="316">
        <v>4</v>
      </c>
      <c r="I30" s="316">
        <v>61</v>
      </c>
      <c r="J30" s="316">
        <v>22</v>
      </c>
      <c r="K30" s="316">
        <v>2</v>
      </c>
      <c r="L30" s="316">
        <v>51</v>
      </c>
      <c r="M30" s="316">
        <v>194</v>
      </c>
      <c r="N30" s="317"/>
      <c r="O30" s="317"/>
      <c r="P30" s="316">
        <v>2</v>
      </c>
      <c r="Q30" s="316">
        <v>5</v>
      </c>
      <c r="R30" s="317"/>
      <c r="S30" s="317"/>
      <c r="T30" s="318">
        <v>3</v>
      </c>
      <c r="U30" s="318">
        <v>6</v>
      </c>
      <c r="V30" s="319"/>
      <c r="W30" s="317"/>
      <c r="X30" s="317"/>
      <c r="Y30" s="317"/>
      <c r="Z30" s="317"/>
      <c r="AA30" s="317"/>
      <c r="AB30" s="317"/>
      <c r="AC30" s="316">
        <v>11</v>
      </c>
      <c r="AD30" s="317">
        <f>SUM(H30:AC30)</f>
        <v>361</v>
      </c>
      <c r="AE30" s="317"/>
    </row>
    <row r="31" spans="1:31" s="277" customFormat="1" ht="16.5">
      <c r="A31" s="279">
        <v>11</v>
      </c>
      <c r="B31" s="290">
        <v>15</v>
      </c>
      <c r="C31" s="45" t="s">
        <v>542</v>
      </c>
      <c r="D31" s="45"/>
      <c r="E31" s="289">
        <v>97</v>
      </c>
      <c r="F31" s="315" t="s">
        <v>32</v>
      </c>
      <c r="G31" s="528">
        <v>467</v>
      </c>
      <c r="H31" s="316">
        <v>7</v>
      </c>
      <c r="I31" s="316">
        <v>53</v>
      </c>
      <c r="J31" s="316">
        <v>17</v>
      </c>
      <c r="K31" s="316">
        <v>5</v>
      </c>
      <c r="L31" s="316">
        <v>40</v>
      </c>
      <c r="M31" s="316">
        <v>183</v>
      </c>
      <c r="N31" s="317"/>
      <c r="O31" s="317"/>
      <c r="P31" s="316">
        <v>1</v>
      </c>
      <c r="Q31" s="316">
        <v>1</v>
      </c>
      <c r="R31" s="317"/>
      <c r="S31" s="317"/>
      <c r="T31" s="318">
        <v>6</v>
      </c>
      <c r="U31" s="318">
        <v>2</v>
      </c>
      <c r="V31" s="319"/>
      <c r="W31" s="317"/>
      <c r="X31" s="317"/>
      <c r="Y31" s="317"/>
      <c r="Z31" s="317"/>
      <c r="AA31" s="317"/>
      <c r="AB31" s="317"/>
      <c r="AC31" s="316">
        <v>16</v>
      </c>
      <c r="AD31" s="317">
        <f t="shared" ref="AD31:AD43" si="3">SUM(H31:AC31)</f>
        <v>331</v>
      </c>
      <c r="AE31" s="317"/>
    </row>
    <row r="32" spans="1:31" s="277" customFormat="1" ht="16.5">
      <c r="A32" s="279">
        <v>11</v>
      </c>
      <c r="B32" s="290">
        <v>15</v>
      </c>
      <c r="C32" s="280" t="s">
        <v>542</v>
      </c>
      <c r="D32" s="280"/>
      <c r="E32" s="289">
        <v>98</v>
      </c>
      <c r="F32" s="320" t="s">
        <v>31</v>
      </c>
      <c r="G32" s="575">
        <v>698</v>
      </c>
      <c r="H32" s="316">
        <v>4</v>
      </c>
      <c r="I32" s="316">
        <v>78</v>
      </c>
      <c r="J32" s="316">
        <v>23</v>
      </c>
      <c r="K32" s="316">
        <v>4</v>
      </c>
      <c r="L32" s="316">
        <v>57</v>
      </c>
      <c r="M32" s="316">
        <v>291</v>
      </c>
      <c r="N32" s="317"/>
      <c r="O32" s="317"/>
      <c r="P32" s="316">
        <v>1</v>
      </c>
      <c r="Q32" s="316">
        <v>6</v>
      </c>
      <c r="R32" s="317"/>
      <c r="S32" s="317"/>
      <c r="T32" s="318">
        <v>0</v>
      </c>
      <c r="U32" s="318">
        <v>0</v>
      </c>
      <c r="V32" s="319"/>
      <c r="W32" s="317"/>
      <c r="X32" s="317"/>
      <c r="Y32" s="317"/>
      <c r="Z32" s="317"/>
      <c r="AA32" s="317"/>
      <c r="AB32" s="317"/>
      <c r="AC32" s="316">
        <v>14</v>
      </c>
      <c r="AD32" s="317">
        <f t="shared" si="3"/>
        <v>478</v>
      </c>
      <c r="AE32" s="317"/>
    </row>
    <row r="33" spans="1:31" s="277" customFormat="1" ht="16.5">
      <c r="A33" s="279">
        <v>11</v>
      </c>
      <c r="B33" s="290">
        <v>15</v>
      </c>
      <c r="C33" s="280" t="s">
        <v>542</v>
      </c>
      <c r="D33" s="280"/>
      <c r="E33" s="289">
        <v>98</v>
      </c>
      <c r="F33" s="320" t="s">
        <v>32</v>
      </c>
      <c r="G33" s="575">
        <v>698</v>
      </c>
      <c r="H33" s="316">
        <v>8</v>
      </c>
      <c r="I33" s="316">
        <v>96</v>
      </c>
      <c r="J33" s="316">
        <v>31</v>
      </c>
      <c r="K33" s="316">
        <v>3</v>
      </c>
      <c r="L33" s="316">
        <v>82</v>
      </c>
      <c r="M33" s="316">
        <v>245</v>
      </c>
      <c r="N33" s="317"/>
      <c r="O33" s="317"/>
      <c r="P33" s="316">
        <v>3</v>
      </c>
      <c r="Q33" s="316">
        <v>6</v>
      </c>
      <c r="R33" s="317"/>
      <c r="S33" s="317"/>
      <c r="T33" s="318">
        <v>8</v>
      </c>
      <c r="U33" s="318">
        <v>6</v>
      </c>
      <c r="V33" s="319"/>
      <c r="W33" s="317"/>
      <c r="X33" s="317"/>
      <c r="Y33" s="317"/>
      <c r="Z33" s="317"/>
      <c r="AA33" s="317"/>
      <c r="AB33" s="317"/>
      <c r="AC33" s="316">
        <v>11</v>
      </c>
      <c r="AD33" s="317">
        <f t="shared" si="3"/>
        <v>499</v>
      </c>
      <c r="AE33" s="317"/>
    </row>
    <row r="34" spans="1:31" s="277" customFormat="1" ht="16.5">
      <c r="A34" s="279">
        <v>11</v>
      </c>
      <c r="B34" s="290">
        <v>15</v>
      </c>
      <c r="C34" s="280" t="s">
        <v>542</v>
      </c>
      <c r="D34" s="280"/>
      <c r="E34" s="289">
        <v>99</v>
      </c>
      <c r="F34" s="320" t="s">
        <v>31</v>
      </c>
      <c r="G34" s="528">
        <v>482</v>
      </c>
      <c r="H34" s="316">
        <v>9</v>
      </c>
      <c r="I34" s="316">
        <v>58</v>
      </c>
      <c r="J34" s="316">
        <v>46</v>
      </c>
      <c r="K34" s="316">
        <v>8</v>
      </c>
      <c r="L34" s="316">
        <v>41</v>
      </c>
      <c r="M34" s="316">
        <v>172</v>
      </c>
      <c r="N34" s="317"/>
      <c r="O34" s="317"/>
      <c r="P34" s="316">
        <v>0</v>
      </c>
      <c r="Q34" s="316">
        <v>4</v>
      </c>
      <c r="R34" s="317"/>
      <c r="S34" s="317"/>
      <c r="T34" s="318">
        <v>0</v>
      </c>
      <c r="U34" s="318">
        <v>0</v>
      </c>
      <c r="V34" s="319"/>
      <c r="W34" s="317"/>
      <c r="X34" s="317"/>
      <c r="Y34" s="317"/>
      <c r="Z34" s="317"/>
      <c r="AA34" s="317"/>
      <c r="AB34" s="317"/>
      <c r="AC34" s="316">
        <v>12</v>
      </c>
      <c r="AD34" s="317">
        <f t="shared" si="3"/>
        <v>350</v>
      </c>
      <c r="AE34" s="317"/>
    </row>
    <row r="35" spans="1:31" s="277" customFormat="1" ht="16.5">
      <c r="A35" s="279">
        <v>11</v>
      </c>
      <c r="B35" s="290">
        <v>15</v>
      </c>
      <c r="C35" s="280" t="s">
        <v>542</v>
      </c>
      <c r="D35" s="280"/>
      <c r="E35" s="289">
        <v>99</v>
      </c>
      <c r="F35" s="320" t="s">
        <v>32</v>
      </c>
      <c r="G35" s="528">
        <v>482</v>
      </c>
      <c r="H35" s="316">
        <v>12</v>
      </c>
      <c r="I35" s="316">
        <v>99</v>
      </c>
      <c r="J35" s="316">
        <v>53</v>
      </c>
      <c r="K35" s="316">
        <v>4</v>
      </c>
      <c r="L35" s="316">
        <v>29</v>
      </c>
      <c r="M35" s="316">
        <v>134</v>
      </c>
      <c r="N35" s="317"/>
      <c r="O35" s="317"/>
      <c r="P35" s="316">
        <v>0</v>
      </c>
      <c r="Q35" s="316">
        <v>4</v>
      </c>
      <c r="R35" s="317"/>
      <c r="S35" s="317"/>
      <c r="T35" s="318">
        <v>9</v>
      </c>
      <c r="U35" s="318">
        <v>0</v>
      </c>
      <c r="V35" s="319"/>
      <c r="W35" s="317"/>
      <c r="X35" s="317"/>
      <c r="Y35" s="317"/>
      <c r="Z35" s="317"/>
      <c r="AA35" s="317"/>
      <c r="AB35" s="317"/>
      <c r="AC35" s="316">
        <v>4</v>
      </c>
      <c r="AD35" s="317">
        <f t="shared" si="3"/>
        <v>348</v>
      </c>
      <c r="AE35" s="317"/>
    </row>
    <row r="36" spans="1:31" s="277" customFormat="1" ht="16.5">
      <c r="A36" s="279">
        <v>11</v>
      </c>
      <c r="B36" s="290">
        <v>15</v>
      </c>
      <c r="C36" s="280" t="s">
        <v>542</v>
      </c>
      <c r="D36" s="280"/>
      <c r="E36" s="289">
        <v>100</v>
      </c>
      <c r="F36" s="320" t="s">
        <v>31</v>
      </c>
      <c r="G36" s="575">
        <v>586</v>
      </c>
      <c r="H36" s="316">
        <v>0</v>
      </c>
      <c r="I36" s="316">
        <v>130</v>
      </c>
      <c r="J36" s="316">
        <v>21</v>
      </c>
      <c r="K36" s="316">
        <v>3</v>
      </c>
      <c r="L36" s="316">
        <v>74</v>
      </c>
      <c r="M36" s="316">
        <v>176</v>
      </c>
      <c r="N36" s="317"/>
      <c r="O36" s="317"/>
      <c r="P36" s="316">
        <v>1</v>
      </c>
      <c r="Q36" s="316">
        <v>4</v>
      </c>
      <c r="R36" s="317"/>
      <c r="S36" s="317"/>
      <c r="T36" s="318">
        <v>0</v>
      </c>
      <c r="U36" s="318">
        <v>4</v>
      </c>
      <c r="V36" s="319"/>
      <c r="W36" s="317"/>
      <c r="X36" s="317"/>
      <c r="Y36" s="317"/>
      <c r="Z36" s="317"/>
      <c r="AA36" s="317"/>
      <c r="AB36" s="317"/>
      <c r="AC36" s="316">
        <v>6</v>
      </c>
      <c r="AD36" s="317">
        <f t="shared" si="3"/>
        <v>419</v>
      </c>
      <c r="AE36" s="317"/>
    </row>
    <row r="37" spans="1:31" s="277" customFormat="1" ht="16.5">
      <c r="A37" s="279">
        <v>11</v>
      </c>
      <c r="B37" s="290">
        <v>15</v>
      </c>
      <c r="C37" s="280" t="s">
        <v>542</v>
      </c>
      <c r="D37" s="280"/>
      <c r="E37" s="289">
        <v>100</v>
      </c>
      <c r="F37" s="320" t="s">
        <v>32</v>
      </c>
      <c r="G37" s="575">
        <v>585</v>
      </c>
      <c r="H37" s="316">
        <v>9</v>
      </c>
      <c r="I37" s="316">
        <v>169</v>
      </c>
      <c r="J37" s="316">
        <v>23</v>
      </c>
      <c r="K37" s="316">
        <v>3</v>
      </c>
      <c r="L37" s="316">
        <v>57</v>
      </c>
      <c r="M37" s="316">
        <v>163</v>
      </c>
      <c r="N37" s="317"/>
      <c r="O37" s="317"/>
      <c r="P37" s="316">
        <v>1</v>
      </c>
      <c r="Q37" s="316">
        <v>3</v>
      </c>
      <c r="R37" s="317"/>
      <c r="S37" s="317"/>
      <c r="T37" s="318">
        <v>0</v>
      </c>
      <c r="U37" s="318">
        <v>4</v>
      </c>
      <c r="V37" s="319"/>
      <c r="W37" s="317"/>
      <c r="X37" s="317"/>
      <c r="Y37" s="317"/>
      <c r="Z37" s="317"/>
      <c r="AA37" s="317"/>
      <c r="AB37" s="317"/>
      <c r="AC37" s="316">
        <v>9</v>
      </c>
      <c r="AD37" s="317">
        <f t="shared" si="3"/>
        <v>441</v>
      </c>
      <c r="AE37" s="317"/>
    </row>
    <row r="38" spans="1:31" s="277" customFormat="1" ht="16.5">
      <c r="A38" s="279">
        <v>11</v>
      </c>
      <c r="B38" s="290">
        <v>15</v>
      </c>
      <c r="C38" s="280" t="s">
        <v>542</v>
      </c>
      <c r="D38" s="280"/>
      <c r="E38" s="289">
        <v>101</v>
      </c>
      <c r="F38" s="320" t="s">
        <v>31</v>
      </c>
      <c r="G38" s="556">
        <v>537</v>
      </c>
      <c r="H38" s="318">
        <v>3</v>
      </c>
      <c r="I38" s="318">
        <v>142</v>
      </c>
      <c r="J38" s="318">
        <v>27</v>
      </c>
      <c r="K38" s="318">
        <v>5</v>
      </c>
      <c r="L38" s="318">
        <v>27</v>
      </c>
      <c r="M38" s="318">
        <v>160</v>
      </c>
      <c r="N38" s="317"/>
      <c r="O38" s="317"/>
      <c r="P38" s="318">
        <v>1</v>
      </c>
      <c r="Q38" s="318">
        <v>6</v>
      </c>
      <c r="R38" s="317"/>
      <c r="S38" s="317"/>
      <c r="T38" s="318">
        <v>4</v>
      </c>
      <c r="U38" s="318">
        <v>3</v>
      </c>
      <c r="V38" s="319"/>
      <c r="W38" s="317"/>
      <c r="X38" s="317"/>
      <c r="Y38" s="317"/>
      <c r="Z38" s="317"/>
      <c r="AA38" s="317"/>
      <c r="AB38" s="317"/>
      <c r="AC38" s="318">
        <v>9</v>
      </c>
      <c r="AD38" s="317">
        <f t="shared" si="3"/>
        <v>387</v>
      </c>
      <c r="AE38" s="317"/>
    </row>
    <row r="39" spans="1:31" s="277" customFormat="1" ht="16.5">
      <c r="A39" s="279">
        <v>11</v>
      </c>
      <c r="B39" s="290">
        <v>15</v>
      </c>
      <c r="C39" s="280" t="s">
        <v>542</v>
      </c>
      <c r="D39" s="280"/>
      <c r="E39" s="289">
        <v>101</v>
      </c>
      <c r="F39" s="320" t="s">
        <v>32</v>
      </c>
      <c r="G39" s="528">
        <v>537</v>
      </c>
      <c r="H39" s="318">
        <v>6</v>
      </c>
      <c r="I39" s="318">
        <v>127</v>
      </c>
      <c r="J39" s="318">
        <v>29</v>
      </c>
      <c r="K39" s="318">
        <v>5</v>
      </c>
      <c r="L39" s="318">
        <v>58</v>
      </c>
      <c r="M39" s="318">
        <v>159</v>
      </c>
      <c r="N39" s="317"/>
      <c r="O39" s="317"/>
      <c r="P39" s="318">
        <v>1</v>
      </c>
      <c r="Q39" s="318">
        <v>7</v>
      </c>
      <c r="R39" s="317"/>
      <c r="S39" s="317"/>
      <c r="T39" s="318">
        <v>4</v>
      </c>
      <c r="U39" s="318">
        <v>3</v>
      </c>
      <c r="V39" s="319"/>
      <c r="W39" s="317"/>
      <c r="X39" s="317"/>
      <c r="Y39" s="317"/>
      <c r="Z39" s="317"/>
      <c r="AA39" s="317"/>
      <c r="AB39" s="317"/>
      <c r="AC39" s="318">
        <v>6</v>
      </c>
      <c r="AD39" s="317">
        <f t="shared" si="3"/>
        <v>405</v>
      </c>
      <c r="AE39" s="317"/>
    </row>
    <row r="40" spans="1:31" s="277" customFormat="1" ht="16.5">
      <c r="A40" s="279">
        <v>11</v>
      </c>
      <c r="B40" s="290">
        <v>15</v>
      </c>
      <c r="C40" s="280" t="s">
        <v>542</v>
      </c>
      <c r="D40" s="280"/>
      <c r="E40" s="289">
        <v>102</v>
      </c>
      <c r="F40" s="320" t="s">
        <v>31</v>
      </c>
      <c r="G40" s="575">
        <v>645</v>
      </c>
      <c r="H40" s="316">
        <v>9</v>
      </c>
      <c r="I40" s="316">
        <v>101</v>
      </c>
      <c r="J40" s="316">
        <v>18</v>
      </c>
      <c r="K40" s="316">
        <v>7</v>
      </c>
      <c r="L40" s="316">
        <v>41</v>
      </c>
      <c r="M40" s="316">
        <v>238</v>
      </c>
      <c r="N40" s="317"/>
      <c r="O40" s="317"/>
      <c r="P40" s="316">
        <v>2</v>
      </c>
      <c r="Q40" s="316">
        <v>2</v>
      </c>
      <c r="R40" s="317"/>
      <c r="S40" s="317"/>
      <c r="T40" s="318">
        <v>2</v>
      </c>
      <c r="U40" s="318">
        <v>1</v>
      </c>
      <c r="V40" s="319"/>
      <c r="W40" s="317"/>
      <c r="X40" s="317"/>
      <c r="Y40" s="317"/>
      <c r="Z40" s="317"/>
      <c r="AA40" s="317"/>
      <c r="AB40" s="317"/>
      <c r="AC40" s="316">
        <v>9</v>
      </c>
      <c r="AD40" s="317">
        <f t="shared" si="3"/>
        <v>430</v>
      </c>
      <c r="AE40" s="317"/>
    </row>
    <row r="41" spans="1:31" s="277" customFormat="1" ht="16.5">
      <c r="A41" s="279">
        <v>11</v>
      </c>
      <c r="B41" s="290">
        <v>15</v>
      </c>
      <c r="C41" s="280" t="s">
        <v>542</v>
      </c>
      <c r="D41" s="280"/>
      <c r="E41" s="289">
        <v>102</v>
      </c>
      <c r="F41" s="320" t="s">
        <v>32</v>
      </c>
      <c r="G41" s="575">
        <v>645</v>
      </c>
      <c r="H41" s="316">
        <v>5</v>
      </c>
      <c r="I41" s="316">
        <v>83</v>
      </c>
      <c r="J41" s="316">
        <v>52</v>
      </c>
      <c r="K41" s="316">
        <v>11</v>
      </c>
      <c r="L41" s="316">
        <v>35</v>
      </c>
      <c r="M41" s="316">
        <v>247</v>
      </c>
      <c r="N41" s="317"/>
      <c r="O41" s="317"/>
      <c r="P41" s="316">
        <v>0</v>
      </c>
      <c r="Q41" s="316">
        <v>5</v>
      </c>
      <c r="R41" s="317"/>
      <c r="S41" s="317"/>
      <c r="T41" s="318">
        <v>5</v>
      </c>
      <c r="U41" s="318">
        <v>5</v>
      </c>
      <c r="V41" s="319"/>
      <c r="W41" s="317"/>
      <c r="X41" s="317"/>
      <c r="Y41" s="317"/>
      <c r="Z41" s="317"/>
      <c r="AA41" s="317"/>
      <c r="AB41" s="317"/>
      <c r="AC41" s="316">
        <v>12</v>
      </c>
      <c r="AD41" s="317">
        <f t="shared" si="3"/>
        <v>460</v>
      </c>
      <c r="AE41" s="317"/>
    </row>
    <row r="42" spans="1:31" s="277" customFormat="1" ht="16.5">
      <c r="A42" s="279">
        <v>11</v>
      </c>
      <c r="B42" s="290">
        <v>15</v>
      </c>
      <c r="C42" s="280" t="s">
        <v>542</v>
      </c>
      <c r="D42" s="280"/>
      <c r="E42" s="289">
        <v>103</v>
      </c>
      <c r="F42" s="320" t="s">
        <v>31</v>
      </c>
      <c r="G42" s="575">
        <v>556</v>
      </c>
      <c r="H42" s="316">
        <v>2</v>
      </c>
      <c r="I42" s="316">
        <v>88</v>
      </c>
      <c r="J42" s="316">
        <v>18</v>
      </c>
      <c r="K42" s="316">
        <v>7</v>
      </c>
      <c r="L42" s="316">
        <v>38</v>
      </c>
      <c r="M42" s="316">
        <v>219</v>
      </c>
      <c r="N42" s="317"/>
      <c r="O42" s="317"/>
      <c r="P42" s="316">
        <v>1</v>
      </c>
      <c r="Q42" s="316">
        <v>1</v>
      </c>
      <c r="R42" s="317"/>
      <c r="S42" s="317"/>
      <c r="T42" s="318">
        <v>1</v>
      </c>
      <c r="U42" s="318">
        <v>2</v>
      </c>
      <c r="V42" s="319"/>
      <c r="W42" s="317"/>
      <c r="X42" s="317"/>
      <c r="Y42" s="317"/>
      <c r="Z42" s="317"/>
      <c r="AA42" s="317"/>
      <c r="AB42" s="317"/>
      <c r="AC42" s="316">
        <v>10</v>
      </c>
      <c r="AD42" s="317">
        <f t="shared" si="3"/>
        <v>387</v>
      </c>
      <c r="AE42" s="317"/>
    </row>
    <row r="43" spans="1:31" s="277" customFormat="1" ht="16.5">
      <c r="A43" s="279">
        <v>11</v>
      </c>
      <c r="B43" s="290">
        <v>15</v>
      </c>
      <c r="C43" s="280" t="s">
        <v>542</v>
      </c>
      <c r="D43" s="280"/>
      <c r="E43" s="289">
        <v>103</v>
      </c>
      <c r="F43" s="320" t="s">
        <v>32</v>
      </c>
      <c r="G43" s="556">
        <v>555</v>
      </c>
      <c r="H43" s="318">
        <v>4</v>
      </c>
      <c r="I43" s="318">
        <v>77</v>
      </c>
      <c r="J43" s="318">
        <v>20</v>
      </c>
      <c r="K43" s="318">
        <v>7</v>
      </c>
      <c r="L43" s="318">
        <v>37</v>
      </c>
      <c r="M43" s="318">
        <v>218</v>
      </c>
      <c r="N43" s="317"/>
      <c r="O43" s="317"/>
      <c r="P43" s="318">
        <v>3</v>
      </c>
      <c r="Q43" s="318">
        <v>1</v>
      </c>
      <c r="R43" s="317"/>
      <c r="S43" s="317"/>
      <c r="T43" s="318">
        <v>2</v>
      </c>
      <c r="U43" s="318">
        <v>2</v>
      </c>
      <c r="V43" s="319"/>
      <c r="W43" s="317"/>
      <c r="X43" s="317"/>
      <c r="Y43" s="317"/>
      <c r="Z43" s="317"/>
      <c r="AA43" s="317"/>
      <c r="AB43" s="317"/>
      <c r="AC43" s="317">
        <v>7</v>
      </c>
      <c r="AD43" s="317">
        <f t="shared" si="3"/>
        <v>378</v>
      </c>
      <c r="AE43" s="317"/>
    </row>
    <row r="44" spans="1:31" s="277" customFormat="1" ht="16.5">
      <c r="B44" s="291" t="s">
        <v>63</v>
      </c>
      <c r="C44" s="659" t="s">
        <v>64</v>
      </c>
      <c r="D44" s="659"/>
      <c r="E44" s="307"/>
      <c r="F44" s="307"/>
      <c r="G44" s="30">
        <f>SUM(G30:G43)</f>
        <v>7941</v>
      </c>
      <c r="H44" s="30">
        <f>SUM(H30:H43)</f>
        <v>82</v>
      </c>
      <c r="I44" s="30">
        <f t="shared" ref="I44:Z44" si="4">SUM(I30:I43)</f>
        <v>1362</v>
      </c>
      <c r="J44" s="30">
        <f t="shared" si="4"/>
        <v>400</v>
      </c>
      <c r="K44" s="30">
        <f t="shared" si="4"/>
        <v>74</v>
      </c>
      <c r="L44" s="30">
        <f t="shared" si="4"/>
        <v>667</v>
      </c>
      <c r="M44" s="30">
        <f t="shared" si="4"/>
        <v>2799</v>
      </c>
      <c r="N44" s="30">
        <f t="shared" si="4"/>
        <v>0</v>
      </c>
      <c r="O44" s="30">
        <f t="shared" si="4"/>
        <v>0</v>
      </c>
      <c r="P44" s="30">
        <f t="shared" si="4"/>
        <v>17</v>
      </c>
      <c r="Q44" s="30">
        <f t="shared" si="4"/>
        <v>55</v>
      </c>
      <c r="R44" s="30">
        <f t="shared" si="4"/>
        <v>0</v>
      </c>
      <c r="S44" s="30">
        <f t="shared" si="4"/>
        <v>0</v>
      </c>
      <c r="T44" s="30">
        <f t="shared" si="4"/>
        <v>44</v>
      </c>
      <c r="U44" s="30">
        <f t="shared" si="4"/>
        <v>38</v>
      </c>
      <c r="V44" s="321">
        <f t="shared" si="4"/>
        <v>0</v>
      </c>
      <c r="W44" s="114">
        <f t="shared" si="4"/>
        <v>0</v>
      </c>
      <c r="X44" s="114">
        <f t="shared" si="4"/>
        <v>0</v>
      </c>
      <c r="Y44" s="114">
        <f t="shared" si="4"/>
        <v>0</v>
      </c>
      <c r="Z44" s="114">
        <f t="shared" si="4"/>
        <v>0</v>
      </c>
      <c r="AA44" s="114">
        <f>SUM(AA30:AA43)</f>
        <v>0</v>
      </c>
      <c r="AB44" s="114">
        <f t="shared" ref="AB44:AD44" si="5">SUM(AB30:AB43)</f>
        <v>0</v>
      </c>
      <c r="AC44" s="114">
        <f t="shared" si="5"/>
        <v>136</v>
      </c>
      <c r="AD44" s="114">
        <f t="shared" si="5"/>
        <v>5674</v>
      </c>
    </row>
    <row r="45" spans="1:31" s="277" customFormat="1" ht="16.5">
      <c r="E45" s="288"/>
      <c r="F45" s="288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</row>
    <row r="46" spans="1:31" s="277" customFormat="1" ht="16.5">
      <c r="B46" s="291" t="s">
        <v>65</v>
      </c>
      <c r="C46" s="660" t="s">
        <v>66</v>
      </c>
      <c r="D46" s="661"/>
      <c r="E46" s="661"/>
      <c r="F46" s="662"/>
      <c r="G46" s="292" t="s">
        <v>6</v>
      </c>
      <c r="H46" s="322" t="s">
        <v>7</v>
      </c>
      <c r="I46" s="322" t="s">
        <v>8</v>
      </c>
      <c r="J46" s="322" t="s">
        <v>9</v>
      </c>
      <c r="K46" s="322" t="s">
        <v>10</v>
      </c>
      <c r="L46" s="322" t="s">
        <v>11</v>
      </c>
      <c r="M46" s="322" t="s">
        <v>12</v>
      </c>
      <c r="N46" s="322" t="s">
        <v>13</v>
      </c>
      <c r="O46" s="322" t="s">
        <v>14</v>
      </c>
      <c r="P46" s="322" t="s">
        <v>15</v>
      </c>
      <c r="Q46" s="322" t="s">
        <v>16</v>
      </c>
      <c r="R46" s="322" t="s">
        <v>17</v>
      </c>
      <c r="S46" s="322" t="s">
        <v>18</v>
      </c>
      <c r="T46" s="322" t="s">
        <v>22</v>
      </c>
      <c r="U46" s="322" t="s">
        <v>23</v>
      </c>
      <c r="V46" s="284" t="s">
        <v>24</v>
      </c>
      <c r="W46" s="284" t="s">
        <v>25</v>
      </c>
      <c r="X46" s="284" t="s">
        <v>26</v>
      </c>
      <c r="Y46" s="284" t="s">
        <v>27</v>
      </c>
      <c r="Z46" s="284" t="s">
        <v>28</v>
      </c>
      <c r="AA46" s="284" t="s">
        <v>29</v>
      </c>
    </row>
    <row r="47" spans="1:31" s="277" customFormat="1" ht="16.5">
      <c r="C47" s="663"/>
      <c r="D47" s="664"/>
      <c r="E47" s="664"/>
      <c r="F47" s="665"/>
      <c r="G47" s="285">
        <f>G44</f>
        <v>7941</v>
      </c>
      <c r="H47" s="285">
        <f>H44+T44/2</f>
        <v>104</v>
      </c>
      <c r="I47" s="285">
        <f>I44+U44/2</f>
        <v>1381</v>
      </c>
      <c r="J47" s="285">
        <f>J44+T44/2</f>
        <v>422</v>
      </c>
      <c r="K47" s="285">
        <f>K44+U44/2</f>
        <v>93</v>
      </c>
      <c r="L47" s="285">
        <f t="shared" ref="L47:S47" si="6">L44</f>
        <v>667</v>
      </c>
      <c r="M47" s="285">
        <f t="shared" si="6"/>
        <v>2799</v>
      </c>
      <c r="N47" s="285">
        <f t="shared" si="6"/>
        <v>0</v>
      </c>
      <c r="O47" s="285">
        <f t="shared" si="6"/>
        <v>0</v>
      </c>
      <c r="P47" s="285">
        <f t="shared" si="6"/>
        <v>17</v>
      </c>
      <c r="Q47" s="285">
        <f t="shared" si="6"/>
        <v>55</v>
      </c>
      <c r="R47" s="285">
        <f t="shared" si="6"/>
        <v>0</v>
      </c>
      <c r="S47" s="285">
        <f t="shared" si="6"/>
        <v>0</v>
      </c>
      <c r="T47" s="285">
        <f>W30</f>
        <v>0</v>
      </c>
      <c r="U47" s="285">
        <f t="shared" ref="U47:X47" si="7">X30</f>
        <v>0</v>
      </c>
      <c r="V47" s="285">
        <f t="shared" si="7"/>
        <v>0</v>
      </c>
      <c r="W47" s="285">
        <f t="shared" si="7"/>
        <v>0</v>
      </c>
      <c r="X47" s="285">
        <f t="shared" si="7"/>
        <v>0</v>
      </c>
      <c r="Y47" s="285">
        <f>AB44</f>
        <v>0</v>
      </c>
      <c r="Z47" s="285">
        <f>AC44</f>
        <v>136</v>
      </c>
      <c r="AA47" s="285">
        <f>SUM(H47:Z47)</f>
        <v>5674</v>
      </c>
    </row>
    <row r="48" spans="1:31" s="277" customFormat="1" ht="16.5">
      <c r="E48" s="288"/>
      <c r="F48" s="288"/>
    </row>
    <row r="49" spans="1:30" s="277" customFormat="1" ht="30.75" customHeight="1">
      <c r="B49" s="291" t="s">
        <v>67</v>
      </c>
      <c r="C49" s="666" t="s">
        <v>68</v>
      </c>
      <c r="D49" s="666"/>
      <c r="E49" s="666"/>
      <c r="F49" s="666"/>
      <c r="G49" s="292" t="s">
        <v>6</v>
      </c>
      <c r="H49" s="667" t="s">
        <v>69</v>
      </c>
      <c r="I49" s="667"/>
      <c r="J49" s="667" t="s">
        <v>70</v>
      </c>
      <c r="K49" s="667"/>
      <c r="L49" s="284" t="s">
        <v>11</v>
      </c>
      <c r="M49" s="284" t="s">
        <v>12</v>
      </c>
      <c r="N49" s="284" t="s">
        <v>13</v>
      </c>
      <c r="O49" s="284" t="s">
        <v>14</v>
      </c>
      <c r="P49" s="284" t="s">
        <v>15</v>
      </c>
      <c r="Q49" s="284" t="s">
        <v>16</v>
      </c>
      <c r="R49" s="284" t="s">
        <v>17</v>
      </c>
      <c r="S49" s="284" t="s">
        <v>18</v>
      </c>
      <c r="T49" s="284" t="s">
        <v>22</v>
      </c>
      <c r="U49" s="284" t="s">
        <v>23</v>
      </c>
      <c r="V49" s="284" t="s">
        <v>24</v>
      </c>
      <c r="W49" s="284" t="s">
        <v>25</v>
      </c>
      <c r="X49" s="284" t="s">
        <v>26</v>
      </c>
      <c r="Y49" s="284" t="s">
        <v>27</v>
      </c>
      <c r="Z49" s="284" t="s">
        <v>28</v>
      </c>
      <c r="AA49" s="284" t="s">
        <v>29</v>
      </c>
    </row>
    <row r="50" spans="1:30" s="277" customFormat="1" ht="16.5">
      <c r="C50" s="666"/>
      <c r="D50" s="666"/>
      <c r="E50" s="666"/>
      <c r="F50" s="666"/>
      <c r="G50" s="285">
        <f>G44</f>
        <v>7941</v>
      </c>
      <c r="H50" s="668">
        <f>H47+J47</f>
        <v>526</v>
      </c>
      <c r="I50" s="668"/>
      <c r="J50" s="668">
        <f>I47+K47</f>
        <v>1474</v>
      </c>
      <c r="K50" s="668"/>
      <c r="L50" s="285">
        <f>L47</f>
        <v>667</v>
      </c>
      <c r="M50" s="285">
        <f t="shared" ref="M50:Q50" si="8">M47</f>
        <v>2799</v>
      </c>
      <c r="N50" s="285" t="s">
        <v>790</v>
      </c>
      <c r="O50" s="285" t="s">
        <v>790</v>
      </c>
      <c r="P50" s="285">
        <f t="shared" si="8"/>
        <v>17</v>
      </c>
      <c r="Q50" s="285">
        <f t="shared" si="8"/>
        <v>55</v>
      </c>
      <c r="R50" s="491" t="s">
        <v>790</v>
      </c>
      <c r="S50" s="491" t="s">
        <v>790</v>
      </c>
      <c r="T50" s="491" t="s">
        <v>790</v>
      </c>
      <c r="U50" s="491" t="s">
        <v>790</v>
      </c>
      <c r="V50" s="491" t="s">
        <v>790</v>
      </c>
      <c r="W50" s="491" t="s">
        <v>790</v>
      </c>
      <c r="X50" s="491" t="s">
        <v>790</v>
      </c>
      <c r="Y50" s="285">
        <f>Y47</f>
        <v>0</v>
      </c>
      <c r="Z50" s="285">
        <f>Z47</f>
        <v>136</v>
      </c>
      <c r="AA50" s="285">
        <f>SUM(H50:Z50)</f>
        <v>5674</v>
      </c>
    </row>
    <row r="51" spans="1:30" s="277" customFormat="1" ht="16.5">
      <c r="C51" s="323"/>
      <c r="D51" s="323"/>
      <c r="E51" s="323"/>
      <c r="F51" s="323"/>
      <c r="G51" s="37"/>
      <c r="H51" s="317"/>
      <c r="I51" s="317"/>
      <c r="J51" s="317"/>
      <c r="K51" s="31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30" s="277" customFormat="1" ht="16.5"/>
    <row r="53" spans="1:30" s="277" customFormat="1" ht="16.5">
      <c r="A53" s="276" t="s">
        <v>0</v>
      </c>
      <c r="B53" s="283" t="s">
        <v>1</v>
      </c>
      <c r="C53" s="282" t="s">
        <v>2</v>
      </c>
      <c r="D53" s="282" t="s">
        <v>3</v>
      </c>
      <c r="E53" s="275" t="s">
        <v>4</v>
      </c>
      <c r="F53" s="275" t="s">
        <v>5</v>
      </c>
      <c r="G53" s="324" t="s">
        <v>6</v>
      </c>
      <c r="H53" s="325" t="s">
        <v>7</v>
      </c>
      <c r="I53" s="326" t="s">
        <v>8</v>
      </c>
      <c r="J53" s="326" t="s">
        <v>9</v>
      </c>
      <c r="K53" s="326" t="s">
        <v>10</v>
      </c>
      <c r="L53" s="326" t="s">
        <v>11</v>
      </c>
      <c r="M53" s="326" t="s">
        <v>12</v>
      </c>
      <c r="N53" s="312" t="s">
        <v>13</v>
      </c>
      <c r="O53" s="326" t="s">
        <v>14</v>
      </c>
      <c r="P53" s="327" t="s">
        <v>15</v>
      </c>
      <c r="Q53" s="328" t="s">
        <v>16</v>
      </c>
      <c r="R53" s="284" t="s">
        <v>17</v>
      </c>
      <c r="S53" s="284" t="s">
        <v>18</v>
      </c>
      <c r="T53" s="286" t="s">
        <v>19</v>
      </c>
      <c r="U53" s="286" t="s">
        <v>20</v>
      </c>
      <c r="V53" s="286" t="s">
        <v>21</v>
      </c>
      <c r="W53" s="284" t="s">
        <v>22</v>
      </c>
      <c r="X53" s="284" t="s">
        <v>23</v>
      </c>
      <c r="Y53" s="284" t="s">
        <v>24</v>
      </c>
      <c r="Z53" s="284" t="s">
        <v>25</v>
      </c>
      <c r="AA53" s="284" t="s">
        <v>26</v>
      </c>
      <c r="AB53" s="284" t="s">
        <v>27</v>
      </c>
      <c r="AC53" s="284" t="s">
        <v>28</v>
      </c>
      <c r="AD53" s="284" t="s">
        <v>29</v>
      </c>
    </row>
    <row r="54" spans="1:30" s="277" customFormat="1" ht="16.5">
      <c r="A54" s="279">
        <v>11</v>
      </c>
      <c r="B54" s="290">
        <v>57</v>
      </c>
      <c r="C54" s="280" t="s">
        <v>543</v>
      </c>
      <c r="D54" s="280" t="s">
        <v>543</v>
      </c>
      <c r="E54" s="539">
        <v>397</v>
      </c>
      <c r="F54" s="505" t="s">
        <v>31</v>
      </c>
      <c r="G54" s="329">
        <v>586</v>
      </c>
      <c r="H54" s="287">
        <v>63</v>
      </c>
      <c r="I54" s="287">
        <v>93</v>
      </c>
      <c r="J54" s="285">
        <v>13</v>
      </c>
      <c r="K54" s="285">
        <v>2</v>
      </c>
      <c r="L54" s="287">
        <v>2</v>
      </c>
      <c r="M54" s="287">
        <v>14</v>
      </c>
      <c r="O54" s="285">
        <v>6</v>
      </c>
      <c r="P54" s="285">
        <v>2</v>
      </c>
      <c r="Q54" s="287">
        <v>72</v>
      </c>
      <c r="R54" s="330">
        <v>0</v>
      </c>
      <c r="S54" s="287">
        <v>2</v>
      </c>
      <c r="T54" s="285">
        <v>2</v>
      </c>
      <c r="U54" s="285">
        <v>0</v>
      </c>
      <c r="V54" s="287"/>
      <c r="W54" s="287">
        <v>50</v>
      </c>
      <c r="X54" s="285">
        <v>0</v>
      </c>
      <c r="Y54" s="285">
        <v>0</v>
      </c>
      <c r="Z54" s="285">
        <v>0</v>
      </c>
      <c r="AA54" s="285">
        <v>0</v>
      </c>
      <c r="AB54" s="285">
        <v>0</v>
      </c>
      <c r="AC54" s="287">
        <v>15</v>
      </c>
      <c r="AD54" s="285">
        <f t="shared" ref="AD54:AD85" si="9">SUM(H54:AC54)</f>
        <v>336</v>
      </c>
    </row>
    <row r="55" spans="1:30" s="277" customFormat="1" ht="16.5">
      <c r="A55" s="279">
        <v>11</v>
      </c>
      <c r="B55" s="290">
        <v>57</v>
      </c>
      <c r="C55" s="280" t="s">
        <v>543</v>
      </c>
      <c r="D55" s="280" t="s">
        <v>543</v>
      </c>
      <c r="E55" s="539">
        <v>397</v>
      </c>
      <c r="F55" s="505" t="s">
        <v>32</v>
      </c>
      <c r="G55" s="329">
        <v>585</v>
      </c>
      <c r="H55" s="287">
        <v>51</v>
      </c>
      <c r="I55" s="287">
        <v>92</v>
      </c>
      <c r="J55" s="285">
        <v>13</v>
      </c>
      <c r="K55" s="285">
        <v>4</v>
      </c>
      <c r="L55" s="287">
        <v>0</v>
      </c>
      <c r="M55" s="287">
        <v>12</v>
      </c>
      <c r="O55" s="285">
        <v>7</v>
      </c>
      <c r="P55" s="285">
        <v>1</v>
      </c>
      <c r="Q55" s="287">
        <v>57</v>
      </c>
      <c r="R55" s="330">
        <v>0</v>
      </c>
      <c r="S55" s="287">
        <v>1</v>
      </c>
      <c r="T55" s="285">
        <v>1</v>
      </c>
      <c r="U55" s="285">
        <v>0</v>
      </c>
      <c r="V55" s="287"/>
      <c r="W55" s="287">
        <v>54</v>
      </c>
      <c r="X55" s="285">
        <v>0</v>
      </c>
      <c r="Y55" s="285">
        <v>0</v>
      </c>
      <c r="Z55" s="285">
        <v>0</v>
      </c>
      <c r="AA55" s="285">
        <v>0</v>
      </c>
      <c r="AB55" s="285">
        <v>0</v>
      </c>
      <c r="AC55" s="287">
        <v>16</v>
      </c>
      <c r="AD55" s="285">
        <f t="shared" si="9"/>
        <v>309</v>
      </c>
    </row>
    <row r="56" spans="1:30" s="277" customFormat="1" ht="16.5">
      <c r="A56" s="279">
        <v>11</v>
      </c>
      <c r="B56" s="290">
        <v>57</v>
      </c>
      <c r="C56" s="280" t="s">
        <v>543</v>
      </c>
      <c r="D56" s="280" t="s">
        <v>543</v>
      </c>
      <c r="E56" s="539">
        <v>397</v>
      </c>
      <c r="F56" s="505" t="s">
        <v>33</v>
      </c>
      <c r="G56" s="329">
        <v>585</v>
      </c>
      <c r="H56" s="287">
        <v>90</v>
      </c>
      <c r="I56" s="287">
        <v>79</v>
      </c>
      <c r="J56" s="285">
        <v>19</v>
      </c>
      <c r="K56" s="285">
        <v>3</v>
      </c>
      <c r="L56" s="287">
        <v>7</v>
      </c>
      <c r="M56" s="287">
        <v>9</v>
      </c>
      <c r="O56" s="285">
        <v>4</v>
      </c>
      <c r="P56" s="285">
        <v>1</v>
      </c>
      <c r="Q56" s="287">
        <v>49</v>
      </c>
      <c r="R56" s="330">
        <v>0</v>
      </c>
      <c r="S56" s="287">
        <v>5</v>
      </c>
      <c r="T56" s="285">
        <v>6</v>
      </c>
      <c r="U56" s="285">
        <v>3</v>
      </c>
      <c r="V56" s="287"/>
      <c r="W56" s="287">
        <v>49</v>
      </c>
      <c r="X56" s="285">
        <v>0</v>
      </c>
      <c r="Y56" s="285">
        <v>0</v>
      </c>
      <c r="Z56" s="285">
        <v>0</v>
      </c>
      <c r="AA56" s="285">
        <v>0</v>
      </c>
      <c r="AB56" s="285">
        <v>0</v>
      </c>
      <c r="AC56" s="287">
        <v>13</v>
      </c>
      <c r="AD56" s="285">
        <f t="shared" si="9"/>
        <v>337</v>
      </c>
    </row>
    <row r="57" spans="1:30" s="277" customFormat="1" ht="16.5">
      <c r="A57" s="279">
        <v>11</v>
      </c>
      <c r="B57" s="290">
        <v>57</v>
      </c>
      <c r="C57" s="280" t="s">
        <v>543</v>
      </c>
      <c r="D57" s="280" t="s">
        <v>543</v>
      </c>
      <c r="E57" s="539">
        <v>398</v>
      </c>
      <c r="F57" s="505" t="s">
        <v>31</v>
      </c>
      <c r="G57" s="329">
        <v>464</v>
      </c>
      <c r="H57" s="287">
        <v>53</v>
      </c>
      <c r="I57" s="287">
        <v>56</v>
      </c>
      <c r="J57" s="285">
        <v>2</v>
      </c>
      <c r="K57" s="285">
        <v>1</v>
      </c>
      <c r="L57" s="287">
        <v>4</v>
      </c>
      <c r="M57" s="287">
        <v>6</v>
      </c>
      <c r="O57" s="285">
        <v>5</v>
      </c>
      <c r="P57" s="285">
        <v>4</v>
      </c>
      <c r="Q57" s="287">
        <v>52</v>
      </c>
      <c r="R57" s="330">
        <v>0</v>
      </c>
      <c r="S57" s="287">
        <v>1</v>
      </c>
      <c r="T57" s="285">
        <v>2</v>
      </c>
      <c r="U57" s="285">
        <v>2</v>
      </c>
      <c r="V57" s="287"/>
      <c r="W57" s="287">
        <v>45</v>
      </c>
      <c r="X57" s="285">
        <v>0</v>
      </c>
      <c r="Y57" s="285">
        <v>0</v>
      </c>
      <c r="Z57" s="285">
        <v>0</v>
      </c>
      <c r="AA57" s="285">
        <v>0</v>
      </c>
      <c r="AB57" s="285">
        <v>0</v>
      </c>
      <c r="AC57" s="287">
        <v>4</v>
      </c>
      <c r="AD57" s="285">
        <f t="shared" si="9"/>
        <v>237</v>
      </c>
    </row>
    <row r="58" spans="1:30" s="277" customFormat="1" ht="16.5">
      <c r="A58" s="279">
        <v>11</v>
      </c>
      <c r="B58" s="290">
        <v>57</v>
      </c>
      <c r="C58" s="280" t="s">
        <v>543</v>
      </c>
      <c r="D58" s="280" t="s">
        <v>543</v>
      </c>
      <c r="E58" s="539">
        <v>398</v>
      </c>
      <c r="F58" s="505" t="s">
        <v>32</v>
      </c>
      <c r="G58" s="329">
        <v>464</v>
      </c>
      <c r="H58" s="287">
        <v>46</v>
      </c>
      <c r="I58" s="287">
        <v>58</v>
      </c>
      <c r="J58" s="285">
        <v>2</v>
      </c>
      <c r="K58" s="285">
        <v>2</v>
      </c>
      <c r="L58" s="287">
        <v>1</v>
      </c>
      <c r="M58" s="287">
        <v>1</v>
      </c>
      <c r="O58" s="285">
        <v>4</v>
      </c>
      <c r="P58" s="285">
        <v>1</v>
      </c>
      <c r="Q58" s="287">
        <v>65</v>
      </c>
      <c r="R58" s="330">
        <v>0</v>
      </c>
      <c r="S58" s="287">
        <v>0</v>
      </c>
      <c r="T58" s="285">
        <v>1</v>
      </c>
      <c r="U58" s="285">
        <v>0</v>
      </c>
      <c r="V58" s="287"/>
      <c r="W58" s="287">
        <v>49</v>
      </c>
      <c r="X58" s="285">
        <v>0</v>
      </c>
      <c r="Y58" s="285">
        <v>0</v>
      </c>
      <c r="Z58" s="285">
        <v>0</v>
      </c>
      <c r="AA58" s="285">
        <v>0</v>
      </c>
      <c r="AB58" s="285">
        <v>0</v>
      </c>
      <c r="AC58" s="287">
        <v>10</v>
      </c>
      <c r="AD58" s="285">
        <f t="shared" si="9"/>
        <v>240</v>
      </c>
    </row>
    <row r="59" spans="1:30" s="277" customFormat="1" ht="17.25" thickBot="1">
      <c r="A59" s="279">
        <v>11</v>
      </c>
      <c r="B59" s="290">
        <v>57</v>
      </c>
      <c r="C59" s="280" t="s">
        <v>543</v>
      </c>
      <c r="D59" s="280" t="s">
        <v>543</v>
      </c>
      <c r="E59" s="539">
        <v>399</v>
      </c>
      <c r="F59" s="505" t="s">
        <v>31</v>
      </c>
      <c r="G59" s="331">
        <v>662</v>
      </c>
      <c r="H59" s="287">
        <v>72</v>
      </c>
      <c r="I59" s="287">
        <v>81</v>
      </c>
      <c r="J59" s="285">
        <v>9</v>
      </c>
      <c r="K59" s="285">
        <v>5</v>
      </c>
      <c r="L59" s="287">
        <v>2</v>
      </c>
      <c r="M59" s="287">
        <v>2</v>
      </c>
      <c r="O59" s="285">
        <v>6</v>
      </c>
      <c r="P59" s="285">
        <v>3</v>
      </c>
      <c r="Q59" s="287">
        <v>55</v>
      </c>
      <c r="R59" s="330">
        <v>0</v>
      </c>
      <c r="S59" s="287">
        <v>0</v>
      </c>
      <c r="T59" s="285">
        <v>3</v>
      </c>
      <c r="U59" s="285">
        <v>3</v>
      </c>
      <c r="V59" s="287"/>
      <c r="W59" s="287">
        <v>84</v>
      </c>
      <c r="X59" s="285">
        <v>0</v>
      </c>
      <c r="Y59" s="285">
        <v>0</v>
      </c>
      <c r="Z59" s="285">
        <v>0</v>
      </c>
      <c r="AA59" s="285">
        <v>0</v>
      </c>
      <c r="AB59" s="285">
        <v>0</v>
      </c>
      <c r="AC59" s="287">
        <v>6</v>
      </c>
      <c r="AD59" s="285">
        <f t="shared" si="9"/>
        <v>331</v>
      </c>
    </row>
    <row r="60" spans="1:30" s="277" customFormat="1" ht="17.25" thickTop="1">
      <c r="A60" s="279">
        <v>11</v>
      </c>
      <c r="B60" s="290">
        <v>57</v>
      </c>
      <c r="C60" s="280" t="s">
        <v>543</v>
      </c>
      <c r="D60" s="280" t="s">
        <v>543</v>
      </c>
      <c r="E60" s="539">
        <v>399</v>
      </c>
      <c r="F60" s="505" t="s">
        <v>32</v>
      </c>
      <c r="G60" s="332">
        <v>662</v>
      </c>
      <c r="H60" s="287">
        <v>65</v>
      </c>
      <c r="I60" s="287">
        <v>89</v>
      </c>
      <c r="J60" s="285">
        <v>6</v>
      </c>
      <c r="K60" s="285">
        <v>3</v>
      </c>
      <c r="L60" s="287">
        <v>3</v>
      </c>
      <c r="M60" s="287">
        <v>9</v>
      </c>
      <c r="O60" s="285">
        <v>7</v>
      </c>
      <c r="P60" s="285">
        <v>3</v>
      </c>
      <c r="Q60" s="287">
        <v>52</v>
      </c>
      <c r="R60" s="330">
        <v>0</v>
      </c>
      <c r="S60" s="287">
        <v>2</v>
      </c>
      <c r="T60" s="285">
        <v>1</v>
      </c>
      <c r="U60" s="285">
        <v>3</v>
      </c>
      <c r="V60" s="287"/>
      <c r="W60" s="287">
        <v>91</v>
      </c>
      <c r="X60" s="285">
        <v>0</v>
      </c>
      <c r="Y60" s="285">
        <v>0</v>
      </c>
      <c r="Z60" s="285">
        <v>0</v>
      </c>
      <c r="AA60" s="285">
        <v>0</v>
      </c>
      <c r="AB60" s="285">
        <v>0</v>
      </c>
      <c r="AC60" s="287">
        <v>13</v>
      </c>
      <c r="AD60" s="285">
        <f t="shared" si="9"/>
        <v>347</v>
      </c>
    </row>
    <row r="61" spans="1:30" s="277" customFormat="1" ht="16.5">
      <c r="A61" s="279">
        <v>11</v>
      </c>
      <c r="B61" s="290">
        <v>57</v>
      </c>
      <c r="C61" s="280" t="s">
        <v>543</v>
      </c>
      <c r="D61" s="280" t="s">
        <v>543</v>
      </c>
      <c r="E61" s="539">
        <v>400</v>
      </c>
      <c r="F61" s="505" t="s">
        <v>31</v>
      </c>
      <c r="G61" s="281">
        <v>705</v>
      </c>
      <c r="H61" s="287">
        <v>57</v>
      </c>
      <c r="I61" s="287">
        <v>77</v>
      </c>
      <c r="J61" s="285">
        <v>9</v>
      </c>
      <c r="K61" s="285">
        <v>9</v>
      </c>
      <c r="L61" s="287">
        <v>6</v>
      </c>
      <c r="M61" s="287">
        <v>4</v>
      </c>
      <c r="O61" s="285">
        <v>16</v>
      </c>
      <c r="P61" s="285">
        <v>12</v>
      </c>
      <c r="Q61" s="287">
        <v>43</v>
      </c>
      <c r="R61" s="330">
        <v>0</v>
      </c>
      <c r="S61" s="287">
        <v>2</v>
      </c>
      <c r="T61" s="285">
        <v>1</v>
      </c>
      <c r="U61" s="285">
        <v>2</v>
      </c>
      <c r="V61" s="287"/>
      <c r="W61" s="287">
        <v>66</v>
      </c>
      <c r="X61" s="285">
        <v>0</v>
      </c>
      <c r="Y61" s="285">
        <v>0</v>
      </c>
      <c r="Z61" s="285">
        <v>0</v>
      </c>
      <c r="AA61" s="285">
        <v>0</v>
      </c>
      <c r="AB61" s="285">
        <v>0</v>
      </c>
      <c r="AC61" s="287">
        <v>14</v>
      </c>
      <c r="AD61" s="285">
        <f t="shared" si="9"/>
        <v>318</v>
      </c>
    </row>
    <row r="62" spans="1:30" s="277" customFormat="1" ht="16.5">
      <c r="A62" s="279">
        <v>11</v>
      </c>
      <c r="B62" s="290">
        <v>57</v>
      </c>
      <c r="C62" s="280" t="s">
        <v>543</v>
      </c>
      <c r="D62" s="280" t="s">
        <v>543</v>
      </c>
      <c r="E62" s="539">
        <v>400</v>
      </c>
      <c r="F62" s="505" t="s">
        <v>32</v>
      </c>
      <c r="G62" s="281">
        <v>704</v>
      </c>
      <c r="H62" s="287">
        <v>52</v>
      </c>
      <c r="I62" s="287">
        <v>79</v>
      </c>
      <c r="J62" s="285">
        <v>14</v>
      </c>
      <c r="K62" s="285">
        <v>14</v>
      </c>
      <c r="L62" s="287">
        <v>7</v>
      </c>
      <c r="M62" s="287">
        <v>4</v>
      </c>
      <c r="O62" s="285">
        <v>39</v>
      </c>
      <c r="P62" s="285">
        <v>3</v>
      </c>
      <c r="Q62" s="287">
        <v>35</v>
      </c>
      <c r="R62" s="330">
        <v>0</v>
      </c>
      <c r="S62" s="287">
        <v>1</v>
      </c>
      <c r="T62" s="285">
        <v>5</v>
      </c>
      <c r="U62" s="285">
        <v>6</v>
      </c>
      <c r="V62" s="287"/>
      <c r="W62" s="287">
        <v>93</v>
      </c>
      <c r="X62" s="285">
        <v>0</v>
      </c>
      <c r="Y62" s="285">
        <v>0</v>
      </c>
      <c r="Z62" s="285">
        <v>0</v>
      </c>
      <c r="AA62" s="285">
        <v>0</v>
      </c>
      <c r="AB62" s="285">
        <v>0</v>
      </c>
      <c r="AC62" s="287">
        <v>13</v>
      </c>
      <c r="AD62" s="285">
        <f t="shared" si="9"/>
        <v>365</v>
      </c>
    </row>
    <row r="63" spans="1:30" s="277" customFormat="1" ht="16.5">
      <c r="A63" s="279">
        <v>11</v>
      </c>
      <c r="B63" s="290">
        <v>57</v>
      </c>
      <c r="C63" s="280" t="s">
        <v>543</v>
      </c>
      <c r="D63" s="280" t="s">
        <v>543</v>
      </c>
      <c r="E63" s="539">
        <v>400</v>
      </c>
      <c r="F63" s="505" t="s">
        <v>33</v>
      </c>
      <c r="G63" s="281">
        <v>704</v>
      </c>
      <c r="H63" s="287">
        <v>51</v>
      </c>
      <c r="I63" s="287">
        <v>72</v>
      </c>
      <c r="J63" s="285">
        <v>9</v>
      </c>
      <c r="K63" s="285">
        <v>10</v>
      </c>
      <c r="L63" s="287">
        <v>1</v>
      </c>
      <c r="M63" s="287">
        <v>3</v>
      </c>
      <c r="O63" s="285">
        <v>21</v>
      </c>
      <c r="P63" s="285">
        <v>9</v>
      </c>
      <c r="Q63" s="287">
        <v>53</v>
      </c>
      <c r="R63" s="330">
        <v>0</v>
      </c>
      <c r="S63" s="287">
        <v>3</v>
      </c>
      <c r="T63" s="285">
        <v>3</v>
      </c>
      <c r="U63" s="285">
        <v>6</v>
      </c>
      <c r="V63" s="287"/>
      <c r="W63" s="287">
        <v>93</v>
      </c>
      <c r="X63" s="285">
        <v>0</v>
      </c>
      <c r="Y63" s="285">
        <v>0</v>
      </c>
      <c r="Z63" s="285">
        <v>0</v>
      </c>
      <c r="AA63" s="285">
        <v>0</v>
      </c>
      <c r="AB63" s="285">
        <v>0</v>
      </c>
      <c r="AC63" s="287">
        <v>10</v>
      </c>
      <c r="AD63" s="285">
        <f t="shared" si="9"/>
        <v>344</v>
      </c>
    </row>
    <row r="64" spans="1:30" s="277" customFormat="1" ht="16.5">
      <c r="A64" s="279">
        <v>11</v>
      </c>
      <c r="B64" s="290">
        <v>57</v>
      </c>
      <c r="C64" s="280" t="s">
        <v>543</v>
      </c>
      <c r="D64" s="285" t="s">
        <v>543</v>
      </c>
      <c r="E64" s="505">
        <v>401</v>
      </c>
      <c r="F64" s="505" t="s">
        <v>31</v>
      </c>
      <c r="G64" s="281">
        <v>513</v>
      </c>
      <c r="H64" s="285">
        <v>46</v>
      </c>
      <c r="I64" s="285">
        <v>74</v>
      </c>
      <c r="J64" s="285">
        <v>5</v>
      </c>
      <c r="K64" s="287">
        <v>1</v>
      </c>
      <c r="L64" s="287">
        <v>3</v>
      </c>
      <c r="M64" s="285">
        <v>12</v>
      </c>
      <c r="O64" s="285">
        <v>2</v>
      </c>
      <c r="P64" s="285">
        <v>7</v>
      </c>
      <c r="Q64" s="287">
        <v>55</v>
      </c>
      <c r="R64" s="330">
        <v>0</v>
      </c>
      <c r="S64" s="287">
        <v>2</v>
      </c>
      <c r="T64" s="285">
        <v>1</v>
      </c>
      <c r="U64" s="285">
        <v>0</v>
      </c>
      <c r="V64" s="287"/>
      <c r="W64" s="285">
        <v>60</v>
      </c>
      <c r="X64" s="285">
        <v>0</v>
      </c>
      <c r="Y64" s="285">
        <v>0</v>
      </c>
      <c r="Z64" s="285">
        <v>0</v>
      </c>
      <c r="AA64" s="285">
        <v>0</v>
      </c>
      <c r="AB64" s="285">
        <v>0</v>
      </c>
      <c r="AC64" s="287">
        <v>6</v>
      </c>
      <c r="AD64" s="287">
        <f t="shared" si="9"/>
        <v>274</v>
      </c>
    </row>
    <row r="65" spans="1:30" s="277" customFormat="1" ht="16.5">
      <c r="A65" s="279">
        <v>11</v>
      </c>
      <c r="B65" s="290">
        <v>57</v>
      </c>
      <c r="C65" s="280" t="s">
        <v>543</v>
      </c>
      <c r="D65" s="285" t="s">
        <v>543</v>
      </c>
      <c r="E65" s="505">
        <v>401</v>
      </c>
      <c r="F65" s="505" t="s">
        <v>32</v>
      </c>
      <c r="G65" s="281">
        <v>512</v>
      </c>
      <c r="H65" s="285">
        <v>57</v>
      </c>
      <c r="I65" s="285">
        <v>74</v>
      </c>
      <c r="J65" s="285">
        <v>9</v>
      </c>
      <c r="K65" s="287">
        <v>1</v>
      </c>
      <c r="L65" s="287">
        <v>3</v>
      </c>
      <c r="M65" s="285">
        <v>7</v>
      </c>
      <c r="O65" s="285">
        <v>1</v>
      </c>
      <c r="P65" s="285">
        <v>4</v>
      </c>
      <c r="Q65" s="287">
        <v>51</v>
      </c>
      <c r="R65" s="330">
        <v>0</v>
      </c>
      <c r="S65" s="287">
        <v>2</v>
      </c>
      <c r="T65" s="285">
        <v>3</v>
      </c>
      <c r="U65" s="285">
        <v>4</v>
      </c>
      <c r="V65" s="287"/>
      <c r="W65" s="285">
        <v>52</v>
      </c>
      <c r="X65" s="285">
        <v>0</v>
      </c>
      <c r="Y65" s="285">
        <v>0</v>
      </c>
      <c r="Z65" s="285">
        <v>0</v>
      </c>
      <c r="AA65" s="285">
        <v>0</v>
      </c>
      <c r="AB65" s="285">
        <v>0</v>
      </c>
      <c r="AC65" s="287">
        <v>4</v>
      </c>
      <c r="AD65" s="287">
        <f t="shared" si="9"/>
        <v>272</v>
      </c>
    </row>
    <row r="66" spans="1:30" s="277" customFormat="1" ht="16.5">
      <c r="A66" s="279">
        <v>11</v>
      </c>
      <c r="B66" s="290">
        <v>57</v>
      </c>
      <c r="C66" s="280" t="s">
        <v>543</v>
      </c>
      <c r="D66" s="285" t="s">
        <v>543</v>
      </c>
      <c r="E66" s="505">
        <v>402</v>
      </c>
      <c r="F66" s="505" t="s">
        <v>31</v>
      </c>
      <c r="G66" s="281">
        <v>477</v>
      </c>
      <c r="H66" s="285">
        <v>62</v>
      </c>
      <c r="I66" s="285">
        <v>50</v>
      </c>
      <c r="J66" s="285">
        <v>7</v>
      </c>
      <c r="K66" s="287">
        <v>4</v>
      </c>
      <c r="L66" s="287">
        <v>3</v>
      </c>
      <c r="M66" s="285">
        <v>15</v>
      </c>
      <c r="O66" s="285">
        <v>11</v>
      </c>
      <c r="P66" s="285">
        <v>1</v>
      </c>
      <c r="Q66" s="287">
        <v>34</v>
      </c>
      <c r="R66" s="330">
        <v>0</v>
      </c>
      <c r="S66" s="287">
        <v>3</v>
      </c>
      <c r="T66" s="285">
        <v>0</v>
      </c>
      <c r="U66" s="285">
        <v>0</v>
      </c>
      <c r="V66" s="287"/>
      <c r="W66" s="285">
        <v>55</v>
      </c>
      <c r="X66" s="285">
        <v>0</v>
      </c>
      <c r="Y66" s="285">
        <v>0</v>
      </c>
      <c r="Z66" s="285">
        <v>0</v>
      </c>
      <c r="AA66" s="285">
        <v>0</v>
      </c>
      <c r="AB66" s="285">
        <v>0</v>
      </c>
      <c r="AC66" s="287">
        <v>4</v>
      </c>
      <c r="AD66" s="287">
        <f t="shared" si="9"/>
        <v>249</v>
      </c>
    </row>
    <row r="67" spans="1:30" s="277" customFormat="1" ht="16.5">
      <c r="A67" s="279">
        <v>11</v>
      </c>
      <c r="B67" s="290">
        <v>57</v>
      </c>
      <c r="C67" s="280" t="s">
        <v>543</v>
      </c>
      <c r="D67" s="285" t="s">
        <v>543</v>
      </c>
      <c r="E67" s="505">
        <v>402</v>
      </c>
      <c r="F67" s="505" t="s">
        <v>32</v>
      </c>
      <c r="G67" s="281">
        <v>477</v>
      </c>
      <c r="H67" s="285">
        <v>70</v>
      </c>
      <c r="I67" s="285">
        <v>65</v>
      </c>
      <c r="J67" s="285">
        <v>10</v>
      </c>
      <c r="K67" s="287">
        <v>6</v>
      </c>
      <c r="L67" s="287">
        <v>3</v>
      </c>
      <c r="M67" s="285">
        <v>8</v>
      </c>
      <c r="O67" s="285">
        <v>2</v>
      </c>
      <c r="P67" s="285">
        <v>3</v>
      </c>
      <c r="Q67" s="287">
        <v>40</v>
      </c>
      <c r="R67" s="330">
        <v>0</v>
      </c>
      <c r="S67" s="287">
        <v>4</v>
      </c>
      <c r="T67" s="285">
        <v>0</v>
      </c>
      <c r="U67" s="285">
        <v>0</v>
      </c>
      <c r="V67" s="287"/>
      <c r="W67" s="285">
        <v>44</v>
      </c>
      <c r="X67" s="285">
        <v>0</v>
      </c>
      <c r="Y67" s="285">
        <v>0</v>
      </c>
      <c r="Z67" s="285">
        <v>0</v>
      </c>
      <c r="AA67" s="285">
        <v>0</v>
      </c>
      <c r="AB67" s="285">
        <v>0</v>
      </c>
      <c r="AC67" s="287">
        <v>10</v>
      </c>
      <c r="AD67" s="287">
        <f t="shared" si="9"/>
        <v>265</v>
      </c>
    </row>
    <row r="68" spans="1:30" s="277" customFormat="1" ht="16.5">
      <c r="A68" s="279">
        <v>11</v>
      </c>
      <c r="B68" s="290">
        <v>57</v>
      </c>
      <c r="C68" s="280" t="s">
        <v>543</v>
      </c>
      <c r="D68" s="285" t="s">
        <v>543</v>
      </c>
      <c r="E68" s="505">
        <v>402</v>
      </c>
      <c r="F68" s="529" t="s">
        <v>34</v>
      </c>
      <c r="G68" s="281"/>
      <c r="H68" s="285">
        <v>12</v>
      </c>
      <c r="I68" s="285">
        <v>9</v>
      </c>
      <c r="J68" s="285">
        <v>1</v>
      </c>
      <c r="K68" s="287">
        <v>0</v>
      </c>
      <c r="L68" s="287">
        <v>1</v>
      </c>
      <c r="M68" s="285">
        <v>0</v>
      </c>
      <c r="O68" s="285">
        <v>7</v>
      </c>
      <c r="P68" s="285">
        <v>1</v>
      </c>
      <c r="Q68" s="287">
        <v>9</v>
      </c>
      <c r="R68" s="330">
        <v>0</v>
      </c>
      <c r="S68" s="287">
        <v>0</v>
      </c>
      <c r="T68" s="285">
        <v>0</v>
      </c>
      <c r="U68" s="285">
        <v>2</v>
      </c>
      <c r="V68" s="287"/>
      <c r="W68" s="285">
        <v>8</v>
      </c>
      <c r="X68" s="285">
        <v>0</v>
      </c>
      <c r="Y68" s="285">
        <v>0</v>
      </c>
      <c r="Z68" s="285">
        <v>0</v>
      </c>
      <c r="AA68" s="285">
        <v>0</v>
      </c>
      <c r="AB68" s="285">
        <v>0</v>
      </c>
      <c r="AC68" s="287">
        <v>2</v>
      </c>
      <c r="AD68" s="287">
        <f t="shared" si="9"/>
        <v>52</v>
      </c>
    </row>
    <row r="69" spans="1:30" s="277" customFormat="1" ht="16.5">
      <c r="A69" s="279">
        <v>11</v>
      </c>
      <c r="B69" s="290">
        <v>57</v>
      </c>
      <c r="C69" s="280" t="s">
        <v>543</v>
      </c>
      <c r="D69" s="285" t="s">
        <v>543</v>
      </c>
      <c r="E69" s="505">
        <v>403</v>
      </c>
      <c r="F69" s="505" t="s">
        <v>31</v>
      </c>
      <c r="G69" s="281">
        <v>631</v>
      </c>
      <c r="H69" s="285">
        <v>56</v>
      </c>
      <c r="I69" s="285">
        <v>83</v>
      </c>
      <c r="J69" s="285">
        <v>9</v>
      </c>
      <c r="K69" s="287">
        <v>2</v>
      </c>
      <c r="L69" s="287">
        <v>8</v>
      </c>
      <c r="M69" s="285">
        <v>25</v>
      </c>
      <c r="O69" s="285">
        <v>5</v>
      </c>
      <c r="P69" s="285">
        <v>2</v>
      </c>
      <c r="Q69" s="287">
        <v>64</v>
      </c>
      <c r="R69" s="330">
        <v>0</v>
      </c>
      <c r="S69" s="287">
        <v>2</v>
      </c>
      <c r="T69" s="285">
        <v>4</v>
      </c>
      <c r="U69" s="285">
        <v>1</v>
      </c>
      <c r="V69" s="287"/>
      <c r="W69" s="285">
        <v>72</v>
      </c>
      <c r="X69" s="285">
        <v>0</v>
      </c>
      <c r="Y69" s="285">
        <v>0</v>
      </c>
      <c r="Z69" s="285">
        <v>0</v>
      </c>
      <c r="AA69" s="285">
        <v>0</v>
      </c>
      <c r="AB69" s="285">
        <v>0</v>
      </c>
      <c r="AC69" s="287">
        <v>14</v>
      </c>
      <c r="AD69" s="287">
        <f t="shared" si="9"/>
        <v>347</v>
      </c>
    </row>
    <row r="70" spans="1:30" s="277" customFormat="1" ht="16.5">
      <c r="A70" s="279">
        <v>11</v>
      </c>
      <c r="B70" s="290">
        <v>57</v>
      </c>
      <c r="C70" s="280" t="s">
        <v>543</v>
      </c>
      <c r="D70" s="285" t="s">
        <v>543</v>
      </c>
      <c r="E70" s="505">
        <v>403</v>
      </c>
      <c r="F70" s="505" t="s">
        <v>32</v>
      </c>
      <c r="G70" s="281">
        <v>630</v>
      </c>
      <c r="H70" s="285">
        <v>92</v>
      </c>
      <c r="I70" s="285">
        <v>87</v>
      </c>
      <c r="J70" s="285">
        <v>3</v>
      </c>
      <c r="K70" s="287">
        <v>2</v>
      </c>
      <c r="L70" s="287">
        <v>4</v>
      </c>
      <c r="M70" s="285">
        <v>13</v>
      </c>
      <c r="O70" s="285">
        <v>5</v>
      </c>
      <c r="P70" s="285">
        <v>2</v>
      </c>
      <c r="Q70" s="287">
        <v>94</v>
      </c>
      <c r="R70" s="330">
        <v>0</v>
      </c>
      <c r="S70" s="287">
        <v>2</v>
      </c>
      <c r="T70" s="285">
        <v>0</v>
      </c>
      <c r="U70" s="285">
        <v>2</v>
      </c>
      <c r="V70" s="287"/>
      <c r="W70" s="285">
        <v>63</v>
      </c>
      <c r="X70" s="285">
        <v>0</v>
      </c>
      <c r="Y70" s="285">
        <v>0</v>
      </c>
      <c r="Z70" s="285">
        <v>0</v>
      </c>
      <c r="AA70" s="285">
        <v>0</v>
      </c>
      <c r="AB70" s="285">
        <v>0</v>
      </c>
      <c r="AC70" s="287">
        <v>10</v>
      </c>
      <c r="AD70" s="287">
        <f t="shared" si="9"/>
        <v>379</v>
      </c>
    </row>
    <row r="71" spans="1:30" s="277" customFormat="1" ht="16.5">
      <c r="A71" s="279">
        <v>11</v>
      </c>
      <c r="B71" s="290">
        <v>57</v>
      </c>
      <c r="C71" s="280" t="s">
        <v>543</v>
      </c>
      <c r="D71" s="285" t="s">
        <v>543</v>
      </c>
      <c r="E71" s="505">
        <v>404</v>
      </c>
      <c r="F71" s="505" t="s">
        <v>31</v>
      </c>
      <c r="G71" s="281">
        <v>533</v>
      </c>
      <c r="H71" s="285">
        <v>61</v>
      </c>
      <c r="I71" s="285">
        <v>98</v>
      </c>
      <c r="J71" s="285">
        <v>8</v>
      </c>
      <c r="K71" s="287">
        <v>5</v>
      </c>
      <c r="L71" s="287">
        <v>3</v>
      </c>
      <c r="M71" s="285">
        <v>15</v>
      </c>
      <c r="O71" s="285">
        <v>6</v>
      </c>
      <c r="P71" s="285">
        <v>2</v>
      </c>
      <c r="Q71" s="287">
        <v>49</v>
      </c>
      <c r="R71" s="330">
        <v>0</v>
      </c>
      <c r="S71" s="287">
        <v>1</v>
      </c>
      <c r="T71" s="285">
        <v>2</v>
      </c>
      <c r="U71" s="285">
        <v>4</v>
      </c>
      <c r="V71" s="287"/>
      <c r="W71" s="285">
        <v>63</v>
      </c>
      <c r="X71" s="285">
        <v>0</v>
      </c>
      <c r="Y71" s="285">
        <v>0</v>
      </c>
      <c r="Z71" s="285">
        <v>0</v>
      </c>
      <c r="AA71" s="285">
        <v>0</v>
      </c>
      <c r="AB71" s="285">
        <v>0</v>
      </c>
      <c r="AC71" s="287">
        <v>10</v>
      </c>
      <c r="AD71" s="287">
        <f t="shared" si="9"/>
        <v>327</v>
      </c>
    </row>
    <row r="72" spans="1:30" s="277" customFormat="1" ht="16.5">
      <c r="A72" s="279">
        <v>11</v>
      </c>
      <c r="B72" s="290">
        <v>57</v>
      </c>
      <c r="C72" s="280" t="s">
        <v>543</v>
      </c>
      <c r="D72" s="285" t="s">
        <v>543</v>
      </c>
      <c r="E72" s="505">
        <v>404</v>
      </c>
      <c r="F72" s="505" t="s">
        <v>32</v>
      </c>
      <c r="G72" s="281">
        <v>532</v>
      </c>
      <c r="H72" s="285">
        <v>60</v>
      </c>
      <c r="I72" s="285">
        <v>64</v>
      </c>
      <c r="J72" s="285">
        <v>10</v>
      </c>
      <c r="K72" s="287">
        <v>0</v>
      </c>
      <c r="L72" s="287">
        <v>4</v>
      </c>
      <c r="M72" s="285">
        <v>9</v>
      </c>
      <c r="O72" s="285">
        <v>3</v>
      </c>
      <c r="P72" s="285">
        <v>3</v>
      </c>
      <c r="Q72" s="287">
        <v>62</v>
      </c>
      <c r="R72" s="330">
        <v>0</v>
      </c>
      <c r="S72" s="287">
        <v>1</v>
      </c>
      <c r="T72" s="285">
        <v>1</v>
      </c>
      <c r="U72" s="285">
        <v>2</v>
      </c>
      <c r="V72" s="287"/>
      <c r="W72" s="285">
        <v>66</v>
      </c>
      <c r="X72" s="285">
        <v>0</v>
      </c>
      <c r="Y72" s="285">
        <v>0</v>
      </c>
      <c r="Z72" s="285">
        <v>0</v>
      </c>
      <c r="AA72" s="285">
        <v>0</v>
      </c>
      <c r="AB72" s="285">
        <v>0</v>
      </c>
      <c r="AC72" s="287">
        <v>6</v>
      </c>
      <c r="AD72" s="287">
        <f t="shared" si="9"/>
        <v>291</v>
      </c>
    </row>
    <row r="73" spans="1:30" s="277" customFormat="1" ht="16.5">
      <c r="A73" s="279">
        <v>11</v>
      </c>
      <c r="B73" s="290">
        <v>57</v>
      </c>
      <c r="C73" s="280" t="s">
        <v>543</v>
      </c>
      <c r="D73" s="285" t="s">
        <v>543</v>
      </c>
      <c r="E73" s="505">
        <v>405</v>
      </c>
      <c r="F73" s="505" t="s">
        <v>31</v>
      </c>
      <c r="G73" s="281">
        <v>479</v>
      </c>
      <c r="H73" s="285">
        <v>59</v>
      </c>
      <c r="I73" s="285">
        <v>44</v>
      </c>
      <c r="J73" s="285">
        <v>5</v>
      </c>
      <c r="K73" s="287">
        <v>1</v>
      </c>
      <c r="L73" s="287">
        <v>3</v>
      </c>
      <c r="M73" s="285">
        <v>3</v>
      </c>
      <c r="O73" s="285">
        <v>3</v>
      </c>
      <c r="P73" s="285">
        <v>3</v>
      </c>
      <c r="Q73" s="287">
        <v>70</v>
      </c>
      <c r="R73" s="330">
        <v>0</v>
      </c>
      <c r="S73" s="287">
        <v>0</v>
      </c>
      <c r="T73" s="285">
        <v>2</v>
      </c>
      <c r="U73" s="285">
        <v>1</v>
      </c>
      <c r="V73" s="287"/>
      <c r="W73" s="285">
        <v>47</v>
      </c>
      <c r="X73" s="285">
        <v>0</v>
      </c>
      <c r="Y73" s="285">
        <v>0</v>
      </c>
      <c r="Z73" s="285">
        <v>0</v>
      </c>
      <c r="AA73" s="285">
        <v>0</v>
      </c>
      <c r="AB73" s="285">
        <v>0</v>
      </c>
      <c r="AC73" s="287">
        <v>5</v>
      </c>
      <c r="AD73" s="287">
        <f t="shared" si="9"/>
        <v>246</v>
      </c>
    </row>
    <row r="74" spans="1:30" s="277" customFormat="1" ht="16.5">
      <c r="A74" s="279">
        <v>11</v>
      </c>
      <c r="B74" s="290">
        <v>57</v>
      </c>
      <c r="C74" s="280" t="s">
        <v>543</v>
      </c>
      <c r="D74" s="285" t="s">
        <v>543</v>
      </c>
      <c r="E74" s="505">
        <v>405</v>
      </c>
      <c r="F74" s="505" t="s">
        <v>32</v>
      </c>
      <c r="G74" s="281">
        <v>479</v>
      </c>
      <c r="H74" s="285">
        <v>68</v>
      </c>
      <c r="I74" s="285">
        <v>51</v>
      </c>
      <c r="J74" s="285">
        <v>4</v>
      </c>
      <c r="K74" s="287">
        <v>3</v>
      </c>
      <c r="L74" s="287">
        <v>4</v>
      </c>
      <c r="M74" s="285">
        <v>5</v>
      </c>
      <c r="O74" s="285">
        <v>3</v>
      </c>
      <c r="P74" s="285">
        <v>5</v>
      </c>
      <c r="Q74" s="287">
        <v>63</v>
      </c>
      <c r="R74" s="330">
        <v>0</v>
      </c>
      <c r="S74" s="287">
        <v>2</v>
      </c>
      <c r="T74" s="285">
        <v>1</v>
      </c>
      <c r="U74" s="285">
        <v>4</v>
      </c>
      <c r="V74" s="287"/>
      <c r="W74" s="285">
        <v>34</v>
      </c>
      <c r="X74" s="285">
        <v>0</v>
      </c>
      <c r="Y74" s="285">
        <v>0</v>
      </c>
      <c r="Z74" s="285">
        <v>0</v>
      </c>
      <c r="AA74" s="285">
        <v>0</v>
      </c>
      <c r="AB74" s="285">
        <v>0</v>
      </c>
      <c r="AC74" s="287">
        <v>2</v>
      </c>
      <c r="AD74" s="287">
        <f t="shared" si="9"/>
        <v>249</v>
      </c>
    </row>
    <row r="75" spans="1:30" s="277" customFormat="1" ht="16.5">
      <c r="A75" s="279">
        <v>11</v>
      </c>
      <c r="B75" s="290">
        <v>57</v>
      </c>
      <c r="C75" s="280" t="s">
        <v>543</v>
      </c>
      <c r="D75" s="285" t="s">
        <v>543</v>
      </c>
      <c r="E75" s="505">
        <v>406</v>
      </c>
      <c r="F75" s="505" t="s">
        <v>31</v>
      </c>
      <c r="G75" s="281">
        <v>648</v>
      </c>
      <c r="H75" s="285">
        <v>57</v>
      </c>
      <c r="I75" s="285">
        <v>67</v>
      </c>
      <c r="J75" s="285">
        <v>14</v>
      </c>
      <c r="K75" s="287">
        <v>3</v>
      </c>
      <c r="L75" s="287">
        <v>5</v>
      </c>
      <c r="M75" s="285">
        <v>8</v>
      </c>
      <c r="O75" s="285">
        <v>5</v>
      </c>
      <c r="P75" s="285">
        <v>5</v>
      </c>
      <c r="Q75" s="287">
        <v>75</v>
      </c>
      <c r="R75" s="330">
        <v>0</v>
      </c>
      <c r="S75" s="287">
        <v>3</v>
      </c>
      <c r="T75" s="285">
        <v>2</v>
      </c>
      <c r="U75" s="285">
        <v>4</v>
      </c>
      <c r="V75" s="287"/>
      <c r="W75" s="285">
        <v>66</v>
      </c>
      <c r="X75" s="285">
        <v>0</v>
      </c>
      <c r="Y75" s="285">
        <v>0</v>
      </c>
      <c r="Z75" s="285">
        <v>0</v>
      </c>
      <c r="AA75" s="285">
        <v>0</v>
      </c>
      <c r="AB75" s="285">
        <v>0</v>
      </c>
      <c r="AC75" s="287">
        <v>18</v>
      </c>
      <c r="AD75" s="287">
        <f t="shared" si="9"/>
        <v>332</v>
      </c>
    </row>
    <row r="76" spans="1:30" s="277" customFormat="1" ht="16.5">
      <c r="A76" s="279">
        <v>11</v>
      </c>
      <c r="B76" s="290">
        <v>57</v>
      </c>
      <c r="C76" s="280" t="s">
        <v>543</v>
      </c>
      <c r="D76" s="285" t="s">
        <v>543</v>
      </c>
      <c r="E76" s="505">
        <v>406</v>
      </c>
      <c r="F76" s="505" t="s">
        <v>32</v>
      </c>
      <c r="G76" s="281">
        <v>648</v>
      </c>
      <c r="H76" s="285">
        <v>70</v>
      </c>
      <c r="I76" s="285">
        <v>83</v>
      </c>
      <c r="J76" s="285">
        <v>15</v>
      </c>
      <c r="K76" s="287">
        <v>2</v>
      </c>
      <c r="L76" s="287">
        <v>2</v>
      </c>
      <c r="M76" s="285">
        <v>5</v>
      </c>
      <c r="O76" s="285">
        <v>4</v>
      </c>
      <c r="P76" s="285">
        <v>17</v>
      </c>
      <c r="Q76" s="287">
        <v>60</v>
      </c>
      <c r="R76" s="330">
        <v>0</v>
      </c>
      <c r="S76" s="287">
        <v>1</v>
      </c>
      <c r="T76" s="285">
        <v>5</v>
      </c>
      <c r="U76" s="285">
        <v>1</v>
      </c>
      <c r="V76" s="287"/>
      <c r="W76" s="285">
        <v>73</v>
      </c>
      <c r="X76" s="285">
        <v>0</v>
      </c>
      <c r="Y76" s="285">
        <v>0</v>
      </c>
      <c r="Z76" s="285">
        <v>0</v>
      </c>
      <c r="AA76" s="285">
        <v>0</v>
      </c>
      <c r="AB76" s="285">
        <v>0</v>
      </c>
      <c r="AC76" s="287">
        <v>19</v>
      </c>
      <c r="AD76" s="287">
        <f t="shared" si="9"/>
        <v>357</v>
      </c>
    </row>
    <row r="77" spans="1:30" s="277" customFormat="1" ht="16.5">
      <c r="A77" s="279">
        <v>11</v>
      </c>
      <c r="B77" s="290">
        <v>57</v>
      </c>
      <c r="C77" s="280" t="s">
        <v>543</v>
      </c>
      <c r="D77" s="285" t="s">
        <v>543</v>
      </c>
      <c r="E77" s="505">
        <v>407</v>
      </c>
      <c r="F77" s="505" t="s">
        <v>31</v>
      </c>
      <c r="G77" s="281">
        <v>671</v>
      </c>
      <c r="H77" s="285">
        <v>56</v>
      </c>
      <c r="I77" s="285">
        <v>102</v>
      </c>
      <c r="J77" s="285">
        <v>3</v>
      </c>
      <c r="K77" s="287">
        <v>4</v>
      </c>
      <c r="L77" s="287">
        <v>1</v>
      </c>
      <c r="M77" s="285">
        <v>6</v>
      </c>
      <c r="O77" s="285">
        <v>8</v>
      </c>
      <c r="P77" s="285">
        <v>2</v>
      </c>
      <c r="Q77" s="287">
        <v>50</v>
      </c>
      <c r="R77" s="330">
        <v>0</v>
      </c>
      <c r="S77" s="287">
        <v>2</v>
      </c>
      <c r="T77" s="285">
        <v>2</v>
      </c>
      <c r="U77" s="285">
        <v>3</v>
      </c>
      <c r="V77" s="287"/>
      <c r="W77" s="285">
        <v>82</v>
      </c>
      <c r="X77" s="285">
        <v>0</v>
      </c>
      <c r="Y77" s="285">
        <v>0</v>
      </c>
      <c r="Z77" s="285">
        <v>0</v>
      </c>
      <c r="AA77" s="285">
        <v>0</v>
      </c>
      <c r="AB77" s="285">
        <v>0</v>
      </c>
      <c r="AC77" s="287">
        <v>25</v>
      </c>
      <c r="AD77" s="287">
        <f t="shared" si="9"/>
        <v>346</v>
      </c>
    </row>
    <row r="78" spans="1:30" s="277" customFormat="1" ht="16.5">
      <c r="A78" s="279">
        <v>11</v>
      </c>
      <c r="B78" s="290">
        <v>57</v>
      </c>
      <c r="C78" s="280" t="s">
        <v>543</v>
      </c>
      <c r="D78" s="285" t="s">
        <v>543</v>
      </c>
      <c r="E78" s="505">
        <v>407</v>
      </c>
      <c r="F78" s="505" t="s">
        <v>32</v>
      </c>
      <c r="G78" s="281">
        <v>671</v>
      </c>
      <c r="H78" s="285">
        <v>58</v>
      </c>
      <c r="I78" s="285">
        <v>104</v>
      </c>
      <c r="J78" s="285">
        <v>9</v>
      </c>
      <c r="K78" s="287">
        <v>2</v>
      </c>
      <c r="L78" s="287">
        <v>2</v>
      </c>
      <c r="M78" s="285">
        <v>9</v>
      </c>
      <c r="O78" s="285">
        <v>8</v>
      </c>
      <c r="P78" s="285">
        <v>4</v>
      </c>
      <c r="Q78" s="287">
        <v>58</v>
      </c>
      <c r="R78" s="330">
        <v>0</v>
      </c>
      <c r="S78" s="287">
        <v>2</v>
      </c>
      <c r="T78" s="285">
        <v>3</v>
      </c>
      <c r="U78" s="285">
        <v>2</v>
      </c>
      <c r="V78" s="287"/>
      <c r="W78" s="285">
        <v>55</v>
      </c>
      <c r="X78" s="285">
        <v>0</v>
      </c>
      <c r="Y78" s="285">
        <v>0</v>
      </c>
      <c r="Z78" s="285">
        <v>0</v>
      </c>
      <c r="AA78" s="285">
        <v>0</v>
      </c>
      <c r="AB78" s="285">
        <v>0</v>
      </c>
      <c r="AC78" s="287">
        <v>13</v>
      </c>
      <c r="AD78" s="287">
        <f t="shared" si="9"/>
        <v>329</v>
      </c>
    </row>
    <row r="79" spans="1:30" s="277" customFormat="1" ht="16.5">
      <c r="A79" s="279">
        <v>11</v>
      </c>
      <c r="B79" s="290">
        <v>57</v>
      </c>
      <c r="C79" s="280" t="s">
        <v>543</v>
      </c>
      <c r="D79" s="285" t="s">
        <v>543</v>
      </c>
      <c r="E79" s="505">
        <v>407</v>
      </c>
      <c r="F79" s="505" t="s">
        <v>33</v>
      </c>
      <c r="G79" s="281">
        <v>671</v>
      </c>
      <c r="H79" s="285">
        <v>71</v>
      </c>
      <c r="I79" s="285">
        <v>95</v>
      </c>
      <c r="J79" s="285">
        <v>3</v>
      </c>
      <c r="K79" s="287">
        <v>4</v>
      </c>
      <c r="L79" s="287">
        <v>1</v>
      </c>
      <c r="M79" s="285">
        <v>11</v>
      </c>
      <c r="O79" s="285">
        <v>13</v>
      </c>
      <c r="P79" s="285">
        <v>2</v>
      </c>
      <c r="Q79" s="287">
        <v>46</v>
      </c>
      <c r="R79" s="330">
        <v>0</v>
      </c>
      <c r="S79" s="287">
        <v>1</v>
      </c>
      <c r="T79" s="285">
        <v>0</v>
      </c>
      <c r="U79" s="285">
        <v>0</v>
      </c>
      <c r="V79" s="287"/>
      <c r="W79" s="285">
        <v>46</v>
      </c>
      <c r="X79" s="285">
        <v>0</v>
      </c>
      <c r="Y79" s="285">
        <v>0</v>
      </c>
      <c r="Z79" s="285">
        <v>0</v>
      </c>
      <c r="AA79" s="285">
        <v>0</v>
      </c>
      <c r="AB79" s="285">
        <v>0</v>
      </c>
      <c r="AC79" s="287">
        <v>7</v>
      </c>
      <c r="AD79" s="287">
        <f t="shared" si="9"/>
        <v>300</v>
      </c>
    </row>
    <row r="80" spans="1:30" s="277" customFormat="1" ht="16.5">
      <c r="A80" s="279">
        <v>11</v>
      </c>
      <c r="B80" s="290">
        <v>57</v>
      </c>
      <c r="C80" s="280" t="s">
        <v>543</v>
      </c>
      <c r="D80" s="285" t="s">
        <v>543</v>
      </c>
      <c r="E80" s="505">
        <v>408</v>
      </c>
      <c r="F80" s="505" t="s">
        <v>31</v>
      </c>
      <c r="G80" s="281">
        <v>589</v>
      </c>
      <c r="H80" s="285">
        <v>31</v>
      </c>
      <c r="I80" s="285">
        <v>120</v>
      </c>
      <c r="J80" s="285">
        <v>12</v>
      </c>
      <c r="K80" s="287">
        <v>3</v>
      </c>
      <c r="L80" s="287">
        <v>6</v>
      </c>
      <c r="M80" s="285">
        <v>7</v>
      </c>
      <c r="O80" s="285">
        <v>11</v>
      </c>
      <c r="P80" s="285">
        <v>4</v>
      </c>
      <c r="Q80" s="287">
        <v>40</v>
      </c>
      <c r="R80" s="330">
        <v>0</v>
      </c>
      <c r="S80" s="287">
        <v>1</v>
      </c>
      <c r="T80" s="285">
        <v>3</v>
      </c>
      <c r="U80" s="285">
        <v>3</v>
      </c>
      <c r="V80" s="287"/>
      <c r="W80" s="285">
        <v>51</v>
      </c>
      <c r="X80" s="285">
        <v>0</v>
      </c>
      <c r="Y80" s="285">
        <v>0</v>
      </c>
      <c r="Z80" s="285">
        <v>0</v>
      </c>
      <c r="AA80" s="285">
        <v>0</v>
      </c>
      <c r="AB80" s="285">
        <v>0</v>
      </c>
      <c r="AC80" s="287">
        <v>17</v>
      </c>
      <c r="AD80" s="287">
        <f t="shared" si="9"/>
        <v>309</v>
      </c>
    </row>
    <row r="81" spans="1:30" s="277" customFormat="1" ht="16.5">
      <c r="A81" s="279">
        <v>11</v>
      </c>
      <c r="B81" s="290">
        <v>57</v>
      </c>
      <c r="C81" s="280" t="s">
        <v>543</v>
      </c>
      <c r="D81" s="285" t="s">
        <v>543</v>
      </c>
      <c r="E81" s="505">
        <v>408</v>
      </c>
      <c r="F81" s="505" t="s">
        <v>32</v>
      </c>
      <c r="G81" s="281">
        <v>589</v>
      </c>
      <c r="H81" s="285">
        <v>33</v>
      </c>
      <c r="I81" s="285">
        <v>128</v>
      </c>
      <c r="J81" s="285">
        <v>16</v>
      </c>
      <c r="K81" s="287">
        <v>4</v>
      </c>
      <c r="L81" s="287">
        <v>6</v>
      </c>
      <c r="M81" s="285">
        <v>6</v>
      </c>
      <c r="O81" s="285">
        <v>3</v>
      </c>
      <c r="P81" s="285">
        <v>6</v>
      </c>
      <c r="Q81" s="287">
        <v>15</v>
      </c>
      <c r="R81" s="330">
        <v>0</v>
      </c>
      <c r="S81" s="287">
        <v>4</v>
      </c>
      <c r="T81" s="285">
        <v>3</v>
      </c>
      <c r="U81" s="285">
        <v>2</v>
      </c>
      <c r="V81" s="287"/>
      <c r="W81" s="285">
        <v>66</v>
      </c>
      <c r="X81" s="285">
        <v>0</v>
      </c>
      <c r="Y81" s="285">
        <v>0</v>
      </c>
      <c r="Z81" s="285">
        <v>0</v>
      </c>
      <c r="AA81" s="285">
        <v>0</v>
      </c>
      <c r="AB81" s="285">
        <v>0</v>
      </c>
      <c r="AC81" s="287">
        <v>11</v>
      </c>
      <c r="AD81" s="287">
        <f t="shared" si="9"/>
        <v>303</v>
      </c>
    </row>
    <row r="82" spans="1:30" s="277" customFormat="1" ht="16.5">
      <c r="A82" s="279">
        <v>11</v>
      </c>
      <c r="B82" s="290">
        <v>57</v>
      </c>
      <c r="C82" s="280" t="s">
        <v>543</v>
      </c>
      <c r="D82" s="285" t="s">
        <v>543</v>
      </c>
      <c r="E82" s="505">
        <v>408</v>
      </c>
      <c r="F82" s="505" t="s">
        <v>33</v>
      </c>
      <c r="G82" s="281">
        <v>588</v>
      </c>
      <c r="H82" s="285">
        <v>46</v>
      </c>
      <c r="I82" s="285">
        <v>125</v>
      </c>
      <c r="J82" s="285">
        <v>11</v>
      </c>
      <c r="K82" s="287">
        <v>6</v>
      </c>
      <c r="L82" s="287">
        <v>4</v>
      </c>
      <c r="M82" s="285">
        <v>7</v>
      </c>
      <c r="O82" s="285">
        <v>11</v>
      </c>
      <c r="P82" s="285">
        <v>1</v>
      </c>
      <c r="Q82" s="287">
        <v>18</v>
      </c>
      <c r="R82" s="330">
        <v>0</v>
      </c>
      <c r="S82" s="287">
        <v>2</v>
      </c>
      <c r="T82" s="285">
        <v>4</v>
      </c>
      <c r="U82" s="285">
        <v>7</v>
      </c>
      <c r="V82" s="287"/>
      <c r="W82" s="285">
        <v>62</v>
      </c>
      <c r="X82" s="285">
        <v>0</v>
      </c>
      <c r="Y82" s="285">
        <v>0</v>
      </c>
      <c r="Z82" s="285">
        <v>0</v>
      </c>
      <c r="AA82" s="285">
        <v>0</v>
      </c>
      <c r="AB82" s="285">
        <v>0</v>
      </c>
      <c r="AC82" s="287">
        <v>2</v>
      </c>
      <c r="AD82" s="287">
        <f t="shared" si="9"/>
        <v>306</v>
      </c>
    </row>
    <row r="83" spans="1:30" s="277" customFormat="1" ht="16.5">
      <c r="A83" s="279">
        <v>11</v>
      </c>
      <c r="B83" s="290">
        <v>57</v>
      </c>
      <c r="C83" s="280" t="s">
        <v>543</v>
      </c>
      <c r="D83" s="285" t="s">
        <v>543</v>
      </c>
      <c r="E83" s="505">
        <v>409</v>
      </c>
      <c r="F83" s="505" t="s">
        <v>31</v>
      </c>
      <c r="G83" s="277">
        <v>651</v>
      </c>
      <c r="H83" s="285">
        <v>28</v>
      </c>
      <c r="I83" s="285">
        <v>58</v>
      </c>
      <c r="J83" s="285">
        <v>22</v>
      </c>
      <c r="K83" s="287">
        <v>4</v>
      </c>
      <c r="L83" s="287">
        <v>2</v>
      </c>
      <c r="M83" s="285">
        <v>2</v>
      </c>
      <c r="O83" s="285">
        <v>139</v>
      </c>
      <c r="P83" s="285">
        <v>2</v>
      </c>
      <c r="Q83" s="287">
        <v>34</v>
      </c>
      <c r="R83" s="330">
        <v>0</v>
      </c>
      <c r="S83" s="287">
        <v>0</v>
      </c>
      <c r="T83" s="285">
        <v>3</v>
      </c>
      <c r="U83" s="285">
        <v>2</v>
      </c>
      <c r="V83" s="287"/>
      <c r="W83" s="285">
        <v>68</v>
      </c>
      <c r="X83" s="285">
        <v>0</v>
      </c>
      <c r="Y83" s="285">
        <v>0</v>
      </c>
      <c r="Z83" s="285">
        <v>0</v>
      </c>
      <c r="AA83" s="285">
        <v>0</v>
      </c>
      <c r="AB83" s="285">
        <v>0</v>
      </c>
      <c r="AC83" s="287">
        <v>27</v>
      </c>
      <c r="AD83" s="287">
        <f t="shared" si="9"/>
        <v>391</v>
      </c>
    </row>
    <row r="84" spans="1:30" s="277" customFormat="1" ht="16.5">
      <c r="A84" s="279">
        <v>11</v>
      </c>
      <c r="B84" s="290">
        <v>57</v>
      </c>
      <c r="C84" s="280" t="s">
        <v>543</v>
      </c>
      <c r="D84" s="285" t="s">
        <v>543</v>
      </c>
      <c r="E84" s="505">
        <v>409</v>
      </c>
      <c r="F84" s="505" t="s">
        <v>32</v>
      </c>
      <c r="G84" s="281">
        <v>651</v>
      </c>
      <c r="H84" s="285">
        <v>27</v>
      </c>
      <c r="I84" s="285">
        <v>47</v>
      </c>
      <c r="J84" s="285">
        <v>16</v>
      </c>
      <c r="K84" s="287">
        <v>5</v>
      </c>
      <c r="L84" s="287">
        <v>3</v>
      </c>
      <c r="M84" s="285">
        <v>1</v>
      </c>
      <c r="O84" s="285">
        <v>173</v>
      </c>
      <c r="P84" s="285">
        <v>4</v>
      </c>
      <c r="Q84" s="287">
        <v>36</v>
      </c>
      <c r="R84" s="330">
        <v>0</v>
      </c>
      <c r="S84" s="287">
        <v>0</v>
      </c>
      <c r="T84" s="285">
        <v>1</v>
      </c>
      <c r="U84" s="285">
        <v>0</v>
      </c>
      <c r="V84" s="287"/>
      <c r="W84" s="285">
        <v>61</v>
      </c>
      <c r="X84" s="285">
        <v>0</v>
      </c>
      <c r="Y84" s="285">
        <v>0</v>
      </c>
      <c r="Z84" s="285">
        <v>0</v>
      </c>
      <c r="AA84" s="285">
        <v>0</v>
      </c>
      <c r="AB84" s="285">
        <v>0</v>
      </c>
      <c r="AC84" s="287">
        <v>25</v>
      </c>
      <c r="AD84" s="287">
        <f t="shared" si="9"/>
        <v>399</v>
      </c>
    </row>
    <row r="85" spans="1:30" s="277" customFormat="1" ht="16.5">
      <c r="A85" s="279">
        <v>11</v>
      </c>
      <c r="B85" s="290">
        <v>57</v>
      </c>
      <c r="C85" s="280" t="s">
        <v>543</v>
      </c>
      <c r="D85" s="285" t="s">
        <v>543</v>
      </c>
      <c r="E85" s="505">
        <v>409</v>
      </c>
      <c r="F85" s="529" t="s">
        <v>79</v>
      </c>
      <c r="G85" s="281">
        <v>361</v>
      </c>
      <c r="H85" s="285">
        <v>11</v>
      </c>
      <c r="I85" s="285">
        <v>88</v>
      </c>
      <c r="J85" s="285">
        <v>8</v>
      </c>
      <c r="K85" s="287">
        <v>1</v>
      </c>
      <c r="L85" s="287">
        <v>2</v>
      </c>
      <c r="M85" s="285">
        <v>1</v>
      </c>
      <c r="O85" s="285">
        <v>46</v>
      </c>
      <c r="P85" s="285">
        <v>2</v>
      </c>
      <c r="Q85" s="287">
        <v>22</v>
      </c>
      <c r="R85" s="330">
        <v>0</v>
      </c>
      <c r="S85" s="287">
        <v>1</v>
      </c>
      <c r="T85" s="285">
        <v>0</v>
      </c>
      <c r="U85" s="285">
        <v>1</v>
      </c>
      <c r="V85" s="287"/>
      <c r="W85" s="285">
        <v>12</v>
      </c>
      <c r="X85" s="285">
        <v>0</v>
      </c>
      <c r="Y85" s="285">
        <v>0</v>
      </c>
      <c r="Z85" s="285">
        <v>0</v>
      </c>
      <c r="AA85" s="285">
        <v>0</v>
      </c>
      <c r="AB85" s="285">
        <v>0</v>
      </c>
      <c r="AC85" s="287">
        <v>8</v>
      </c>
      <c r="AD85" s="287">
        <f t="shared" si="9"/>
        <v>203</v>
      </c>
    </row>
    <row r="86" spans="1:30" s="277" customFormat="1" ht="16.5">
      <c r="A86" s="279">
        <v>11</v>
      </c>
      <c r="B86" s="290">
        <v>57</v>
      </c>
      <c r="C86" s="280" t="s">
        <v>543</v>
      </c>
      <c r="D86" s="285" t="s">
        <v>543</v>
      </c>
      <c r="E86" s="505">
        <v>410</v>
      </c>
      <c r="F86" s="505" t="s">
        <v>31</v>
      </c>
      <c r="G86" s="281">
        <v>617</v>
      </c>
      <c r="H86" s="285">
        <v>37</v>
      </c>
      <c r="I86" s="285">
        <v>81</v>
      </c>
      <c r="J86" s="285">
        <v>18</v>
      </c>
      <c r="K86" s="287">
        <v>4</v>
      </c>
      <c r="L86" s="287">
        <v>2</v>
      </c>
      <c r="M86" s="285">
        <v>2</v>
      </c>
      <c r="O86" s="285">
        <v>44</v>
      </c>
      <c r="P86" s="285">
        <v>1</v>
      </c>
      <c r="Q86" s="287">
        <v>65</v>
      </c>
      <c r="R86" s="330">
        <v>0</v>
      </c>
      <c r="S86" s="287">
        <v>1</v>
      </c>
      <c r="T86" s="285">
        <v>6</v>
      </c>
      <c r="U86" s="285">
        <v>1</v>
      </c>
      <c r="V86" s="287"/>
      <c r="W86" s="285">
        <v>55</v>
      </c>
      <c r="X86" s="285">
        <v>0</v>
      </c>
      <c r="Y86" s="285">
        <v>0</v>
      </c>
      <c r="Z86" s="285">
        <v>0</v>
      </c>
      <c r="AA86" s="285">
        <v>0</v>
      </c>
      <c r="AB86" s="285">
        <v>0</v>
      </c>
      <c r="AC86" s="287">
        <v>23</v>
      </c>
      <c r="AD86" s="287">
        <f t="shared" ref="AD86:AD107" si="10">SUM(H86:AC86)</f>
        <v>340</v>
      </c>
    </row>
    <row r="87" spans="1:30" s="277" customFormat="1" ht="16.5">
      <c r="A87" s="279">
        <v>11</v>
      </c>
      <c r="B87" s="290">
        <v>57</v>
      </c>
      <c r="C87" s="280" t="s">
        <v>543</v>
      </c>
      <c r="D87" s="285" t="s">
        <v>543</v>
      </c>
      <c r="E87" s="505">
        <v>410</v>
      </c>
      <c r="F87" s="505" t="s">
        <v>32</v>
      </c>
      <c r="G87" s="281">
        <v>616</v>
      </c>
      <c r="H87" s="285">
        <v>35</v>
      </c>
      <c r="I87" s="285">
        <v>52</v>
      </c>
      <c r="J87" s="285">
        <v>27</v>
      </c>
      <c r="K87" s="287">
        <v>3</v>
      </c>
      <c r="L87" s="287">
        <v>4</v>
      </c>
      <c r="M87" s="285">
        <v>1</v>
      </c>
      <c r="O87" s="285">
        <v>38</v>
      </c>
      <c r="P87" s="285">
        <v>4</v>
      </c>
      <c r="Q87" s="287">
        <v>73</v>
      </c>
      <c r="R87" s="330">
        <v>0</v>
      </c>
      <c r="S87" s="287">
        <v>0</v>
      </c>
      <c r="T87" s="285">
        <v>6</v>
      </c>
      <c r="U87" s="285">
        <v>1</v>
      </c>
      <c r="V87" s="287"/>
      <c r="W87" s="285">
        <v>64</v>
      </c>
      <c r="X87" s="285">
        <v>0</v>
      </c>
      <c r="Y87" s="285">
        <v>0</v>
      </c>
      <c r="Z87" s="285">
        <v>0</v>
      </c>
      <c r="AA87" s="285">
        <v>0</v>
      </c>
      <c r="AB87" s="285">
        <v>0</v>
      </c>
      <c r="AC87" s="287">
        <v>20</v>
      </c>
      <c r="AD87" s="287">
        <f t="shared" si="10"/>
        <v>328</v>
      </c>
    </row>
    <row r="88" spans="1:30" s="277" customFormat="1" ht="16.5">
      <c r="A88" s="279">
        <v>11</v>
      </c>
      <c r="B88" s="290">
        <v>57</v>
      </c>
      <c r="C88" s="280" t="s">
        <v>543</v>
      </c>
      <c r="D88" s="285" t="s">
        <v>543</v>
      </c>
      <c r="E88" s="505">
        <v>411</v>
      </c>
      <c r="F88" s="505" t="s">
        <v>31</v>
      </c>
      <c r="G88" s="281">
        <v>439</v>
      </c>
      <c r="H88" s="285">
        <v>37</v>
      </c>
      <c r="I88" s="285">
        <v>25</v>
      </c>
      <c r="J88" s="285">
        <v>14</v>
      </c>
      <c r="K88" s="287">
        <v>1</v>
      </c>
      <c r="L88" s="287">
        <v>4</v>
      </c>
      <c r="M88" s="285">
        <v>2</v>
      </c>
      <c r="O88" s="285">
        <v>28</v>
      </c>
      <c r="P88" s="285">
        <v>4</v>
      </c>
      <c r="Q88" s="287">
        <v>49</v>
      </c>
      <c r="R88" s="330">
        <v>0</v>
      </c>
      <c r="S88" s="287">
        <v>1</v>
      </c>
      <c r="T88" s="285">
        <v>0</v>
      </c>
      <c r="U88" s="285">
        <v>1</v>
      </c>
      <c r="V88" s="287"/>
      <c r="W88" s="285">
        <v>25</v>
      </c>
      <c r="X88" s="285">
        <v>0</v>
      </c>
      <c r="Y88" s="285">
        <v>0</v>
      </c>
      <c r="Z88" s="285">
        <v>0</v>
      </c>
      <c r="AA88" s="285">
        <v>0</v>
      </c>
      <c r="AB88" s="285">
        <v>0</v>
      </c>
      <c r="AC88" s="287">
        <v>12</v>
      </c>
      <c r="AD88" s="287">
        <f t="shared" si="10"/>
        <v>203</v>
      </c>
    </row>
    <row r="89" spans="1:30" s="277" customFormat="1" ht="16.5">
      <c r="A89" s="279">
        <v>11</v>
      </c>
      <c r="B89" s="290">
        <v>57</v>
      </c>
      <c r="C89" s="280" t="s">
        <v>543</v>
      </c>
      <c r="D89" s="285" t="s">
        <v>543</v>
      </c>
      <c r="E89" s="505">
        <v>411</v>
      </c>
      <c r="F89" s="505" t="s">
        <v>32</v>
      </c>
      <c r="G89" s="281">
        <v>439</v>
      </c>
      <c r="H89" s="285">
        <v>32</v>
      </c>
      <c r="I89" s="285">
        <v>23</v>
      </c>
      <c r="J89" s="285">
        <v>16</v>
      </c>
      <c r="K89" s="287">
        <v>2</v>
      </c>
      <c r="L89" s="287">
        <v>4</v>
      </c>
      <c r="M89" s="285">
        <v>3</v>
      </c>
      <c r="O89" s="285">
        <v>48</v>
      </c>
      <c r="P89" s="285">
        <v>4</v>
      </c>
      <c r="Q89" s="287">
        <v>32</v>
      </c>
      <c r="R89" s="330">
        <v>0</v>
      </c>
      <c r="S89" s="287">
        <v>1</v>
      </c>
      <c r="T89" s="285">
        <v>0</v>
      </c>
      <c r="U89" s="285">
        <v>1</v>
      </c>
      <c r="V89" s="287"/>
      <c r="W89" s="285">
        <v>34</v>
      </c>
      <c r="X89" s="285">
        <v>0</v>
      </c>
      <c r="Y89" s="285">
        <v>0</v>
      </c>
      <c r="Z89" s="285">
        <v>0</v>
      </c>
      <c r="AA89" s="285">
        <v>0</v>
      </c>
      <c r="AB89" s="285">
        <v>0</v>
      </c>
      <c r="AC89" s="287">
        <v>14</v>
      </c>
      <c r="AD89" s="287">
        <f t="shared" si="10"/>
        <v>214</v>
      </c>
    </row>
    <row r="90" spans="1:30" s="277" customFormat="1" ht="16.5">
      <c r="A90" s="279">
        <v>11</v>
      </c>
      <c r="B90" s="290">
        <v>57</v>
      </c>
      <c r="C90" s="280" t="s">
        <v>543</v>
      </c>
      <c r="D90" s="285" t="s">
        <v>543</v>
      </c>
      <c r="E90" s="505">
        <v>412</v>
      </c>
      <c r="F90" s="505" t="s">
        <v>31</v>
      </c>
      <c r="G90" s="281">
        <v>561</v>
      </c>
      <c r="H90" s="285">
        <v>57</v>
      </c>
      <c r="I90" s="285">
        <v>103</v>
      </c>
      <c r="J90" s="285">
        <v>9</v>
      </c>
      <c r="K90" s="287">
        <v>4</v>
      </c>
      <c r="L90" s="287">
        <v>3</v>
      </c>
      <c r="M90" s="285">
        <v>2</v>
      </c>
      <c r="O90" s="285">
        <v>6</v>
      </c>
      <c r="P90" s="285">
        <v>4</v>
      </c>
      <c r="Q90" s="287">
        <v>37</v>
      </c>
      <c r="R90" s="330">
        <v>0</v>
      </c>
      <c r="S90" s="287">
        <v>6</v>
      </c>
      <c r="T90" s="285">
        <v>3</v>
      </c>
      <c r="U90" s="285">
        <v>1</v>
      </c>
      <c r="V90" s="287"/>
      <c r="W90" s="285">
        <v>16</v>
      </c>
      <c r="X90" s="285">
        <v>0</v>
      </c>
      <c r="Y90" s="285">
        <v>0</v>
      </c>
      <c r="Z90" s="285">
        <v>0</v>
      </c>
      <c r="AA90" s="285">
        <v>0</v>
      </c>
      <c r="AB90" s="285">
        <v>0</v>
      </c>
      <c r="AC90" s="287">
        <v>8</v>
      </c>
      <c r="AD90" s="287">
        <f t="shared" si="10"/>
        <v>259</v>
      </c>
    </row>
    <row r="91" spans="1:30" s="277" customFormat="1" ht="16.5">
      <c r="A91" s="279">
        <v>11</v>
      </c>
      <c r="B91" s="290">
        <v>57</v>
      </c>
      <c r="C91" s="280" t="s">
        <v>543</v>
      </c>
      <c r="D91" s="285" t="s">
        <v>543</v>
      </c>
      <c r="E91" s="505">
        <v>412</v>
      </c>
      <c r="F91" s="505" t="s">
        <v>32</v>
      </c>
      <c r="G91" s="281">
        <v>561</v>
      </c>
      <c r="H91" s="285">
        <v>66</v>
      </c>
      <c r="I91" s="285">
        <v>119</v>
      </c>
      <c r="J91" s="285">
        <v>13</v>
      </c>
      <c r="K91" s="287">
        <v>4</v>
      </c>
      <c r="L91" s="287">
        <v>2</v>
      </c>
      <c r="M91" s="285">
        <v>3</v>
      </c>
      <c r="O91" s="285">
        <v>3</v>
      </c>
      <c r="P91" s="285">
        <v>4</v>
      </c>
      <c r="Q91" s="287">
        <v>31</v>
      </c>
      <c r="R91" s="330">
        <v>0</v>
      </c>
      <c r="S91" s="287">
        <v>2</v>
      </c>
      <c r="T91" s="285">
        <v>3</v>
      </c>
      <c r="U91" s="285">
        <v>0</v>
      </c>
      <c r="V91" s="287"/>
      <c r="W91" s="285">
        <v>34</v>
      </c>
      <c r="X91" s="285">
        <v>0</v>
      </c>
      <c r="Y91" s="285">
        <v>0</v>
      </c>
      <c r="Z91" s="285">
        <v>0</v>
      </c>
      <c r="AA91" s="285">
        <v>0</v>
      </c>
      <c r="AB91" s="285">
        <v>0</v>
      </c>
      <c r="AC91" s="287">
        <v>8</v>
      </c>
      <c r="AD91" s="287">
        <f t="shared" si="10"/>
        <v>292</v>
      </c>
    </row>
    <row r="92" spans="1:30" s="277" customFormat="1" ht="16.5">
      <c r="A92" s="279">
        <v>11</v>
      </c>
      <c r="B92" s="290">
        <v>57</v>
      </c>
      <c r="C92" s="280" t="s">
        <v>543</v>
      </c>
      <c r="D92" s="285" t="s">
        <v>543</v>
      </c>
      <c r="E92" s="505">
        <v>413</v>
      </c>
      <c r="F92" s="505" t="s">
        <v>31</v>
      </c>
      <c r="G92" s="281">
        <v>477</v>
      </c>
      <c r="H92" s="285">
        <v>26</v>
      </c>
      <c r="I92" s="285">
        <v>86</v>
      </c>
      <c r="J92" s="285">
        <v>5</v>
      </c>
      <c r="K92" s="287">
        <v>6</v>
      </c>
      <c r="L92" s="287">
        <v>3</v>
      </c>
      <c r="M92" s="285">
        <v>5</v>
      </c>
      <c r="O92" s="285">
        <v>42</v>
      </c>
      <c r="P92" s="285">
        <v>5</v>
      </c>
      <c r="Q92" s="287">
        <v>33</v>
      </c>
      <c r="R92" s="330">
        <v>0</v>
      </c>
      <c r="S92" s="287">
        <v>3</v>
      </c>
      <c r="T92" s="285">
        <v>0</v>
      </c>
      <c r="U92" s="285">
        <v>0</v>
      </c>
      <c r="V92" s="287"/>
      <c r="W92" s="285">
        <v>61</v>
      </c>
      <c r="X92" s="285">
        <v>0</v>
      </c>
      <c r="Y92" s="285">
        <v>0</v>
      </c>
      <c r="Z92" s="285">
        <v>0</v>
      </c>
      <c r="AA92" s="285">
        <v>0</v>
      </c>
      <c r="AB92" s="285">
        <v>0</v>
      </c>
      <c r="AC92" s="287">
        <v>13</v>
      </c>
      <c r="AD92" s="287">
        <f t="shared" si="10"/>
        <v>288</v>
      </c>
    </row>
    <row r="93" spans="1:30" s="277" customFormat="1" ht="16.5">
      <c r="A93" s="279">
        <v>11</v>
      </c>
      <c r="B93" s="290">
        <v>57</v>
      </c>
      <c r="C93" s="280" t="s">
        <v>543</v>
      </c>
      <c r="D93" s="285" t="s">
        <v>543</v>
      </c>
      <c r="E93" s="505">
        <v>414</v>
      </c>
      <c r="F93" s="505" t="s">
        <v>31</v>
      </c>
      <c r="G93" s="281">
        <v>414</v>
      </c>
      <c r="H93" s="285">
        <v>45</v>
      </c>
      <c r="I93" s="285">
        <v>45</v>
      </c>
      <c r="J93" s="285">
        <v>24</v>
      </c>
      <c r="K93" s="287">
        <v>6</v>
      </c>
      <c r="L93" s="287">
        <v>1</v>
      </c>
      <c r="M93" s="285">
        <v>1</v>
      </c>
      <c r="O93" s="285">
        <v>20</v>
      </c>
      <c r="P93" s="285">
        <v>2</v>
      </c>
      <c r="Q93" s="287">
        <v>44</v>
      </c>
      <c r="R93" s="330">
        <v>0</v>
      </c>
      <c r="S93" s="287">
        <v>0</v>
      </c>
      <c r="T93" s="285">
        <v>5</v>
      </c>
      <c r="U93" s="285">
        <v>1</v>
      </c>
      <c r="V93" s="287"/>
      <c r="W93" s="285">
        <v>11</v>
      </c>
      <c r="X93" s="285">
        <v>0</v>
      </c>
      <c r="Y93" s="285">
        <v>0</v>
      </c>
      <c r="Z93" s="285">
        <v>0</v>
      </c>
      <c r="AA93" s="285">
        <v>0</v>
      </c>
      <c r="AB93" s="285">
        <v>0</v>
      </c>
      <c r="AC93" s="287">
        <v>11</v>
      </c>
      <c r="AD93" s="287">
        <f t="shared" si="10"/>
        <v>216</v>
      </c>
    </row>
    <row r="94" spans="1:30" s="277" customFormat="1" ht="16.5">
      <c r="A94" s="279">
        <v>11</v>
      </c>
      <c r="B94" s="290">
        <v>57</v>
      </c>
      <c r="C94" s="280" t="s">
        <v>543</v>
      </c>
      <c r="D94" s="285" t="s">
        <v>543</v>
      </c>
      <c r="E94" s="505">
        <v>414</v>
      </c>
      <c r="F94" s="505" t="s">
        <v>32</v>
      </c>
      <c r="G94" s="281">
        <v>413</v>
      </c>
      <c r="H94" s="285">
        <v>50</v>
      </c>
      <c r="I94" s="285">
        <v>39</v>
      </c>
      <c r="J94" s="285">
        <v>20</v>
      </c>
      <c r="K94" s="287">
        <v>6</v>
      </c>
      <c r="L94" s="287">
        <v>4</v>
      </c>
      <c r="M94" s="285">
        <v>3</v>
      </c>
      <c r="O94" s="285">
        <v>15</v>
      </c>
      <c r="P94" s="285">
        <v>2</v>
      </c>
      <c r="Q94" s="287">
        <v>44</v>
      </c>
      <c r="R94" s="330">
        <v>0</v>
      </c>
      <c r="S94" s="287">
        <v>4</v>
      </c>
      <c r="T94" s="285">
        <v>0</v>
      </c>
      <c r="U94" s="285">
        <v>1</v>
      </c>
      <c r="V94" s="287"/>
      <c r="W94" s="285">
        <v>10</v>
      </c>
      <c r="X94" s="285">
        <v>0</v>
      </c>
      <c r="Y94" s="285">
        <v>0</v>
      </c>
      <c r="Z94" s="285">
        <v>0</v>
      </c>
      <c r="AA94" s="285">
        <v>0</v>
      </c>
      <c r="AB94" s="285">
        <v>0</v>
      </c>
      <c r="AC94" s="287">
        <v>9</v>
      </c>
      <c r="AD94" s="287">
        <f t="shared" si="10"/>
        <v>207</v>
      </c>
    </row>
    <row r="95" spans="1:30" s="277" customFormat="1" ht="16.5">
      <c r="A95" s="279">
        <v>11</v>
      </c>
      <c r="B95" s="290">
        <v>57</v>
      </c>
      <c r="C95" s="280" t="s">
        <v>543</v>
      </c>
      <c r="D95" s="285" t="s">
        <v>543</v>
      </c>
      <c r="E95" s="505">
        <v>414</v>
      </c>
      <c r="F95" s="529" t="s">
        <v>79</v>
      </c>
      <c r="G95" s="281">
        <v>132</v>
      </c>
      <c r="H95" s="285">
        <v>14</v>
      </c>
      <c r="I95" s="285">
        <v>38</v>
      </c>
      <c r="J95" s="285">
        <v>5</v>
      </c>
      <c r="K95" s="287">
        <v>2</v>
      </c>
      <c r="L95" s="287">
        <v>0</v>
      </c>
      <c r="M95" s="285">
        <v>0</v>
      </c>
      <c r="O95" s="285">
        <v>1</v>
      </c>
      <c r="P95" s="285">
        <v>1</v>
      </c>
      <c r="Q95" s="287">
        <v>14</v>
      </c>
      <c r="R95" s="330">
        <v>0</v>
      </c>
      <c r="S95" s="287">
        <v>0</v>
      </c>
      <c r="T95" s="285">
        <v>0</v>
      </c>
      <c r="U95" s="285">
        <v>0</v>
      </c>
      <c r="V95" s="287"/>
      <c r="W95" s="285">
        <v>4</v>
      </c>
      <c r="X95" s="285">
        <v>0</v>
      </c>
      <c r="Y95" s="285">
        <v>0</v>
      </c>
      <c r="Z95" s="285">
        <v>0</v>
      </c>
      <c r="AA95" s="285">
        <v>0</v>
      </c>
      <c r="AB95" s="285">
        <v>0</v>
      </c>
      <c r="AC95" s="287">
        <v>1</v>
      </c>
      <c r="AD95" s="287">
        <f t="shared" si="10"/>
        <v>80</v>
      </c>
    </row>
    <row r="96" spans="1:30" s="277" customFormat="1" ht="16.5">
      <c r="A96" s="279">
        <v>11</v>
      </c>
      <c r="B96" s="290">
        <v>57</v>
      </c>
      <c r="C96" s="280" t="s">
        <v>543</v>
      </c>
      <c r="D96" s="285" t="s">
        <v>543</v>
      </c>
      <c r="E96" s="505">
        <v>415</v>
      </c>
      <c r="F96" s="505" t="s">
        <v>31</v>
      </c>
      <c r="G96" s="281">
        <v>583</v>
      </c>
      <c r="H96" s="285">
        <v>64</v>
      </c>
      <c r="I96" s="285">
        <v>69</v>
      </c>
      <c r="J96" s="285">
        <v>8</v>
      </c>
      <c r="K96" s="287">
        <v>15</v>
      </c>
      <c r="L96" s="287">
        <v>2</v>
      </c>
      <c r="M96" s="285">
        <v>2</v>
      </c>
      <c r="O96" s="285">
        <v>23</v>
      </c>
      <c r="P96" s="285">
        <v>4</v>
      </c>
      <c r="Q96" s="287">
        <v>60</v>
      </c>
      <c r="R96" s="330">
        <v>0</v>
      </c>
      <c r="S96" s="287">
        <v>0</v>
      </c>
      <c r="T96" s="285">
        <v>0</v>
      </c>
      <c r="U96" s="285">
        <v>0</v>
      </c>
      <c r="V96" s="287"/>
      <c r="W96" s="285">
        <v>48</v>
      </c>
      <c r="X96" s="285">
        <v>0</v>
      </c>
      <c r="Y96" s="285">
        <v>0</v>
      </c>
      <c r="Z96" s="285">
        <v>0</v>
      </c>
      <c r="AA96" s="285">
        <v>0</v>
      </c>
      <c r="AB96" s="285">
        <v>0</v>
      </c>
      <c r="AC96" s="287">
        <v>21</v>
      </c>
      <c r="AD96" s="287">
        <f t="shared" si="10"/>
        <v>316</v>
      </c>
    </row>
    <row r="97" spans="1:30" s="277" customFormat="1" ht="16.5">
      <c r="A97" s="279">
        <v>11</v>
      </c>
      <c r="B97" s="290">
        <v>57</v>
      </c>
      <c r="C97" s="280" t="s">
        <v>543</v>
      </c>
      <c r="D97" s="285" t="s">
        <v>543</v>
      </c>
      <c r="E97" s="505">
        <v>415</v>
      </c>
      <c r="F97" s="505" t="s">
        <v>32</v>
      </c>
      <c r="G97" s="281">
        <v>583</v>
      </c>
      <c r="H97" s="285">
        <v>58</v>
      </c>
      <c r="I97" s="285">
        <v>72</v>
      </c>
      <c r="J97" s="285">
        <v>10</v>
      </c>
      <c r="K97" s="287">
        <v>10</v>
      </c>
      <c r="L97" s="287">
        <v>3</v>
      </c>
      <c r="M97" s="285">
        <v>4</v>
      </c>
      <c r="O97" s="285">
        <v>19</v>
      </c>
      <c r="P97" s="285">
        <v>4</v>
      </c>
      <c r="Q97" s="287">
        <v>59</v>
      </c>
      <c r="R97" s="330">
        <v>0</v>
      </c>
      <c r="S97" s="287">
        <v>0</v>
      </c>
      <c r="T97" s="285">
        <v>5</v>
      </c>
      <c r="U97" s="285">
        <v>0</v>
      </c>
      <c r="V97" s="287"/>
      <c r="W97" s="285">
        <v>41</v>
      </c>
      <c r="X97" s="285">
        <v>0</v>
      </c>
      <c r="Y97" s="285">
        <v>0</v>
      </c>
      <c r="Z97" s="285">
        <v>0</v>
      </c>
      <c r="AA97" s="285">
        <v>0</v>
      </c>
      <c r="AB97" s="285">
        <v>0</v>
      </c>
      <c r="AC97" s="287">
        <v>18</v>
      </c>
      <c r="AD97" s="287">
        <f t="shared" si="10"/>
        <v>303</v>
      </c>
    </row>
    <row r="98" spans="1:30" s="277" customFormat="1" ht="16.5">
      <c r="A98" s="279">
        <v>11</v>
      </c>
      <c r="B98" s="290">
        <v>57</v>
      </c>
      <c r="C98" s="280" t="s">
        <v>543</v>
      </c>
      <c r="D98" s="285" t="s">
        <v>543</v>
      </c>
      <c r="E98" s="505">
        <v>415</v>
      </c>
      <c r="F98" s="505" t="s">
        <v>33</v>
      </c>
      <c r="G98" s="281">
        <v>582</v>
      </c>
      <c r="H98" s="285">
        <v>73</v>
      </c>
      <c r="I98" s="285">
        <v>79</v>
      </c>
      <c r="J98" s="285">
        <v>2</v>
      </c>
      <c r="K98" s="287">
        <v>16</v>
      </c>
      <c r="L98" s="287">
        <v>1</v>
      </c>
      <c r="M98" s="285">
        <v>4</v>
      </c>
      <c r="O98" s="285">
        <v>15</v>
      </c>
      <c r="P98" s="285">
        <v>1</v>
      </c>
      <c r="Q98" s="287">
        <v>72</v>
      </c>
      <c r="R98" s="330">
        <v>0</v>
      </c>
      <c r="S98" s="287">
        <v>3</v>
      </c>
      <c r="T98" s="285">
        <v>2</v>
      </c>
      <c r="U98" s="285">
        <v>3</v>
      </c>
      <c r="V98" s="287"/>
      <c r="W98" s="285">
        <v>33</v>
      </c>
      <c r="X98" s="285">
        <v>0</v>
      </c>
      <c r="Y98" s="285">
        <v>0</v>
      </c>
      <c r="Z98" s="285">
        <v>0</v>
      </c>
      <c r="AA98" s="285">
        <v>0</v>
      </c>
      <c r="AB98" s="285">
        <v>0</v>
      </c>
      <c r="AC98" s="287">
        <v>14</v>
      </c>
      <c r="AD98" s="287">
        <f t="shared" si="10"/>
        <v>318</v>
      </c>
    </row>
    <row r="99" spans="1:30" s="277" customFormat="1" ht="16.5">
      <c r="A99" s="279">
        <v>11</v>
      </c>
      <c r="B99" s="290">
        <v>57</v>
      </c>
      <c r="C99" s="280" t="s">
        <v>543</v>
      </c>
      <c r="D99" s="285" t="s">
        <v>543</v>
      </c>
      <c r="E99" s="505">
        <v>416</v>
      </c>
      <c r="F99" s="505" t="s">
        <v>31</v>
      </c>
      <c r="G99" s="281">
        <v>605</v>
      </c>
      <c r="H99" s="285">
        <v>27</v>
      </c>
      <c r="I99" s="285">
        <v>7</v>
      </c>
      <c r="J99" s="285">
        <v>4</v>
      </c>
      <c r="K99" s="287">
        <v>2</v>
      </c>
      <c r="L99" s="287">
        <v>0</v>
      </c>
      <c r="M99" s="285">
        <v>0</v>
      </c>
      <c r="O99" s="285">
        <v>311</v>
      </c>
      <c r="P99" s="285">
        <v>3</v>
      </c>
      <c r="Q99" s="287">
        <v>29</v>
      </c>
      <c r="R99" s="330">
        <v>0</v>
      </c>
      <c r="S99" s="287">
        <v>0</v>
      </c>
      <c r="T99" s="285">
        <v>0</v>
      </c>
      <c r="U99" s="285">
        <v>0</v>
      </c>
      <c r="V99" s="287"/>
      <c r="W99" s="285">
        <v>1</v>
      </c>
      <c r="X99" s="285">
        <v>0</v>
      </c>
      <c r="Y99" s="285">
        <v>0</v>
      </c>
      <c r="Z99" s="285">
        <v>0</v>
      </c>
      <c r="AA99" s="285">
        <v>0</v>
      </c>
      <c r="AB99" s="285">
        <v>0</v>
      </c>
      <c r="AC99" s="287">
        <v>4</v>
      </c>
      <c r="AD99" s="287">
        <f t="shared" si="10"/>
        <v>388</v>
      </c>
    </row>
    <row r="100" spans="1:30" s="277" customFormat="1" ht="16.5">
      <c r="A100" s="279">
        <v>11</v>
      </c>
      <c r="B100" s="290">
        <v>57</v>
      </c>
      <c r="C100" s="280" t="s">
        <v>543</v>
      </c>
      <c r="D100" s="285" t="s">
        <v>543</v>
      </c>
      <c r="E100" s="505">
        <v>417</v>
      </c>
      <c r="F100" s="505" t="s">
        <v>31</v>
      </c>
      <c r="G100" s="281">
        <v>732</v>
      </c>
      <c r="H100" s="285">
        <v>30</v>
      </c>
      <c r="I100" s="285">
        <v>155</v>
      </c>
      <c r="J100" s="285">
        <v>27</v>
      </c>
      <c r="K100" s="287">
        <v>3</v>
      </c>
      <c r="L100" s="287">
        <v>3</v>
      </c>
      <c r="M100" s="285">
        <v>5</v>
      </c>
      <c r="O100" s="285">
        <v>23</v>
      </c>
      <c r="P100" s="285">
        <v>7</v>
      </c>
      <c r="Q100" s="287">
        <v>76</v>
      </c>
      <c r="R100" s="330">
        <v>0</v>
      </c>
      <c r="S100" s="287">
        <v>3</v>
      </c>
      <c r="T100" s="285">
        <v>0</v>
      </c>
      <c r="U100" s="285">
        <v>0</v>
      </c>
      <c r="V100" s="287"/>
      <c r="W100" s="285">
        <v>23</v>
      </c>
      <c r="X100" s="285">
        <v>0</v>
      </c>
      <c r="Y100" s="285">
        <v>0</v>
      </c>
      <c r="Z100" s="285">
        <v>0</v>
      </c>
      <c r="AA100" s="285">
        <v>0</v>
      </c>
      <c r="AB100" s="285">
        <v>0</v>
      </c>
      <c r="AC100" s="287">
        <v>21</v>
      </c>
      <c r="AD100" s="287">
        <f t="shared" si="10"/>
        <v>376</v>
      </c>
    </row>
    <row r="101" spans="1:30" s="277" customFormat="1" ht="16.5">
      <c r="A101" s="279">
        <v>11</v>
      </c>
      <c r="B101" s="290">
        <v>57</v>
      </c>
      <c r="C101" s="280" t="s">
        <v>543</v>
      </c>
      <c r="D101" s="285" t="s">
        <v>543</v>
      </c>
      <c r="E101" s="505">
        <v>418</v>
      </c>
      <c r="F101" s="505" t="s">
        <v>31</v>
      </c>
      <c r="G101" s="281">
        <v>293</v>
      </c>
      <c r="H101" s="285">
        <v>22</v>
      </c>
      <c r="I101" s="285">
        <v>76</v>
      </c>
      <c r="J101" s="285">
        <v>9</v>
      </c>
      <c r="K101" s="287">
        <v>3</v>
      </c>
      <c r="L101" s="287">
        <v>1</v>
      </c>
      <c r="M101" s="285">
        <v>0</v>
      </c>
      <c r="O101" s="285">
        <v>1</v>
      </c>
      <c r="P101" s="285">
        <v>3</v>
      </c>
      <c r="Q101" s="287">
        <v>7</v>
      </c>
      <c r="R101" s="330">
        <v>0</v>
      </c>
      <c r="S101" s="287">
        <v>0</v>
      </c>
      <c r="T101" s="285">
        <v>1</v>
      </c>
      <c r="U101" s="285">
        <v>0</v>
      </c>
      <c r="V101" s="287"/>
      <c r="W101" s="285">
        <v>52</v>
      </c>
      <c r="X101" s="285">
        <v>0</v>
      </c>
      <c r="Y101" s="285">
        <v>0</v>
      </c>
      <c r="Z101" s="285">
        <v>0</v>
      </c>
      <c r="AA101" s="285">
        <v>0</v>
      </c>
      <c r="AB101" s="285">
        <v>0</v>
      </c>
      <c r="AC101" s="287">
        <v>10</v>
      </c>
      <c r="AD101" s="287">
        <f t="shared" si="10"/>
        <v>185</v>
      </c>
    </row>
    <row r="102" spans="1:30" s="277" customFormat="1" ht="16.5">
      <c r="A102" s="279">
        <v>11</v>
      </c>
      <c r="B102" s="290">
        <v>57</v>
      </c>
      <c r="C102" s="280" t="s">
        <v>543</v>
      </c>
      <c r="D102" s="285" t="s">
        <v>543</v>
      </c>
      <c r="E102" s="505">
        <v>419</v>
      </c>
      <c r="F102" s="505" t="s">
        <v>31</v>
      </c>
      <c r="G102" s="281">
        <v>343</v>
      </c>
      <c r="H102" s="285">
        <v>44</v>
      </c>
      <c r="I102" s="285">
        <v>32</v>
      </c>
      <c r="J102" s="285">
        <v>5</v>
      </c>
      <c r="K102" s="287">
        <v>2</v>
      </c>
      <c r="L102" s="287">
        <v>2</v>
      </c>
      <c r="M102" s="285">
        <v>0</v>
      </c>
      <c r="O102" s="285">
        <v>14</v>
      </c>
      <c r="P102" s="285">
        <v>0</v>
      </c>
      <c r="Q102" s="287">
        <v>5</v>
      </c>
      <c r="R102" s="330">
        <v>0</v>
      </c>
      <c r="S102" s="287">
        <v>1</v>
      </c>
      <c r="T102" s="285">
        <v>0</v>
      </c>
      <c r="U102" s="285">
        <v>2</v>
      </c>
      <c r="V102" s="287"/>
      <c r="W102" s="285">
        <v>5</v>
      </c>
      <c r="X102" s="285">
        <v>0</v>
      </c>
      <c r="Y102" s="285">
        <v>0</v>
      </c>
      <c r="Z102" s="285">
        <v>0</v>
      </c>
      <c r="AA102" s="285">
        <v>0</v>
      </c>
      <c r="AB102" s="285">
        <v>0</v>
      </c>
      <c r="AC102" s="287">
        <v>1</v>
      </c>
      <c r="AD102" s="287">
        <f t="shared" si="10"/>
        <v>113</v>
      </c>
    </row>
    <row r="103" spans="1:30" s="277" customFormat="1" ht="16.5">
      <c r="A103" s="279">
        <v>11</v>
      </c>
      <c r="B103" s="290">
        <v>57</v>
      </c>
      <c r="C103" s="280" t="s">
        <v>543</v>
      </c>
      <c r="D103" s="285" t="s">
        <v>543</v>
      </c>
      <c r="E103" s="505">
        <v>419</v>
      </c>
      <c r="F103" s="529" t="s">
        <v>60</v>
      </c>
      <c r="G103" s="281">
        <v>216</v>
      </c>
      <c r="H103" s="285">
        <v>17</v>
      </c>
      <c r="I103" s="285">
        <v>83</v>
      </c>
      <c r="J103" s="285">
        <v>17</v>
      </c>
      <c r="K103" s="287">
        <v>5</v>
      </c>
      <c r="L103" s="287">
        <v>2</v>
      </c>
      <c r="M103" s="285">
        <v>0</v>
      </c>
      <c r="O103" s="285">
        <v>8</v>
      </c>
      <c r="P103" s="285">
        <v>2</v>
      </c>
      <c r="Q103" s="287">
        <v>35</v>
      </c>
      <c r="R103" s="330">
        <v>0</v>
      </c>
      <c r="S103" s="287">
        <v>2</v>
      </c>
      <c r="T103" s="285">
        <v>2</v>
      </c>
      <c r="U103" s="285">
        <v>0</v>
      </c>
      <c r="V103" s="287"/>
      <c r="W103" s="285">
        <v>25</v>
      </c>
      <c r="X103" s="285">
        <v>0</v>
      </c>
      <c r="Y103" s="285">
        <v>0</v>
      </c>
      <c r="Z103" s="285">
        <v>0</v>
      </c>
      <c r="AA103" s="285">
        <v>0</v>
      </c>
      <c r="AB103" s="285">
        <v>0</v>
      </c>
      <c r="AC103" s="287">
        <v>10</v>
      </c>
      <c r="AD103" s="287">
        <f t="shared" si="10"/>
        <v>208</v>
      </c>
    </row>
    <row r="104" spans="1:30" s="277" customFormat="1" ht="16.5">
      <c r="A104" s="279">
        <v>11</v>
      </c>
      <c r="B104" s="290">
        <v>57</v>
      </c>
      <c r="C104" s="280" t="s">
        <v>543</v>
      </c>
      <c r="D104" s="285" t="s">
        <v>543</v>
      </c>
      <c r="E104" s="505">
        <v>420</v>
      </c>
      <c r="F104" s="505" t="s">
        <v>31</v>
      </c>
      <c r="G104" s="281">
        <v>725</v>
      </c>
      <c r="H104" s="285">
        <v>80</v>
      </c>
      <c r="I104" s="285">
        <v>61</v>
      </c>
      <c r="J104" s="285">
        <v>10</v>
      </c>
      <c r="K104" s="287">
        <v>6</v>
      </c>
      <c r="L104" s="287">
        <v>6</v>
      </c>
      <c r="M104" s="285">
        <v>5</v>
      </c>
      <c r="O104" s="285">
        <v>7</v>
      </c>
      <c r="P104" s="285">
        <v>6</v>
      </c>
      <c r="Q104" s="287">
        <v>82</v>
      </c>
      <c r="R104" s="330">
        <v>0</v>
      </c>
      <c r="S104" s="287">
        <v>5</v>
      </c>
      <c r="T104" s="285">
        <v>4</v>
      </c>
      <c r="U104" s="285">
        <v>2</v>
      </c>
      <c r="V104" s="287"/>
      <c r="W104" s="285">
        <v>27</v>
      </c>
      <c r="X104" s="285">
        <v>0</v>
      </c>
      <c r="Y104" s="285">
        <v>0</v>
      </c>
      <c r="Z104" s="285">
        <v>0</v>
      </c>
      <c r="AA104" s="285">
        <v>0</v>
      </c>
      <c r="AB104" s="285">
        <v>0</v>
      </c>
      <c r="AC104" s="287">
        <v>17</v>
      </c>
      <c r="AD104" s="287">
        <f t="shared" si="10"/>
        <v>318</v>
      </c>
    </row>
    <row r="105" spans="1:30" s="277" customFormat="1" ht="16.5">
      <c r="A105" s="279">
        <v>11</v>
      </c>
      <c r="B105" s="290">
        <v>57</v>
      </c>
      <c r="C105" s="280" t="s">
        <v>543</v>
      </c>
      <c r="D105" s="285" t="s">
        <v>543</v>
      </c>
      <c r="E105" s="505">
        <v>420</v>
      </c>
      <c r="F105" s="505" t="s">
        <v>32</v>
      </c>
      <c r="G105" s="281">
        <v>725</v>
      </c>
      <c r="H105" s="285">
        <v>76</v>
      </c>
      <c r="I105" s="285">
        <v>58</v>
      </c>
      <c r="J105" s="285">
        <v>24</v>
      </c>
      <c r="K105" s="287">
        <v>9</v>
      </c>
      <c r="L105" s="287">
        <v>3</v>
      </c>
      <c r="M105" s="285">
        <v>4</v>
      </c>
      <c r="O105" s="285">
        <v>6</v>
      </c>
      <c r="P105" s="285">
        <v>2</v>
      </c>
      <c r="Q105" s="287">
        <v>68</v>
      </c>
      <c r="R105" s="330">
        <v>0</v>
      </c>
      <c r="S105" s="287">
        <v>1</v>
      </c>
      <c r="T105" s="285">
        <v>1</v>
      </c>
      <c r="U105" s="285">
        <v>0</v>
      </c>
      <c r="V105" s="287"/>
      <c r="W105" s="285">
        <v>30</v>
      </c>
      <c r="X105" s="285">
        <v>0</v>
      </c>
      <c r="Y105" s="285">
        <v>0</v>
      </c>
      <c r="Z105" s="285">
        <v>0</v>
      </c>
      <c r="AA105" s="285">
        <v>0</v>
      </c>
      <c r="AB105" s="285">
        <v>0</v>
      </c>
      <c r="AC105" s="287">
        <v>8</v>
      </c>
      <c r="AD105" s="287">
        <f t="shared" si="10"/>
        <v>290</v>
      </c>
    </row>
    <row r="106" spans="1:30" s="277" customFormat="1" ht="16.5">
      <c r="A106" s="279">
        <v>11</v>
      </c>
      <c r="B106" s="290">
        <v>57</v>
      </c>
      <c r="C106" s="280" t="s">
        <v>543</v>
      </c>
      <c r="D106" s="285" t="s">
        <v>543</v>
      </c>
      <c r="E106" s="505">
        <v>420</v>
      </c>
      <c r="F106" s="505" t="s">
        <v>33</v>
      </c>
      <c r="G106" s="281">
        <v>725</v>
      </c>
      <c r="H106" s="285">
        <v>98</v>
      </c>
      <c r="I106" s="285">
        <v>76</v>
      </c>
      <c r="J106" s="285">
        <v>20</v>
      </c>
      <c r="K106" s="287">
        <v>2</v>
      </c>
      <c r="L106" s="287">
        <v>4</v>
      </c>
      <c r="M106" s="285">
        <v>9</v>
      </c>
      <c r="O106" s="285">
        <v>9</v>
      </c>
      <c r="P106" s="285">
        <v>4</v>
      </c>
      <c r="Q106" s="287">
        <v>69</v>
      </c>
      <c r="R106" s="330">
        <v>0</v>
      </c>
      <c r="S106" s="287">
        <v>2</v>
      </c>
      <c r="T106" s="285">
        <v>2</v>
      </c>
      <c r="U106" s="285">
        <v>2</v>
      </c>
      <c r="V106" s="287"/>
      <c r="W106" s="285">
        <v>23</v>
      </c>
      <c r="X106" s="285">
        <v>0</v>
      </c>
      <c r="Y106" s="285">
        <v>0</v>
      </c>
      <c r="Z106" s="285">
        <v>0</v>
      </c>
      <c r="AA106" s="285">
        <v>0</v>
      </c>
      <c r="AB106" s="285">
        <v>0</v>
      </c>
      <c r="AC106" s="287">
        <v>10</v>
      </c>
      <c r="AD106" s="287">
        <f t="shared" si="10"/>
        <v>330</v>
      </c>
    </row>
    <row r="107" spans="1:30" s="277" customFormat="1" ht="16.5">
      <c r="A107" s="279">
        <v>11</v>
      </c>
      <c r="B107" s="290">
        <v>57</v>
      </c>
      <c r="C107" s="280" t="s">
        <v>543</v>
      </c>
      <c r="D107" s="285" t="s">
        <v>543</v>
      </c>
      <c r="E107" s="505">
        <v>421</v>
      </c>
      <c r="F107" s="505" t="s">
        <v>31</v>
      </c>
      <c r="G107" s="281">
        <v>135</v>
      </c>
      <c r="H107" s="285">
        <v>3</v>
      </c>
      <c r="I107" s="285">
        <v>27</v>
      </c>
      <c r="J107" s="285">
        <v>4</v>
      </c>
      <c r="K107" s="287">
        <v>1</v>
      </c>
      <c r="L107" s="287">
        <v>0</v>
      </c>
      <c r="M107" s="285">
        <v>5</v>
      </c>
      <c r="O107" s="285">
        <v>2</v>
      </c>
      <c r="P107" s="285">
        <v>2</v>
      </c>
      <c r="Q107" s="287">
        <v>12</v>
      </c>
      <c r="R107" s="330">
        <v>0</v>
      </c>
      <c r="S107" s="287">
        <v>1</v>
      </c>
      <c r="T107" s="285">
        <v>0</v>
      </c>
      <c r="U107" s="285">
        <v>1</v>
      </c>
      <c r="V107" s="287"/>
      <c r="W107" s="285">
        <v>31</v>
      </c>
      <c r="X107" s="285">
        <v>0</v>
      </c>
      <c r="Y107" s="285">
        <v>0</v>
      </c>
      <c r="Z107" s="285">
        <v>0</v>
      </c>
      <c r="AA107" s="285">
        <v>0</v>
      </c>
      <c r="AB107" s="285">
        <v>0</v>
      </c>
      <c r="AC107" s="287">
        <v>3</v>
      </c>
      <c r="AD107" s="287">
        <f t="shared" si="10"/>
        <v>92</v>
      </c>
    </row>
    <row r="108" spans="1:30" s="271" customFormat="1" ht="16.5">
      <c r="B108" s="291" t="s">
        <v>63</v>
      </c>
      <c r="C108" s="293" t="s">
        <v>64</v>
      </c>
      <c r="D108" s="293"/>
      <c r="E108" s="574"/>
      <c r="F108" s="574"/>
      <c r="G108" s="293">
        <f>SUM(G54:G107)</f>
        <v>29038</v>
      </c>
      <c r="H108" s="293">
        <f t="shared" ref="H108:N108" si="11">SUM(H54:H107)</f>
        <v>2722</v>
      </c>
      <c r="I108" s="293">
        <f t="shared" si="11"/>
        <v>3898</v>
      </c>
      <c r="J108" s="293">
        <f t="shared" si="11"/>
        <v>587</v>
      </c>
      <c r="K108" s="333">
        <f t="shared" si="11"/>
        <v>228</v>
      </c>
      <c r="L108" s="333">
        <f t="shared" si="11"/>
        <v>160</v>
      </c>
      <c r="M108" s="293">
        <f t="shared" si="11"/>
        <v>299</v>
      </c>
      <c r="N108" s="293">
        <f t="shared" si="11"/>
        <v>0</v>
      </c>
      <c r="O108" s="293">
        <f>SUM(O54:O107)</f>
        <v>1267</v>
      </c>
      <c r="P108" s="293">
        <f>SUM(P54:P107)</f>
        <v>190</v>
      </c>
      <c r="Q108" s="333">
        <f>SUM(Q54:Q107)</f>
        <v>2574</v>
      </c>
      <c r="R108" s="330">
        <v>0</v>
      </c>
      <c r="S108" s="333">
        <f>SUM(S54:S107)</f>
        <v>89</v>
      </c>
      <c r="T108" s="293">
        <f>SUM(T54:T107)</f>
        <v>105</v>
      </c>
      <c r="U108" s="293">
        <f>SUM(U54:U107)</f>
        <v>87</v>
      </c>
      <c r="V108" s="333">
        <v>0</v>
      </c>
      <c r="W108" s="293">
        <f>SUM(W54:W107)</f>
        <v>2533</v>
      </c>
      <c r="X108" s="293">
        <f>SUM(X54:X107)</f>
        <v>0</v>
      </c>
      <c r="Y108" s="293">
        <v>0</v>
      </c>
      <c r="Z108" s="293">
        <v>0</v>
      </c>
      <c r="AA108" s="293">
        <v>0</v>
      </c>
      <c r="AB108" s="293">
        <v>0</v>
      </c>
      <c r="AC108" s="333">
        <f>SUM(AC54:AC107)</f>
        <v>615</v>
      </c>
      <c r="AD108" s="333">
        <f>SUM(AD54:AD107)</f>
        <v>15354</v>
      </c>
    </row>
    <row r="109" spans="1:30" s="385" customFormat="1" ht="16.5">
      <c r="C109" s="386"/>
      <c r="D109" s="386"/>
      <c r="E109" s="386"/>
      <c r="F109" s="386"/>
      <c r="H109" s="386"/>
      <c r="I109" s="386"/>
      <c r="J109" s="386"/>
      <c r="K109" s="386"/>
      <c r="L109" s="386"/>
      <c r="M109" s="386"/>
      <c r="O109" s="386"/>
      <c r="P109" s="386"/>
      <c r="Q109" s="386"/>
      <c r="S109" s="386"/>
      <c r="T109" s="386">
        <f>T108/2</f>
        <v>52.5</v>
      </c>
      <c r="U109" s="386">
        <f>U108/2</f>
        <v>43.5</v>
      </c>
      <c r="V109" s="386">
        <v>0</v>
      </c>
      <c r="W109" s="386"/>
      <c r="AC109" s="386"/>
      <c r="AD109" s="386"/>
    </row>
    <row r="110" spans="1:30" s="277" customFormat="1" ht="16.5" customHeight="1">
      <c r="B110" s="291" t="s">
        <v>65</v>
      </c>
      <c r="C110" s="660" t="s">
        <v>66</v>
      </c>
      <c r="D110" s="661"/>
      <c r="E110" s="661"/>
      <c r="F110" s="662"/>
      <c r="G110" s="292" t="s">
        <v>6</v>
      </c>
      <c r="H110" s="284" t="s">
        <v>7</v>
      </c>
      <c r="I110" s="284" t="s">
        <v>8</v>
      </c>
      <c r="J110" s="284" t="s">
        <v>9</v>
      </c>
      <c r="K110" s="284" t="s">
        <v>10</v>
      </c>
      <c r="L110" s="284" t="s">
        <v>11</v>
      </c>
      <c r="M110" s="284" t="s">
        <v>12</v>
      </c>
      <c r="N110" s="284" t="s">
        <v>13</v>
      </c>
      <c r="O110" s="284" t="s">
        <v>14</v>
      </c>
      <c r="P110" s="284" t="s">
        <v>15</v>
      </c>
      <c r="Q110" s="284" t="s">
        <v>16</v>
      </c>
      <c r="R110" s="284" t="s">
        <v>17</v>
      </c>
      <c r="S110" s="284" t="s">
        <v>18</v>
      </c>
      <c r="T110" s="284" t="s">
        <v>22</v>
      </c>
      <c r="U110" s="284" t="s">
        <v>23</v>
      </c>
      <c r="V110" s="284" t="s">
        <v>24</v>
      </c>
      <c r="W110" s="284" t="s">
        <v>25</v>
      </c>
      <c r="X110" s="284" t="s">
        <v>26</v>
      </c>
      <c r="Y110" s="284" t="s">
        <v>27</v>
      </c>
      <c r="Z110" s="284" t="s">
        <v>28</v>
      </c>
      <c r="AA110" s="284" t="s">
        <v>29</v>
      </c>
      <c r="AC110" s="284"/>
      <c r="AD110" s="284"/>
    </row>
    <row r="111" spans="1:30" s="277" customFormat="1" ht="16.5">
      <c r="C111" s="663"/>
      <c r="D111" s="664"/>
      <c r="E111" s="664"/>
      <c r="F111" s="665"/>
      <c r="G111" s="285">
        <f>G108</f>
        <v>29038</v>
      </c>
      <c r="H111" s="285">
        <f>H108+53</f>
        <v>2775</v>
      </c>
      <c r="I111" s="285">
        <f>I108+44</f>
        <v>3942</v>
      </c>
      <c r="J111" s="285">
        <f>J108+52</f>
        <v>639</v>
      </c>
      <c r="K111" s="285">
        <f>K108+43</f>
        <v>271</v>
      </c>
      <c r="L111" s="285">
        <f>L108</f>
        <v>160</v>
      </c>
      <c r="M111" s="285">
        <f>M108</f>
        <v>299</v>
      </c>
      <c r="N111" s="277">
        <v>0</v>
      </c>
      <c r="O111" s="285">
        <f>O108</f>
        <v>1267</v>
      </c>
      <c r="P111" s="285">
        <f>P108</f>
        <v>190</v>
      </c>
      <c r="Q111" s="285">
        <f>Q108</f>
        <v>2574</v>
      </c>
      <c r="R111" s="285">
        <f>R108</f>
        <v>0</v>
      </c>
      <c r="S111" s="285">
        <f>S108</f>
        <v>89</v>
      </c>
      <c r="T111" s="285">
        <f>W108</f>
        <v>2533</v>
      </c>
      <c r="U111" s="285"/>
      <c r="V111" s="285">
        <f>Y54</f>
        <v>0</v>
      </c>
      <c r="W111" s="285">
        <f>Z54</f>
        <v>0</v>
      </c>
      <c r="X111" s="285">
        <f>AA54</f>
        <v>0</v>
      </c>
      <c r="Y111" s="285">
        <f>AB54</f>
        <v>0</v>
      </c>
      <c r="Z111" s="285">
        <v>615</v>
      </c>
      <c r="AA111" s="285">
        <f>SUM(H111:Z111)</f>
        <v>15354</v>
      </c>
      <c r="AC111" s="285"/>
      <c r="AD111" s="285"/>
    </row>
    <row r="112" spans="1:30" s="277" customFormat="1" ht="16.5">
      <c r="C112" s="285"/>
      <c r="D112" s="285"/>
      <c r="E112" s="287"/>
      <c r="F112" s="287"/>
      <c r="H112" s="285"/>
      <c r="I112" s="285"/>
      <c r="J112" s="285"/>
      <c r="K112" s="287"/>
      <c r="L112" s="287"/>
      <c r="M112" s="285"/>
      <c r="O112" s="285"/>
      <c r="P112" s="285"/>
      <c r="Q112" s="287"/>
      <c r="S112" s="287"/>
      <c r="T112" s="285"/>
      <c r="U112" s="285"/>
      <c r="W112" s="285"/>
      <c r="AC112" s="287"/>
      <c r="AD112" s="287"/>
    </row>
    <row r="113" spans="1:30" s="334" customFormat="1" ht="30.75" customHeight="1">
      <c r="B113" s="291" t="s">
        <v>67</v>
      </c>
      <c r="C113" s="705" t="s">
        <v>68</v>
      </c>
      <c r="D113" s="706"/>
      <c r="E113" s="706"/>
      <c r="F113" s="707"/>
      <c r="G113" s="292" t="s">
        <v>6</v>
      </c>
      <c r="H113" s="708" t="s">
        <v>69</v>
      </c>
      <c r="I113" s="709"/>
      <c r="J113" s="708" t="s">
        <v>70</v>
      </c>
      <c r="K113" s="709"/>
      <c r="L113" s="335" t="s">
        <v>11</v>
      </c>
      <c r="M113" s="336" t="s">
        <v>12</v>
      </c>
      <c r="N113" s="334" t="s">
        <v>13</v>
      </c>
      <c r="O113" s="336" t="s">
        <v>14</v>
      </c>
      <c r="P113" s="336" t="s">
        <v>15</v>
      </c>
      <c r="Q113" s="335" t="s">
        <v>16</v>
      </c>
      <c r="R113" s="284" t="s">
        <v>17</v>
      </c>
      <c r="S113" s="335" t="s">
        <v>18</v>
      </c>
      <c r="T113" s="336" t="s">
        <v>22</v>
      </c>
      <c r="U113" s="336" t="s">
        <v>23</v>
      </c>
      <c r="V113" s="284" t="s">
        <v>24</v>
      </c>
      <c r="W113" s="336" t="s">
        <v>25</v>
      </c>
      <c r="X113" s="284" t="s">
        <v>26</v>
      </c>
      <c r="Y113" s="284" t="s">
        <v>27</v>
      </c>
      <c r="Z113" s="284" t="s">
        <v>28</v>
      </c>
      <c r="AA113" s="284" t="s">
        <v>29</v>
      </c>
      <c r="AC113" s="335"/>
      <c r="AD113" s="335"/>
    </row>
    <row r="114" spans="1:30" s="277" customFormat="1" ht="16.5">
      <c r="C114" s="285"/>
      <c r="D114" s="285"/>
      <c r="E114" s="287"/>
      <c r="F114" s="287"/>
      <c r="G114" s="285">
        <f>G108</f>
        <v>29038</v>
      </c>
      <c r="H114" s="675">
        <f>H111+J111</f>
        <v>3414</v>
      </c>
      <c r="I114" s="679"/>
      <c r="J114" s="675">
        <f>I111+K111</f>
        <v>4213</v>
      </c>
      <c r="K114" s="679"/>
      <c r="L114" s="287">
        <f>L111</f>
        <v>160</v>
      </c>
      <c r="M114" s="285">
        <f t="shared" ref="M114" si="12">M111</f>
        <v>299</v>
      </c>
      <c r="N114" s="277" t="s">
        <v>790</v>
      </c>
      <c r="O114" s="285">
        <f>O111</f>
        <v>1267</v>
      </c>
      <c r="P114" s="285">
        <f>P111</f>
        <v>190</v>
      </c>
      <c r="Q114" s="287">
        <f>Q111</f>
        <v>2574</v>
      </c>
      <c r="R114" s="285" t="s">
        <v>790</v>
      </c>
      <c r="S114" s="287">
        <f>S111</f>
        <v>89</v>
      </c>
      <c r="T114" s="285">
        <f>W108</f>
        <v>2533</v>
      </c>
      <c r="U114" s="491" t="s">
        <v>790</v>
      </c>
      <c r="V114" s="491" t="s">
        <v>790</v>
      </c>
      <c r="W114" s="491" t="s">
        <v>790</v>
      </c>
      <c r="X114" s="491" t="s">
        <v>790</v>
      </c>
      <c r="Y114" s="285">
        <f>Y111</f>
        <v>0</v>
      </c>
      <c r="Z114" s="285">
        <f>Z111</f>
        <v>615</v>
      </c>
      <c r="AA114" s="285">
        <f>SUM(H114:Z114)</f>
        <v>15354</v>
      </c>
      <c r="AC114" s="287"/>
      <c r="AD114" s="287"/>
    </row>
    <row r="115" spans="1:30" s="277" customFormat="1" ht="16.5">
      <c r="E115" s="288"/>
    </row>
    <row r="116" spans="1:30" s="277" customFormat="1" ht="16.5">
      <c r="E116" s="288"/>
    </row>
    <row r="117" spans="1:30" s="277" customFormat="1" ht="16.5">
      <c r="A117" s="276" t="s">
        <v>0</v>
      </c>
      <c r="B117" s="283" t="s">
        <v>1</v>
      </c>
      <c r="C117" s="282" t="s">
        <v>2</v>
      </c>
      <c r="D117" s="282" t="s">
        <v>3</v>
      </c>
      <c r="E117" s="275" t="s">
        <v>4</v>
      </c>
      <c r="F117" s="275" t="s">
        <v>5</v>
      </c>
      <c r="G117" s="275" t="s">
        <v>6</v>
      </c>
      <c r="H117" s="284" t="s">
        <v>7</v>
      </c>
      <c r="I117" s="284" t="s">
        <v>8</v>
      </c>
      <c r="J117" s="284" t="s">
        <v>9</v>
      </c>
      <c r="K117" s="284" t="s">
        <v>10</v>
      </c>
      <c r="L117" s="284" t="s">
        <v>11</v>
      </c>
      <c r="M117" s="284" t="s">
        <v>12</v>
      </c>
      <c r="N117" s="284" t="s">
        <v>13</v>
      </c>
      <c r="O117" s="284" t="s">
        <v>14</v>
      </c>
      <c r="P117" s="284" t="s">
        <v>15</v>
      </c>
      <c r="Q117" s="284" t="s">
        <v>16</v>
      </c>
      <c r="R117" s="284" t="s">
        <v>17</v>
      </c>
      <c r="S117" s="284" t="s">
        <v>18</v>
      </c>
      <c r="T117" s="286" t="s">
        <v>19</v>
      </c>
      <c r="U117" s="286" t="s">
        <v>20</v>
      </c>
      <c r="V117" s="286" t="s">
        <v>21</v>
      </c>
      <c r="W117" s="284" t="s">
        <v>22</v>
      </c>
      <c r="X117" s="284" t="s">
        <v>23</v>
      </c>
      <c r="Y117" s="284" t="s">
        <v>24</v>
      </c>
      <c r="Z117" s="284" t="s">
        <v>25</v>
      </c>
      <c r="AA117" s="284" t="s">
        <v>26</v>
      </c>
      <c r="AB117" s="284" t="s">
        <v>27</v>
      </c>
      <c r="AC117" s="284" t="s">
        <v>28</v>
      </c>
      <c r="AD117" s="284" t="s">
        <v>29</v>
      </c>
    </row>
    <row r="118" spans="1:30" s="274" customFormat="1" ht="15.75">
      <c r="A118" s="401">
        <v>11</v>
      </c>
      <c r="B118" s="401">
        <v>72</v>
      </c>
      <c r="C118" s="401" t="s">
        <v>666</v>
      </c>
      <c r="D118" s="401"/>
      <c r="E118" s="391">
        <v>661</v>
      </c>
      <c r="F118" s="391" t="s">
        <v>31</v>
      </c>
      <c r="G118" s="401">
        <v>498</v>
      </c>
      <c r="H118" s="391">
        <v>0</v>
      </c>
      <c r="I118" s="391">
        <v>189</v>
      </c>
      <c r="J118" s="391">
        <v>4</v>
      </c>
      <c r="K118" s="391">
        <v>1</v>
      </c>
      <c r="L118" s="391">
        <v>6</v>
      </c>
      <c r="M118" s="391">
        <v>0</v>
      </c>
      <c r="N118" s="391">
        <v>0</v>
      </c>
      <c r="O118" s="391">
        <v>0</v>
      </c>
      <c r="P118" s="391">
        <v>0</v>
      </c>
      <c r="Q118" s="391">
        <v>26</v>
      </c>
      <c r="R118" s="391">
        <v>0</v>
      </c>
      <c r="S118" s="391">
        <v>0</v>
      </c>
      <c r="T118" s="391">
        <v>0</v>
      </c>
      <c r="U118" s="391">
        <v>1</v>
      </c>
      <c r="V118" s="401"/>
      <c r="W118" s="391">
        <v>145</v>
      </c>
      <c r="X118" s="391">
        <v>0</v>
      </c>
      <c r="Y118" s="391">
        <v>0</v>
      </c>
      <c r="Z118" s="391">
        <v>0</v>
      </c>
      <c r="AA118" s="391">
        <v>0</v>
      </c>
      <c r="AB118" s="391">
        <v>0</v>
      </c>
      <c r="AC118" s="391">
        <v>16</v>
      </c>
      <c r="AD118" s="274">
        <f>SUM(H118:AC118)</f>
        <v>388</v>
      </c>
    </row>
    <row r="119" spans="1:30" s="274" customFormat="1" ht="15.75">
      <c r="A119" s="401">
        <v>11</v>
      </c>
      <c r="B119" s="401">
        <v>72</v>
      </c>
      <c r="C119" s="401" t="s">
        <v>666</v>
      </c>
      <c r="D119" s="401"/>
      <c r="E119" s="391">
        <v>661</v>
      </c>
      <c r="F119" s="391" t="s">
        <v>32</v>
      </c>
      <c r="G119" s="401">
        <v>497</v>
      </c>
      <c r="H119" s="391">
        <v>0</v>
      </c>
      <c r="I119" s="391">
        <v>164</v>
      </c>
      <c r="J119" s="391">
        <v>4</v>
      </c>
      <c r="K119" s="391">
        <v>1</v>
      </c>
      <c r="L119" s="391">
        <v>10</v>
      </c>
      <c r="M119" s="391">
        <v>3</v>
      </c>
      <c r="N119" s="391">
        <v>0</v>
      </c>
      <c r="O119" s="391">
        <v>0</v>
      </c>
      <c r="P119" s="391">
        <v>1</v>
      </c>
      <c r="Q119" s="391">
        <v>27</v>
      </c>
      <c r="R119" s="391">
        <v>0</v>
      </c>
      <c r="S119" s="391">
        <v>0</v>
      </c>
      <c r="T119" s="391">
        <v>0</v>
      </c>
      <c r="U119" s="391">
        <v>3</v>
      </c>
      <c r="V119" s="401"/>
      <c r="W119" s="391">
        <v>122</v>
      </c>
      <c r="X119" s="391">
        <v>0</v>
      </c>
      <c r="Y119" s="391">
        <v>0</v>
      </c>
      <c r="Z119" s="391">
        <v>0</v>
      </c>
      <c r="AA119" s="391">
        <v>0</v>
      </c>
      <c r="AB119" s="391">
        <v>0</v>
      </c>
      <c r="AC119" s="391">
        <v>10</v>
      </c>
      <c r="AD119" s="274">
        <f t="shared" ref="AD119:AD121" si="13">SUM(H119:AC119)</f>
        <v>345</v>
      </c>
    </row>
    <row r="120" spans="1:30" s="274" customFormat="1" ht="15.75">
      <c r="A120" s="401">
        <v>11</v>
      </c>
      <c r="B120" s="401">
        <v>72</v>
      </c>
      <c r="C120" s="401" t="s">
        <v>666</v>
      </c>
      <c r="D120" s="401"/>
      <c r="E120" s="391">
        <v>662</v>
      </c>
      <c r="F120" s="391" t="s">
        <v>31</v>
      </c>
      <c r="G120" s="401">
        <v>530</v>
      </c>
      <c r="H120" s="391">
        <v>3</v>
      </c>
      <c r="I120" s="391">
        <v>137</v>
      </c>
      <c r="J120" s="391">
        <v>2</v>
      </c>
      <c r="K120" s="391">
        <v>2</v>
      </c>
      <c r="L120" s="391">
        <v>1</v>
      </c>
      <c r="M120" s="391">
        <v>2</v>
      </c>
      <c r="N120" s="391">
        <v>0</v>
      </c>
      <c r="O120" s="391">
        <v>0</v>
      </c>
      <c r="P120" s="391">
        <v>5</v>
      </c>
      <c r="Q120" s="391">
        <v>38</v>
      </c>
      <c r="R120" s="391">
        <v>0</v>
      </c>
      <c r="S120" s="391">
        <v>0</v>
      </c>
      <c r="T120" s="391">
        <v>0</v>
      </c>
      <c r="U120" s="391">
        <v>2</v>
      </c>
      <c r="V120" s="401"/>
      <c r="W120" s="391">
        <v>180</v>
      </c>
      <c r="X120" s="391">
        <v>0</v>
      </c>
      <c r="Y120" s="391">
        <v>0</v>
      </c>
      <c r="Z120" s="391">
        <v>0</v>
      </c>
      <c r="AA120" s="391">
        <v>0</v>
      </c>
      <c r="AB120" s="391">
        <v>1</v>
      </c>
      <c r="AC120" s="391">
        <v>9</v>
      </c>
      <c r="AD120" s="274">
        <f t="shared" si="13"/>
        <v>382</v>
      </c>
    </row>
    <row r="121" spans="1:30" s="274" customFormat="1" ht="15.75">
      <c r="A121" s="401">
        <v>11</v>
      </c>
      <c r="B121" s="401">
        <v>72</v>
      </c>
      <c r="C121" s="401" t="s">
        <v>666</v>
      </c>
      <c r="D121" s="401"/>
      <c r="E121" s="391">
        <v>662</v>
      </c>
      <c r="F121" s="391" t="s">
        <v>32</v>
      </c>
      <c r="G121" s="401">
        <v>529</v>
      </c>
      <c r="H121" s="391">
        <v>1</v>
      </c>
      <c r="I121" s="391">
        <v>136</v>
      </c>
      <c r="J121" s="391">
        <v>8</v>
      </c>
      <c r="K121" s="391">
        <v>1</v>
      </c>
      <c r="L121" s="391">
        <v>3</v>
      </c>
      <c r="M121" s="391">
        <v>4</v>
      </c>
      <c r="N121" s="391">
        <v>0</v>
      </c>
      <c r="O121" s="391">
        <v>0</v>
      </c>
      <c r="P121" s="391">
        <v>2</v>
      </c>
      <c r="Q121" s="391">
        <v>37</v>
      </c>
      <c r="R121" s="391">
        <v>0</v>
      </c>
      <c r="S121" s="391">
        <v>0</v>
      </c>
      <c r="T121" s="391">
        <v>0</v>
      </c>
      <c r="U121" s="391">
        <v>0</v>
      </c>
      <c r="V121" s="401"/>
      <c r="W121" s="391">
        <v>192</v>
      </c>
      <c r="X121" s="391">
        <v>0</v>
      </c>
      <c r="Y121" s="391">
        <v>0</v>
      </c>
      <c r="Z121" s="391">
        <v>0</v>
      </c>
      <c r="AA121" s="391">
        <v>0</v>
      </c>
      <c r="AB121" s="391">
        <v>0</v>
      </c>
      <c r="AC121" s="391">
        <v>25</v>
      </c>
      <c r="AD121" s="274">
        <f t="shared" si="13"/>
        <v>409</v>
      </c>
    </row>
    <row r="122" spans="1:30" s="277" customFormat="1" ht="16.5">
      <c r="B122" s="291" t="s">
        <v>63</v>
      </c>
      <c r="C122" s="659" t="s">
        <v>64</v>
      </c>
      <c r="D122" s="659"/>
      <c r="E122" s="404"/>
      <c r="F122" s="404"/>
      <c r="G122" s="293">
        <f>SUM(G118:G121)</f>
        <v>2054</v>
      </c>
      <c r="H122" s="293">
        <f t="shared" ref="H122:AA122" si="14">SUM(H118:H121)</f>
        <v>4</v>
      </c>
      <c r="I122" s="293">
        <f t="shared" si="14"/>
        <v>626</v>
      </c>
      <c r="J122" s="293">
        <f t="shared" si="14"/>
        <v>18</v>
      </c>
      <c r="K122" s="293">
        <f t="shared" si="14"/>
        <v>5</v>
      </c>
      <c r="L122" s="293">
        <f t="shared" si="14"/>
        <v>20</v>
      </c>
      <c r="M122" s="293">
        <f t="shared" si="14"/>
        <v>9</v>
      </c>
      <c r="N122" s="293">
        <f t="shared" si="14"/>
        <v>0</v>
      </c>
      <c r="O122" s="293">
        <f t="shared" si="14"/>
        <v>0</v>
      </c>
      <c r="P122" s="293">
        <f t="shared" si="14"/>
        <v>8</v>
      </c>
      <c r="Q122" s="293">
        <f t="shared" si="14"/>
        <v>128</v>
      </c>
      <c r="R122" s="293">
        <f t="shared" si="14"/>
        <v>0</v>
      </c>
      <c r="S122" s="293">
        <f t="shared" si="14"/>
        <v>0</v>
      </c>
      <c r="T122" s="293">
        <f t="shared" si="14"/>
        <v>0</v>
      </c>
      <c r="U122" s="293">
        <f t="shared" si="14"/>
        <v>6</v>
      </c>
      <c r="V122" s="293">
        <f t="shared" si="14"/>
        <v>0</v>
      </c>
      <c r="W122" s="293">
        <f t="shared" si="14"/>
        <v>639</v>
      </c>
      <c r="X122" s="293">
        <f t="shared" si="14"/>
        <v>0</v>
      </c>
      <c r="Y122" s="293">
        <f t="shared" si="14"/>
        <v>0</v>
      </c>
      <c r="Z122" s="293">
        <f t="shared" si="14"/>
        <v>0</v>
      </c>
      <c r="AA122" s="293">
        <f t="shared" si="14"/>
        <v>0</v>
      </c>
      <c r="AB122" s="293">
        <f t="shared" ref="AB122" si="15">SUM(AB118:AB121)</f>
        <v>1</v>
      </c>
      <c r="AC122" s="293">
        <f t="shared" ref="AC122" si="16">SUM(AC118:AC121)</f>
        <v>60</v>
      </c>
      <c r="AD122" s="293">
        <f t="shared" ref="AD122" si="17">SUM(AD118:AD121)</f>
        <v>1524</v>
      </c>
    </row>
    <row r="123" spans="1:30" s="277" customFormat="1" ht="16.5">
      <c r="E123" s="288"/>
      <c r="F123" s="288"/>
      <c r="T123" s="277">
        <v>0</v>
      </c>
      <c r="U123" s="277">
        <f>U122/2</f>
        <v>3</v>
      </c>
    </row>
    <row r="124" spans="1:30" s="277" customFormat="1" ht="16.5">
      <c r="B124" s="291" t="s">
        <v>65</v>
      </c>
      <c r="C124" s="660" t="s">
        <v>66</v>
      </c>
      <c r="D124" s="661"/>
      <c r="E124" s="661"/>
      <c r="F124" s="662"/>
      <c r="G124" s="292" t="s">
        <v>6</v>
      </c>
      <c r="H124" s="284" t="s">
        <v>7</v>
      </c>
      <c r="I124" s="284" t="s">
        <v>8</v>
      </c>
      <c r="J124" s="284" t="s">
        <v>9</v>
      </c>
      <c r="K124" s="284" t="s">
        <v>10</v>
      </c>
      <c r="L124" s="284" t="s">
        <v>11</v>
      </c>
      <c r="M124" s="284" t="s">
        <v>12</v>
      </c>
      <c r="N124" s="284" t="s">
        <v>13</v>
      </c>
      <c r="O124" s="284" t="s">
        <v>14</v>
      </c>
      <c r="P124" s="284" t="s">
        <v>15</v>
      </c>
      <c r="Q124" s="284" t="s">
        <v>16</v>
      </c>
      <c r="R124" s="284" t="s">
        <v>17</v>
      </c>
      <c r="S124" s="284" t="s">
        <v>18</v>
      </c>
      <c r="T124" s="284" t="s">
        <v>22</v>
      </c>
      <c r="U124" s="284" t="s">
        <v>23</v>
      </c>
      <c r="V124" s="284" t="s">
        <v>24</v>
      </c>
      <c r="W124" s="284" t="s">
        <v>25</v>
      </c>
      <c r="X124" s="284" t="s">
        <v>26</v>
      </c>
      <c r="Y124" s="284" t="s">
        <v>27</v>
      </c>
      <c r="Z124" s="284" t="s">
        <v>28</v>
      </c>
      <c r="AA124" s="284" t="s">
        <v>29</v>
      </c>
    </row>
    <row r="125" spans="1:30" s="277" customFormat="1" ht="16.5">
      <c r="C125" s="663"/>
      <c r="D125" s="664"/>
      <c r="E125" s="664"/>
      <c r="F125" s="665"/>
      <c r="G125" s="285">
        <f>G122</f>
        <v>2054</v>
      </c>
      <c r="H125" s="285">
        <f>H122</f>
        <v>4</v>
      </c>
      <c r="I125" s="285">
        <f>I122+3</f>
        <v>629</v>
      </c>
      <c r="J125" s="285">
        <f>J122</f>
        <v>18</v>
      </c>
      <c r="K125" s="285">
        <f>K122+3</f>
        <v>8</v>
      </c>
      <c r="L125" s="285">
        <f t="shared" ref="L125:S125" si="18">L122</f>
        <v>20</v>
      </c>
      <c r="M125" s="285">
        <f t="shared" si="18"/>
        <v>9</v>
      </c>
      <c r="N125" s="285">
        <f t="shared" si="18"/>
        <v>0</v>
      </c>
      <c r="O125" s="285">
        <f t="shared" si="18"/>
        <v>0</v>
      </c>
      <c r="P125" s="285">
        <f t="shared" si="18"/>
        <v>8</v>
      </c>
      <c r="Q125" s="285">
        <f t="shared" si="18"/>
        <v>128</v>
      </c>
      <c r="R125" s="285">
        <f t="shared" si="18"/>
        <v>0</v>
      </c>
      <c r="S125" s="285">
        <f t="shared" si="18"/>
        <v>0</v>
      </c>
      <c r="T125" s="285">
        <f>W122</f>
        <v>639</v>
      </c>
      <c r="U125" s="285">
        <f t="shared" ref="U125" si="19">X104</f>
        <v>0</v>
      </c>
      <c r="V125" s="285">
        <f t="shared" ref="V125" si="20">Y104</f>
        <v>0</v>
      </c>
      <c r="W125" s="285">
        <f t="shared" ref="W125" si="21">Z104</f>
        <v>0</v>
      </c>
      <c r="X125" s="285">
        <f t="shared" ref="X125" si="22">AA104</f>
        <v>0</v>
      </c>
      <c r="Y125" s="285">
        <f>AB122</f>
        <v>1</v>
      </c>
      <c r="Z125" s="285">
        <f>AC122</f>
        <v>60</v>
      </c>
      <c r="AA125" s="285">
        <f>SUM(H125:Z125)</f>
        <v>1524</v>
      </c>
    </row>
    <row r="126" spans="1:30" s="277" customFormat="1" ht="16.5">
      <c r="E126" s="288"/>
      <c r="F126" s="288"/>
    </row>
    <row r="127" spans="1:30" s="277" customFormat="1" ht="30.75" customHeight="1">
      <c r="B127" s="291" t="s">
        <v>67</v>
      </c>
      <c r="C127" s="666" t="s">
        <v>68</v>
      </c>
      <c r="D127" s="666"/>
      <c r="E127" s="666"/>
      <c r="F127" s="666"/>
      <c r="G127" s="292" t="s">
        <v>6</v>
      </c>
      <c r="H127" s="667" t="s">
        <v>69</v>
      </c>
      <c r="I127" s="667"/>
      <c r="J127" s="667" t="s">
        <v>70</v>
      </c>
      <c r="K127" s="667"/>
      <c r="L127" s="284" t="s">
        <v>11</v>
      </c>
      <c r="M127" s="284" t="s">
        <v>12</v>
      </c>
      <c r="N127" s="284" t="s">
        <v>13</v>
      </c>
      <c r="O127" s="284" t="s">
        <v>14</v>
      </c>
      <c r="P127" s="284" t="s">
        <v>15</v>
      </c>
      <c r="Q127" s="284" t="s">
        <v>16</v>
      </c>
      <c r="R127" s="284" t="s">
        <v>17</v>
      </c>
      <c r="S127" s="284" t="s">
        <v>18</v>
      </c>
      <c r="T127" s="284" t="s">
        <v>22</v>
      </c>
      <c r="U127" s="284" t="s">
        <v>23</v>
      </c>
      <c r="V127" s="284" t="s">
        <v>24</v>
      </c>
      <c r="W127" s="284" t="s">
        <v>25</v>
      </c>
      <c r="X127" s="284" t="s">
        <v>26</v>
      </c>
      <c r="Y127" s="284" t="s">
        <v>27</v>
      </c>
      <c r="Z127" s="284" t="s">
        <v>28</v>
      </c>
      <c r="AA127" s="284" t="s">
        <v>29</v>
      </c>
    </row>
    <row r="128" spans="1:30" s="277" customFormat="1" ht="16.5">
      <c r="C128" s="666"/>
      <c r="D128" s="666"/>
      <c r="E128" s="666"/>
      <c r="F128" s="666"/>
      <c r="G128" s="285">
        <f>G122</f>
        <v>2054</v>
      </c>
      <c r="H128" s="668">
        <f>H125+J125</f>
        <v>22</v>
      </c>
      <c r="I128" s="668"/>
      <c r="J128" s="668">
        <f>I125+K125</f>
        <v>637</v>
      </c>
      <c r="K128" s="668"/>
      <c r="L128" s="285">
        <f>L125</f>
        <v>20</v>
      </c>
      <c r="M128" s="285">
        <f t="shared" ref="M128:Q128" si="23">M125</f>
        <v>9</v>
      </c>
      <c r="N128" s="285" t="s">
        <v>790</v>
      </c>
      <c r="O128" s="285" t="s">
        <v>790</v>
      </c>
      <c r="P128" s="285">
        <f t="shared" si="23"/>
        <v>8</v>
      </c>
      <c r="Q128" s="285">
        <f t="shared" si="23"/>
        <v>128</v>
      </c>
      <c r="R128" s="285" t="s">
        <v>790</v>
      </c>
      <c r="S128" s="285" t="s">
        <v>790</v>
      </c>
      <c r="T128" s="285">
        <f>T125</f>
        <v>639</v>
      </c>
      <c r="U128" s="285">
        <f t="shared" ref="U128:X128" si="24">U125</f>
        <v>0</v>
      </c>
      <c r="V128" s="285">
        <f t="shared" si="24"/>
        <v>0</v>
      </c>
      <c r="W128" s="285">
        <f t="shared" si="24"/>
        <v>0</v>
      </c>
      <c r="X128" s="285">
        <f t="shared" si="24"/>
        <v>0</v>
      </c>
      <c r="Y128" s="285">
        <f>Y125</f>
        <v>1</v>
      </c>
      <c r="Z128" s="285">
        <f>Z125</f>
        <v>60</v>
      </c>
      <c r="AA128" s="285">
        <f>SUM(H128:Z128)</f>
        <v>1524</v>
      </c>
    </row>
    <row r="129" spans="1:31" s="274" customFormat="1"/>
    <row r="130" spans="1:31" s="274" customFormat="1"/>
    <row r="131" spans="1:31" s="277" customFormat="1" ht="16.5">
      <c r="A131" s="276" t="s">
        <v>0</v>
      </c>
      <c r="B131" s="283" t="s">
        <v>1</v>
      </c>
      <c r="C131" s="282" t="s">
        <v>2</v>
      </c>
      <c r="D131" s="282" t="s">
        <v>3</v>
      </c>
      <c r="E131" s="275" t="s">
        <v>4</v>
      </c>
      <c r="F131" s="275" t="s">
        <v>5</v>
      </c>
      <c r="G131" s="275" t="s">
        <v>6</v>
      </c>
      <c r="H131" s="284" t="s">
        <v>7</v>
      </c>
      <c r="I131" s="284" t="s">
        <v>8</v>
      </c>
      <c r="J131" s="284" t="s">
        <v>9</v>
      </c>
      <c r="K131" s="284" t="s">
        <v>10</v>
      </c>
      <c r="L131" s="284" t="s">
        <v>11</v>
      </c>
      <c r="M131" s="284" t="s">
        <v>12</v>
      </c>
      <c r="N131" s="284" t="s">
        <v>13</v>
      </c>
      <c r="O131" s="284" t="s">
        <v>14</v>
      </c>
      <c r="P131" s="284" t="s">
        <v>15</v>
      </c>
      <c r="Q131" s="284" t="s">
        <v>16</v>
      </c>
      <c r="R131" s="284" t="s">
        <v>17</v>
      </c>
      <c r="S131" s="284" t="s">
        <v>18</v>
      </c>
      <c r="T131" s="286" t="s">
        <v>19</v>
      </c>
      <c r="U131" s="286" t="s">
        <v>20</v>
      </c>
      <c r="V131" s="286" t="s">
        <v>21</v>
      </c>
      <c r="W131" s="284" t="s">
        <v>22</v>
      </c>
      <c r="X131" s="284" t="s">
        <v>23</v>
      </c>
      <c r="Y131" s="284" t="s">
        <v>24</v>
      </c>
      <c r="Z131" s="284" t="s">
        <v>25</v>
      </c>
      <c r="AA131" s="284" t="s">
        <v>26</v>
      </c>
      <c r="AB131" s="284" t="s">
        <v>27</v>
      </c>
      <c r="AC131" s="284" t="s">
        <v>28</v>
      </c>
      <c r="AD131" s="284" t="s">
        <v>29</v>
      </c>
    </row>
    <row r="132" spans="1:31" s="277" customFormat="1" ht="16.5">
      <c r="A132" s="279">
        <v>11</v>
      </c>
      <c r="B132" s="290">
        <v>199</v>
      </c>
      <c r="C132" s="280" t="s">
        <v>710</v>
      </c>
      <c r="D132" s="280"/>
      <c r="E132" s="289">
        <v>1139</v>
      </c>
      <c r="F132" s="280" t="s">
        <v>31</v>
      </c>
      <c r="G132" s="281">
        <v>475</v>
      </c>
      <c r="H132" s="285">
        <v>2</v>
      </c>
      <c r="I132" s="285">
        <v>183</v>
      </c>
      <c r="J132" s="285">
        <v>159</v>
      </c>
      <c r="K132" s="285">
        <v>2</v>
      </c>
      <c r="L132" s="285">
        <v>2</v>
      </c>
      <c r="M132" s="285">
        <v>0</v>
      </c>
      <c r="N132" s="285">
        <v>0</v>
      </c>
      <c r="O132" s="285">
        <v>0</v>
      </c>
      <c r="P132" s="285">
        <v>1</v>
      </c>
      <c r="Q132" s="285">
        <v>9</v>
      </c>
      <c r="R132" s="285">
        <v>0</v>
      </c>
      <c r="S132" s="285">
        <v>7</v>
      </c>
      <c r="T132" s="287">
        <v>1</v>
      </c>
      <c r="U132" s="287"/>
      <c r="V132" s="287"/>
      <c r="W132" s="285">
        <v>0</v>
      </c>
      <c r="X132" s="285">
        <v>0</v>
      </c>
      <c r="Y132" s="285">
        <v>0</v>
      </c>
      <c r="Z132" s="285">
        <v>0</v>
      </c>
      <c r="AA132" s="285">
        <v>0</v>
      </c>
      <c r="AB132" s="285">
        <v>0</v>
      </c>
      <c r="AC132" s="285">
        <v>21</v>
      </c>
      <c r="AD132" s="285">
        <f>SUM(H132:AC132)</f>
        <v>387</v>
      </c>
    </row>
    <row r="133" spans="1:31" s="277" customFormat="1" ht="16.5">
      <c r="A133" s="279">
        <v>11</v>
      </c>
      <c r="B133" s="290">
        <v>199</v>
      </c>
      <c r="C133" s="280" t="s">
        <v>710</v>
      </c>
      <c r="D133" s="280"/>
      <c r="E133" s="289">
        <v>1139</v>
      </c>
      <c r="F133" s="176" t="s">
        <v>32</v>
      </c>
      <c r="G133" s="281">
        <v>474</v>
      </c>
      <c r="H133" s="285">
        <v>5</v>
      </c>
      <c r="I133" s="285">
        <v>171</v>
      </c>
      <c r="J133" s="285">
        <v>153</v>
      </c>
      <c r="K133" s="285">
        <v>2</v>
      </c>
      <c r="L133" s="285">
        <v>5</v>
      </c>
      <c r="M133" s="285">
        <v>0</v>
      </c>
      <c r="N133" s="285">
        <v>0</v>
      </c>
      <c r="O133" s="285">
        <v>0</v>
      </c>
      <c r="P133" s="285">
        <v>0</v>
      </c>
      <c r="Q133" s="285">
        <v>16</v>
      </c>
      <c r="R133" s="285">
        <v>0</v>
      </c>
      <c r="S133" s="285">
        <v>1</v>
      </c>
      <c r="T133" s="287">
        <v>1</v>
      </c>
      <c r="U133" s="287"/>
      <c r="V133" s="287"/>
      <c r="W133" s="285">
        <v>0</v>
      </c>
      <c r="X133" s="285">
        <v>0</v>
      </c>
      <c r="Y133" s="285">
        <v>0</v>
      </c>
      <c r="Z133" s="285">
        <v>0</v>
      </c>
      <c r="AA133" s="285">
        <v>0</v>
      </c>
      <c r="AB133" s="285">
        <v>0</v>
      </c>
      <c r="AC133" s="285">
        <v>17</v>
      </c>
      <c r="AD133" s="285">
        <f t="shared" ref="AD133:AD168" si="25">SUM(H133:AC133)</f>
        <v>371</v>
      </c>
    </row>
    <row r="134" spans="1:31" s="277" customFormat="1" ht="16.5">
      <c r="A134" s="279">
        <v>11</v>
      </c>
      <c r="B134" s="290">
        <v>199</v>
      </c>
      <c r="C134" s="280" t="s">
        <v>710</v>
      </c>
      <c r="D134" s="280"/>
      <c r="E134" s="289">
        <v>1140</v>
      </c>
      <c r="F134" s="280" t="s">
        <v>31</v>
      </c>
      <c r="G134" s="281">
        <v>494</v>
      </c>
      <c r="H134" s="285">
        <v>1</v>
      </c>
      <c r="I134" s="285">
        <v>187</v>
      </c>
      <c r="J134" s="285">
        <v>159</v>
      </c>
      <c r="K134" s="285">
        <v>1</v>
      </c>
      <c r="L134" s="285">
        <v>7</v>
      </c>
      <c r="M134" s="285">
        <v>1</v>
      </c>
      <c r="N134" s="285">
        <v>1</v>
      </c>
      <c r="O134" s="285">
        <v>0</v>
      </c>
      <c r="P134" s="285">
        <v>1</v>
      </c>
      <c r="Q134" s="285">
        <v>3</v>
      </c>
      <c r="R134" s="285">
        <v>0</v>
      </c>
      <c r="S134" s="285">
        <v>3</v>
      </c>
      <c r="T134" s="287">
        <v>1</v>
      </c>
      <c r="U134" s="287"/>
      <c r="V134" s="287"/>
      <c r="W134" s="285">
        <v>0</v>
      </c>
      <c r="X134" s="285">
        <v>0</v>
      </c>
      <c r="Y134" s="285">
        <v>0</v>
      </c>
      <c r="Z134" s="285">
        <v>0</v>
      </c>
      <c r="AA134" s="285">
        <v>0</v>
      </c>
      <c r="AB134" s="285">
        <v>0</v>
      </c>
      <c r="AC134" s="285">
        <v>27</v>
      </c>
      <c r="AD134" s="285">
        <f t="shared" si="25"/>
        <v>392</v>
      </c>
    </row>
    <row r="135" spans="1:31" s="277" customFormat="1" ht="16.5">
      <c r="A135" s="279">
        <v>11</v>
      </c>
      <c r="B135" s="290">
        <v>199</v>
      </c>
      <c r="C135" s="280" t="s">
        <v>710</v>
      </c>
      <c r="D135" s="280"/>
      <c r="E135" s="289">
        <v>1140</v>
      </c>
      <c r="F135" s="176" t="s">
        <v>32</v>
      </c>
      <c r="G135" s="281">
        <v>493</v>
      </c>
      <c r="H135" s="285">
        <v>3</v>
      </c>
      <c r="I135" s="285">
        <v>179</v>
      </c>
      <c r="J135" s="285">
        <v>169</v>
      </c>
      <c r="K135" s="285">
        <v>2</v>
      </c>
      <c r="L135" s="285">
        <v>7</v>
      </c>
      <c r="M135" s="285">
        <v>1</v>
      </c>
      <c r="N135" s="285">
        <v>0</v>
      </c>
      <c r="O135" s="285">
        <v>0</v>
      </c>
      <c r="P135" s="285">
        <v>0</v>
      </c>
      <c r="Q135" s="285">
        <v>2</v>
      </c>
      <c r="R135" s="285">
        <v>0</v>
      </c>
      <c r="S135" s="285">
        <v>1</v>
      </c>
      <c r="T135" s="287">
        <v>0</v>
      </c>
      <c r="U135" s="287"/>
      <c r="V135" s="287"/>
      <c r="W135" s="285">
        <v>0</v>
      </c>
      <c r="X135" s="285">
        <v>0</v>
      </c>
      <c r="Y135" s="285">
        <v>0</v>
      </c>
      <c r="Z135" s="285">
        <v>0</v>
      </c>
      <c r="AA135" s="285">
        <v>0</v>
      </c>
      <c r="AB135" s="285">
        <v>0</v>
      </c>
      <c r="AC135" s="285">
        <v>17</v>
      </c>
      <c r="AD135" s="285">
        <f t="shared" si="25"/>
        <v>381</v>
      </c>
    </row>
    <row r="136" spans="1:31" s="277" customFormat="1" ht="16.5">
      <c r="A136" s="279">
        <v>11</v>
      </c>
      <c r="B136" s="290">
        <v>199</v>
      </c>
      <c r="C136" s="280" t="s">
        <v>710</v>
      </c>
      <c r="D136" s="280"/>
      <c r="E136" s="289">
        <v>1141</v>
      </c>
      <c r="F136" s="280" t="s">
        <v>31</v>
      </c>
      <c r="G136" s="281">
        <v>595</v>
      </c>
      <c r="H136" s="285">
        <v>3</v>
      </c>
      <c r="I136" s="285">
        <v>193</v>
      </c>
      <c r="J136" s="285">
        <v>219</v>
      </c>
      <c r="K136" s="285">
        <v>2</v>
      </c>
      <c r="L136" s="285">
        <v>18</v>
      </c>
      <c r="M136" s="285">
        <v>0</v>
      </c>
      <c r="N136" s="285">
        <v>1</v>
      </c>
      <c r="O136" s="285">
        <v>0</v>
      </c>
      <c r="P136" s="285">
        <v>1</v>
      </c>
      <c r="Q136" s="285">
        <v>13</v>
      </c>
      <c r="R136" s="285">
        <v>0</v>
      </c>
      <c r="S136" s="285">
        <v>2</v>
      </c>
      <c r="T136" s="287">
        <v>0</v>
      </c>
      <c r="U136" s="287"/>
      <c r="V136" s="287"/>
      <c r="W136" s="285">
        <v>0</v>
      </c>
      <c r="X136" s="285">
        <v>0</v>
      </c>
      <c r="Y136" s="285">
        <v>0</v>
      </c>
      <c r="Z136" s="285">
        <v>0</v>
      </c>
      <c r="AA136" s="285">
        <v>0</v>
      </c>
      <c r="AB136" s="285">
        <v>0</v>
      </c>
      <c r="AC136" s="285">
        <v>24</v>
      </c>
      <c r="AD136" s="285">
        <f t="shared" si="25"/>
        <v>476</v>
      </c>
    </row>
    <row r="137" spans="1:31" s="277" customFormat="1" ht="16.5">
      <c r="A137" s="279">
        <v>11</v>
      </c>
      <c r="B137" s="290">
        <v>199</v>
      </c>
      <c r="C137" s="280" t="s">
        <v>710</v>
      </c>
      <c r="E137" s="288">
        <v>1141</v>
      </c>
      <c r="F137" s="176" t="s">
        <v>32</v>
      </c>
      <c r="G137" s="277">
        <v>595</v>
      </c>
      <c r="H137" s="277">
        <v>2</v>
      </c>
      <c r="I137" s="277">
        <v>233</v>
      </c>
      <c r="J137" s="277">
        <v>221</v>
      </c>
      <c r="K137" s="277">
        <v>0</v>
      </c>
      <c r="L137" s="277">
        <v>3</v>
      </c>
      <c r="M137" s="277">
        <v>0</v>
      </c>
      <c r="N137" s="277">
        <v>0</v>
      </c>
      <c r="O137" s="277">
        <v>0</v>
      </c>
      <c r="P137" s="277">
        <v>1</v>
      </c>
      <c r="Q137" s="277">
        <v>4</v>
      </c>
      <c r="R137" s="277">
        <v>0</v>
      </c>
      <c r="S137" s="277">
        <v>3</v>
      </c>
      <c r="T137" s="277">
        <v>4</v>
      </c>
      <c r="W137" s="277">
        <v>0</v>
      </c>
      <c r="X137" s="277">
        <v>0</v>
      </c>
      <c r="Y137" s="277">
        <v>0</v>
      </c>
      <c r="Z137" s="277">
        <v>0</v>
      </c>
      <c r="AA137" s="277">
        <v>0</v>
      </c>
      <c r="AB137" s="277">
        <v>0</v>
      </c>
      <c r="AC137" s="277">
        <v>6</v>
      </c>
      <c r="AD137" s="277">
        <f t="shared" si="25"/>
        <v>477</v>
      </c>
    </row>
    <row r="138" spans="1:31" s="277" customFormat="1" ht="16.5">
      <c r="A138" s="279">
        <v>11</v>
      </c>
      <c r="B138" s="290">
        <v>199</v>
      </c>
      <c r="C138" s="280" t="s">
        <v>710</v>
      </c>
      <c r="D138" s="280"/>
      <c r="E138" s="289">
        <v>1142</v>
      </c>
      <c r="F138" s="280" t="s">
        <v>31</v>
      </c>
      <c r="G138" s="281">
        <v>420</v>
      </c>
      <c r="H138" s="285">
        <v>2</v>
      </c>
      <c r="I138" s="285">
        <v>137</v>
      </c>
      <c r="J138" s="285">
        <v>200</v>
      </c>
      <c r="K138" s="285">
        <v>0</v>
      </c>
      <c r="L138" s="285">
        <v>1</v>
      </c>
      <c r="M138" s="285">
        <v>0</v>
      </c>
      <c r="N138" s="285">
        <v>1</v>
      </c>
      <c r="O138" s="285">
        <v>0</v>
      </c>
      <c r="P138" s="285">
        <v>0</v>
      </c>
      <c r="Q138" s="285">
        <v>12</v>
      </c>
      <c r="R138" s="285">
        <v>0</v>
      </c>
      <c r="S138" s="285">
        <v>2</v>
      </c>
      <c r="T138" s="287">
        <v>1</v>
      </c>
      <c r="U138" s="287"/>
      <c r="V138" s="287"/>
      <c r="W138" s="285">
        <v>0</v>
      </c>
      <c r="X138" s="285">
        <v>0</v>
      </c>
      <c r="Y138" s="285">
        <v>0</v>
      </c>
      <c r="Z138" s="285">
        <v>0</v>
      </c>
      <c r="AA138" s="285">
        <v>0</v>
      </c>
      <c r="AB138" s="285">
        <v>0</v>
      </c>
      <c r="AC138" s="285">
        <v>6</v>
      </c>
      <c r="AD138" s="285">
        <f t="shared" si="25"/>
        <v>362</v>
      </c>
    </row>
    <row r="139" spans="1:31" s="277" customFormat="1" ht="16.5">
      <c r="A139" s="279">
        <v>11</v>
      </c>
      <c r="B139" s="290">
        <v>199</v>
      </c>
      <c r="C139" s="280" t="s">
        <v>710</v>
      </c>
      <c r="D139" s="280"/>
      <c r="E139" s="289">
        <v>1142</v>
      </c>
      <c r="F139" s="176" t="s">
        <v>79</v>
      </c>
      <c r="G139" s="281">
        <v>538</v>
      </c>
      <c r="H139" s="277">
        <v>1</v>
      </c>
      <c r="I139" s="277">
        <v>153</v>
      </c>
      <c r="J139" s="277">
        <v>206</v>
      </c>
      <c r="K139" s="277">
        <v>6</v>
      </c>
      <c r="L139" s="277">
        <v>5</v>
      </c>
      <c r="M139" s="277">
        <v>0</v>
      </c>
      <c r="N139" s="277">
        <v>2</v>
      </c>
      <c r="O139" s="277">
        <v>0</v>
      </c>
      <c r="P139" s="277">
        <v>0</v>
      </c>
      <c r="Q139" s="277">
        <v>1</v>
      </c>
      <c r="R139" s="277">
        <v>0</v>
      </c>
      <c r="S139" s="277">
        <v>19</v>
      </c>
      <c r="T139" s="277">
        <v>1</v>
      </c>
      <c r="W139" s="277">
        <v>0</v>
      </c>
      <c r="X139" s="277">
        <v>0</v>
      </c>
      <c r="Y139" s="277">
        <v>0</v>
      </c>
      <c r="Z139" s="277">
        <v>0</v>
      </c>
      <c r="AA139" s="277">
        <v>0</v>
      </c>
      <c r="AB139" s="277">
        <v>0</v>
      </c>
      <c r="AC139" s="277">
        <v>2</v>
      </c>
      <c r="AD139" s="277">
        <f t="shared" si="25"/>
        <v>396</v>
      </c>
    </row>
    <row r="140" spans="1:31" s="277" customFormat="1" ht="16.5">
      <c r="A140" s="279">
        <v>11</v>
      </c>
      <c r="B140" s="290">
        <v>199</v>
      </c>
      <c r="C140" s="280" t="s">
        <v>710</v>
      </c>
      <c r="D140" s="280"/>
      <c r="E140" s="289">
        <v>1142</v>
      </c>
      <c r="F140" s="176" t="s">
        <v>376</v>
      </c>
      <c r="G140" s="281">
        <v>538</v>
      </c>
      <c r="H140" s="285">
        <v>2</v>
      </c>
      <c r="I140" s="285">
        <v>147</v>
      </c>
      <c r="J140" s="285">
        <v>238</v>
      </c>
      <c r="K140" s="285">
        <v>1</v>
      </c>
      <c r="L140" s="285">
        <v>3</v>
      </c>
      <c r="M140" s="285">
        <v>0</v>
      </c>
      <c r="N140" s="285">
        <v>1</v>
      </c>
      <c r="O140" s="285">
        <v>0</v>
      </c>
      <c r="P140" s="285">
        <v>0</v>
      </c>
      <c r="Q140" s="285">
        <v>0</v>
      </c>
      <c r="R140" s="285">
        <v>0</v>
      </c>
      <c r="S140" s="285">
        <v>22</v>
      </c>
      <c r="T140" s="287">
        <v>0</v>
      </c>
      <c r="U140" s="287"/>
      <c r="V140" s="287"/>
      <c r="W140" s="285">
        <v>0</v>
      </c>
      <c r="X140" s="285">
        <v>0</v>
      </c>
      <c r="Y140" s="285">
        <v>0</v>
      </c>
      <c r="Z140" s="285">
        <v>0</v>
      </c>
      <c r="AA140" s="285">
        <v>0</v>
      </c>
      <c r="AB140" s="285">
        <v>0</v>
      </c>
      <c r="AC140" s="285">
        <v>4</v>
      </c>
      <c r="AD140" s="285">
        <f t="shared" si="25"/>
        <v>418</v>
      </c>
    </row>
    <row r="141" spans="1:31" s="277" customFormat="1" ht="16.5">
      <c r="A141" s="279">
        <v>11</v>
      </c>
      <c r="B141" s="290">
        <v>199</v>
      </c>
      <c r="C141" s="280" t="s">
        <v>710</v>
      </c>
      <c r="D141" s="280"/>
      <c r="E141" s="289">
        <v>1143</v>
      </c>
      <c r="F141" s="280" t="s">
        <v>31</v>
      </c>
      <c r="G141" s="281">
        <v>323</v>
      </c>
      <c r="H141" s="285">
        <v>1</v>
      </c>
      <c r="I141" s="285">
        <v>81</v>
      </c>
      <c r="J141" s="285">
        <v>109</v>
      </c>
      <c r="K141" s="285">
        <v>9</v>
      </c>
      <c r="L141" s="285">
        <v>8</v>
      </c>
      <c r="M141" s="285">
        <v>0</v>
      </c>
      <c r="N141" s="285">
        <v>2</v>
      </c>
      <c r="O141" s="285">
        <v>0</v>
      </c>
      <c r="P141" s="285">
        <v>2</v>
      </c>
      <c r="Q141" s="285">
        <v>6</v>
      </c>
      <c r="R141" s="285">
        <v>0</v>
      </c>
      <c r="S141" s="285">
        <v>0</v>
      </c>
      <c r="T141" s="287">
        <v>0</v>
      </c>
      <c r="U141" s="287"/>
      <c r="V141" s="287"/>
      <c r="W141" s="285">
        <v>0</v>
      </c>
      <c r="X141" s="285">
        <v>0</v>
      </c>
      <c r="Y141" s="285">
        <v>0</v>
      </c>
      <c r="Z141" s="285">
        <v>0</v>
      </c>
      <c r="AA141" s="285">
        <v>0</v>
      </c>
      <c r="AB141" s="285">
        <v>0</v>
      </c>
      <c r="AC141" s="285">
        <v>9</v>
      </c>
      <c r="AD141" s="285">
        <f t="shared" si="25"/>
        <v>227</v>
      </c>
    </row>
    <row r="142" spans="1:31" s="277" customFormat="1" ht="16.5">
      <c r="A142" s="279">
        <v>11</v>
      </c>
      <c r="B142" s="290">
        <v>199</v>
      </c>
      <c r="C142" s="280" t="s">
        <v>710</v>
      </c>
      <c r="D142" s="280"/>
      <c r="E142" s="289">
        <v>1143</v>
      </c>
      <c r="F142" s="176" t="s">
        <v>79</v>
      </c>
      <c r="G142" s="281">
        <v>220</v>
      </c>
      <c r="H142" s="285">
        <v>1</v>
      </c>
      <c r="I142" s="285">
        <v>56</v>
      </c>
      <c r="J142" s="285">
        <v>102</v>
      </c>
      <c r="K142" s="285">
        <v>1</v>
      </c>
      <c r="L142" s="285">
        <v>2</v>
      </c>
      <c r="M142" s="285">
        <v>0</v>
      </c>
      <c r="N142" s="285">
        <v>0</v>
      </c>
      <c r="O142" s="285">
        <v>0</v>
      </c>
      <c r="P142" s="285">
        <v>0</v>
      </c>
      <c r="Q142" s="285">
        <v>11</v>
      </c>
      <c r="R142" s="285">
        <v>0</v>
      </c>
      <c r="S142" s="285">
        <v>0</v>
      </c>
      <c r="T142" s="287">
        <v>0</v>
      </c>
      <c r="U142" s="287"/>
      <c r="V142" s="287"/>
      <c r="W142" s="285">
        <v>0</v>
      </c>
      <c r="X142" s="285">
        <v>0</v>
      </c>
      <c r="Y142" s="285">
        <v>0</v>
      </c>
      <c r="Z142" s="285">
        <v>0</v>
      </c>
      <c r="AA142" s="285">
        <v>0</v>
      </c>
      <c r="AB142" s="285">
        <v>0</v>
      </c>
      <c r="AC142" s="285">
        <v>9</v>
      </c>
      <c r="AD142" s="285">
        <f t="shared" si="25"/>
        <v>182</v>
      </c>
    </row>
    <row r="143" spans="1:31" s="277" customFormat="1" ht="16.5">
      <c r="A143" s="279"/>
      <c r="B143" s="290"/>
      <c r="C143" s="280"/>
      <c r="D143" s="280"/>
      <c r="E143" s="289"/>
      <c r="F143" s="176"/>
      <c r="G143" s="281">
        <v>736</v>
      </c>
      <c r="H143" s="285"/>
      <c r="I143" s="285"/>
      <c r="J143" s="285"/>
      <c r="K143" s="285"/>
      <c r="L143" s="285"/>
      <c r="M143" s="285"/>
      <c r="N143" s="285"/>
      <c r="O143" s="285"/>
      <c r="P143" s="285"/>
      <c r="Q143" s="285"/>
      <c r="R143" s="285"/>
      <c r="S143" s="285"/>
      <c r="T143" s="287"/>
      <c r="U143" s="287"/>
      <c r="V143" s="287"/>
      <c r="W143" s="285"/>
      <c r="X143" s="285"/>
      <c r="Y143" s="285"/>
      <c r="Z143" s="285"/>
      <c r="AA143" s="285"/>
      <c r="AB143" s="285"/>
      <c r="AC143" s="285"/>
      <c r="AD143" s="285"/>
      <c r="AE143" s="277" t="s">
        <v>803</v>
      </c>
    </row>
    <row r="144" spans="1:31" s="277" customFormat="1" ht="16.5">
      <c r="A144" s="279">
        <v>11</v>
      </c>
      <c r="B144" s="290">
        <v>199</v>
      </c>
      <c r="C144" s="280" t="s">
        <v>710</v>
      </c>
      <c r="D144" s="280"/>
      <c r="E144" s="289">
        <v>1144</v>
      </c>
      <c r="F144" s="176" t="s">
        <v>79</v>
      </c>
      <c r="G144" s="176">
        <v>378</v>
      </c>
      <c r="H144" s="285">
        <v>11</v>
      </c>
      <c r="I144" s="285">
        <v>51</v>
      </c>
      <c r="J144" s="285">
        <v>125</v>
      </c>
      <c r="K144" s="285">
        <v>30</v>
      </c>
      <c r="L144" s="285">
        <v>6</v>
      </c>
      <c r="M144" s="285">
        <v>1</v>
      </c>
      <c r="N144" s="285">
        <v>1</v>
      </c>
      <c r="O144" s="285">
        <v>0</v>
      </c>
      <c r="P144" s="285">
        <v>2</v>
      </c>
      <c r="Q144" s="285">
        <v>8</v>
      </c>
      <c r="R144" s="285">
        <v>0</v>
      </c>
      <c r="S144" s="285">
        <v>1</v>
      </c>
      <c r="T144" s="287">
        <v>0</v>
      </c>
      <c r="U144" s="287"/>
      <c r="V144" s="287"/>
      <c r="W144" s="285">
        <v>0</v>
      </c>
      <c r="X144" s="285">
        <v>0</v>
      </c>
      <c r="Y144" s="285">
        <v>0</v>
      </c>
      <c r="Z144" s="285">
        <v>0</v>
      </c>
      <c r="AA144" s="285">
        <v>0</v>
      </c>
      <c r="AB144" s="285">
        <v>0</v>
      </c>
      <c r="AC144" s="285">
        <v>10</v>
      </c>
      <c r="AD144" s="285">
        <f t="shared" si="25"/>
        <v>246</v>
      </c>
    </row>
    <row r="145" spans="1:31" s="274" customFormat="1" ht="16.5">
      <c r="A145" s="279">
        <v>11</v>
      </c>
      <c r="B145" s="290">
        <v>199</v>
      </c>
      <c r="C145" s="280" t="s">
        <v>710</v>
      </c>
      <c r="D145" s="280"/>
      <c r="E145" s="289">
        <v>1145</v>
      </c>
      <c r="F145" s="176" t="s">
        <v>31</v>
      </c>
      <c r="G145" s="176">
        <v>579</v>
      </c>
      <c r="H145" s="285">
        <v>2</v>
      </c>
      <c r="I145" s="285">
        <v>153</v>
      </c>
      <c r="J145" s="285">
        <v>114</v>
      </c>
      <c r="K145" s="285">
        <v>2</v>
      </c>
      <c r="L145" s="285">
        <v>5</v>
      </c>
      <c r="M145" s="285">
        <v>1</v>
      </c>
      <c r="N145" s="285">
        <v>1</v>
      </c>
      <c r="O145" s="285">
        <v>0</v>
      </c>
      <c r="P145" s="285">
        <v>2</v>
      </c>
      <c r="Q145" s="285">
        <v>9</v>
      </c>
      <c r="R145" s="285">
        <v>0</v>
      </c>
      <c r="S145" s="285">
        <v>39</v>
      </c>
      <c r="T145" s="287">
        <v>1</v>
      </c>
      <c r="U145" s="287"/>
      <c r="V145" s="287"/>
      <c r="W145" s="285">
        <v>0</v>
      </c>
      <c r="X145" s="285">
        <v>0</v>
      </c>
      <c r="Y145" s="285">
        <v>0</v>
      </c>
      <c r="Z145" s="285">
        <v>0</v>
      </c>
      <c r="AA145" s="285">
        <v>0</v>
      </c>
      <c r="AB145" s="285">
        <v>0</v>
      </c>
      <c r="AC145" s="285">
        <v>86</v>
      </c>
      <c r="AD145" s="285">
        <f t="shared" si="25"/>
        <v>415</v>
      </c>
      <c r="AE145" s="277"/>
    </row>
    <row r="146" spans="1:31" s="274" customFormat="1" ht="16.5">
      <c r="A146" s="279">
        <v>11</v>
      </c>
      <c r="B146" s="290">
        <v>199</v>
      </c>
      <c r="C146" s="280" t="s">
        <v>710</v>
      </c>
      <c r="D146" s="280"/>
      <c r="E146" s="289">
        <v>1145</v>
      </c>
      <c r="F146" s="176" t="s">
        <v>79</v>
      </c>
      <c r="G146" s="176">
        <v>328</v>
      </c>
      <c r="H146" s="285">
        <v>3</v>
      </c>
      <c r="I146" s="285">
        <v>61</v>
      </c>
      <c r="J146" s="285">
        <v>125</v>
      </c>
      <c r="K146" s="285">
        <v>5</v>
      </c>
      <c r="L146" s="285">
        <v>7</v>
      </c>
      <c r="M146" s="285">
        <v>0</v>
      </c>
      <c r="N146" s="285">
        <v>0</v>
      </c>
      <c r="O146" s="285">
        <v>0</v>
      </c>
      <c r="P146" s="285">
        <v>0</v>
      </c>
      <c r="Q146" s="285">
        <v>1</v>
      </c>
      <c r="R146" s="285">
        <v>0</v>
      </c>
      <c r="S146" s="285">
        <v>0</v>
      </c>
      <c r="T146" s="287">
        <v>0</v>
      </c>
      <c r="U146" s="287"/>
      <c r="V146" s="287"/>
      <c r="W146" s="285">
        <v>0</v>
      </c>
      <c r="X146" s="285">
        <v>0</v>
      </c>
      <c r="Y146" s="285">
        <v>0</v>
      </c>
      <c r="Z146" s="285">
        <v>0</v>
      </c>
      <c r="AA146" s="285">
        <v>0</v>
      </c>
      <c r="AB146" s="285">
        <v>0</v>
      </c>
      <c r="AC146" s="285">
        <v>4</v>
      </c>
      <c r="AD146" s="285">
        <f t="shared" si="25"/>
        <v>206</v>
      </c>
      <c r="AE146" s="277"/>
    </row>
    <row r="147" spans="1:31" s="274" customFormat="1" ht="16.5">
      <c r="A147" s="279">
        <v>11</v>
      </c>
      <c r="B147" s="290">
        <v>199</v>
      </c>
      <c r="C147" s="280" t="s">
        <v>710</v>
      </c>
      <c r="D147" s="280"/>
      <c r="E147" s="289">
        <v>1146</v>
      </c>
      <c r="F147" s="176" t="s">
        <v>31</v>
      </c>
      <c r="G147" s="281">
        <v>563</v>
      </c>
      <c r="H147" s="285">
        <v>8</v>
      </c>
      <c r="I147" s="285">
        <v>70</v>
      </c>
      <c r="J147" s="285">
        <v>237</v>
      </c>
      <c r="K147" s="285">
        <v>30</v>
      </c>
      <c r="L147" s="285">
        <v>16</v>
      </c>
      <c r="M147" s="285">
        <v>1</v>
      </c>
      <c r="N147" s="285">
        <v>1</v>
      </c>
      <c r="O147" s="285">
        <v>0</v>
      </c>
      <c r="P147" s="285">
        <v>1</v>
      </c>
      <c r="Q147" s="285">
        <v>4</v>
      </c>
      <c r="R147" s="285">
        <v>0</v>
      </c>
      <c r="S147" s="285">
        <v>1</v>
      </c>
      <c r="T147" s="287">
        <v>4</v>
      </c>
      <c r="U147" s="287"/>
      <c r="V147" s="287"/>
      <c r="W147" s="285">
        <v>0</v>
      </c>
      <c r="X147" s="285">
        <v>0</v>
      </c>
      <c r="Y147" s="285">
        <v>0</v>
      </c>
      <c r="Z147" s="285">
        <v>0</v>
      </c>
      <c r="AA147" s="285">
        <v>0</v>
      </c>
      <c r="AB147" s="285">
        <v>0</v>
      </c>
      <c r="AC147" s="285">
        <v>34</v>
      </c>
      <c r="AD147" s="285">
        <f t="shared" si="25"/>
        <v>407</v>
      </c>
      <c r="AE147" s="277"/>
    </row>
    <row r="148" spans="1:31" s="274" customFormat="1" ht="16.5">
      <c r="A148" s="279">
        <v>11</v>
      </c>
      <c r="B148" s="290">
        <v>199</v>
      </c>
      <c r="C148" s="280" t="s">
        <v>710</v>
      </c>
      <c r="D148" s="280"/>
      <c r="E148" s="289">
        <v>1147</v>
      </c>
      <c r="F148" s="280" t="s">
        <v>31</v>
      </c>
      <c r="G148" s="281">
        <v>391</v>
      </c>
      <c r="H148" s="285">
        <v>15</v>
      </c>
      <c r="I148" s="285">
        <v>60</v>
      </c>
      <c r="J148" s="285">
        <v>160</v>
      </c>
      <c r="K148" s="285">
        <v>2</v>
      </c>
      <c r="L148" s="285">
        <v>11</v>
      </c>
      <c r="M148" s="285">
        <v>0</v>
      </c>
      <c r="N148" s="285">
        <v>0</v>
      </c>
      <c r="O148" s="285">
        <v>0</v>
      </c>
      <c r="P148" s="285">
        <v>3</v>
      </c>
      <c r="Q148" s="285">
        <v>10</v>
      </c>
      <c r="R148" s="285">
        <v>0</v>
      </c>
      <c r="S148" s="285">
        <v>11</v>
      </c>
      <c r="T148" s="287">
        <v>0</v>
      </c>
      <c r="U148" s="287"/>
      <c r="V148" s="287"/>
      <c r="W148" s="285">
        <v>0</v>
      </c>
      <c r="X148" s="285">
        <v>0</v>
      </c>
      <c r="Y148" s="285">
        <v>0</v>
      </c>
      <c r="Z148" s="285">
        <v>0</v>
      </c>
      <c r="AA148" s="285">
        <v>0</v>
      </c>
      <c r="AB148" s="285">
        <v>0</v>
      </c>
      <c r="AC148" s="285">
        <v>29</v>
      </c>
      <c r="AD148" s="285">
        <f t="shared" si="25"/>
        <v>301</v>
      </c>
      <c r="AE148" s="277"/>
    </row>
    <row r="149" spans="1:31" s="274" customFormat="1" ht="16.5">
      <c r="A149" s="279">
        <v>11</v>
      </c>
      <c r="B149" s="290">
        <v>199</v>
      </c>
      <c r="C149" s="280" t="s">
        <v>710</v>
      </c>
      <c r="D149" s="280"/>
      <c r="E149" s="289">
        <v>1147</v>
      </c>
      <c r="F149" s="280" t="s">
        <v>79</v>
      </c>
      <c r="G149" s="281">
        <v>355</v>
      </c>
      <c r="H149" s="285">
        <v>3</v>
      </c>
      <c r="I149" s="285">
        <v>77</v>
      </c>
      <c r="J149" s="285">
        <v>92</v>
      </c>
      <c r="K149" s="285">
        <v>3</v>
      </c>
      <c r="L149" s="285">
        <v>3</v>
      </c>
      <c r="M149" s="285">
        <v>2</v>
      </c>
      <c r="N149" s="285">
        <v>0</v>
      </c>
      <c r="O149" s="285">
        <v>0</v>
      </c>
      <c r="P149" s="285">
        <v>3</v>
      </c>
      <c r="Q149" s="285">
        <v>3</v>
      </c>
      <c r="R149" s="285">
        <v>0</v>
      </c>
      <c r="S149" s="285">
        <v>29</v>
      </c>
      <c r="T149" s="287">
        <v>0</v>
      </c>
      <c r="U149" s="287"/>
      <c r="V149" s="287"/>
      <c r="W149" s="285">
        <v>0</v>
      </c>
      <c r="X149" s="285">
        <v>0</v>
      </c>
      <c r="Y149" s="285">
        <v>0</v>
      </c>
      <c r="Z149" s="285">
        <v>0</v>
      </c>
      <c r="AA149" s="285">
        <v>0</v>
      </c>
      <c r="AB149" s="285">
        <v>8</v>
      </c>
      <c r="AC149" s="285">
        <v>8</v>
      </c>
      <c r="AD149" s="285">
        <f t="shared" si="25"/>
        <v>231</v>
      </c>
      <c r="AE149" s="277"/>
    </row>
    <row r="150" spans="1:31" s="274" customFormat="1" ht="16.5">
      <c r="A150" s="279">
        <v>11</v>
      </c>
      <c r="B150" s="290">
        <v>199</v>
      </c>
      <c r="C150" s="280" t="s">
        <v>710</v>
      </c>
      <c r="D150" s="280"/>
      <c r="E150" s="289">
        <v>1148</v>
      </c>
      <c r="F150" s="280" t="s">
        <v>31</v>
      </c>
      <c r="G150" s="281">
        <v>719</v>
      </c>
      <c r="H150" s="285">
        <v>2</v>
      </c>
      <c r="I150" s="285">
        <v>40</v>
      </c>
      <c r="J150" s="285">
        <v>331</v>
      </c>
      <c r="K150" s="285">
        <v>2</v>
      </c>
      <c r="L150" s="285">
        <v>14</v>
      </c>
      <c r="M150" s="285">
        <v>0</v>
      </c>
      <c r="N150" s="285">
        <v>2</v>
      </c>
      <c r="O150" s="285">
        <v>0</v>
      </c>
      <c r="P150" s="285">
        <v>2</v>
      </c>
      <c r="Q150" s="285">
        <v>7</v>
      </c>
      <c r="R150" s="285">
        <v>0</v>
      </c>
      <c r="S150" s="285">
        <v>71</v>
      </c>
      <c r="T150" s="287">
        <v>1</v>
      </c>
      <c r="U150" s="287"/>
      <c r="V150" s="287"/>
      <c r="W150" s="285">
        <v>0</v>
      </c>
      <c r="X150" s="285">
        <v>0</v>
      </c>
      <c r="Y150" s="285">
        <v>0</v>
      </c>
      <c r="Z150" s="285">
        <v>0</v>
      </c>
      <c r="AA150" s="285">
        <v>0</v>
      </c>
      <c r="AB150" s="285">
        <v>0</v>
      </c>
      <c r="AC150" s="285">
        <v>19</v>
      </c>
      <c r="AD150" s="285">
        <f t="shared" si="25"/>
        <v>491</v>
      </c>
      <c r="AE150" s="277"/>
    </row>
    <row r="151" spans="1:31" s="274" customFormat="1" ht="16.5">
      <c r="A151" s="279">
        <v>11</v>
      </c>
      <c r="B151" s="290">
        <v>199</v>
      </c>
      <c r="C151" s="280" t="s">
        <v>710</v>
      </c>
      <c r="D151" s="280"/>
      <c r="E151" s="289">
        <v>1149</v>
      </c>
      <c r="F151" s="280" t="s">
        <v>31</v>
      </c>
      <c r="G151" s="281">
        <v>407</v>
      </c>
      <c r="H151" s="285">
        <v>4</v>
      </c>
      <c r="I151" s="285">
        <v>49</v>
      </c>
      <c r="J151" s="285">
        <v>99</v>
      </c>
      <c r="K151" s="285">
        <v>20</v>
      </c>
      <c r="L151" s="285">
        <v>18</v>
      </c>
      <c r="M151" s="285">
        <v>2</v>
      </c>
      <c r="N151" s="285">
        <v>1</v>
      </c>
      <c r="O151" s="285">
        <v>0</v>
      </c>
      <c r="P151" s="285">
        <v>20</v>
      </c>
      <c r="Q151" s="285">
        <v>23</v>
      </c>
      <c r="R151" s="285">
        <v>0</v>
      </c>
      <c r="S151" s="285">
        <v>3</v>
      </c>
      <c r="T151" s="287">
        <v>1</v>
      </c>
      <c r="U151" s="287"/>
      <c r="V151" s="287"/>
      <c r="W151" s="285">
        <v>0</v>
      </c>
      <c r="X151" s="285">
        <v>0</v>
      </c>
      <c r="Y151" s="285">
        <v>0</v>
      </c>
      <c r="Z151" s="285">
        <v>0</v>
      </c>
      <c r="AA151" s="285">
        <v>0</v>
      </c>
      <c r="AB151" s="285">
        <v>0</v>
      </c>
      <c r="AC151" s="285">
        <v>43</v>
      </c>
      <c r="AD151" s="285">
        <f t="shared" si="25"/>
        <v>283</v>
      </c>
      <c r="AE151" s="277"/>
    </row>
    <row r="152" spans="1:31" s="274" customFormat="1" ht="16.5">
      <c r="A152" s="279">
        <v>11</v>
      </c>
      <c r="B152" s="290">
        <v>199</v>
      </c>
      <c r="C152" s="280" t="s">
        <v>710</v>
      </c>
      <c r="D152" s="280"/>
      <c r="E152" s="289">
        <v>1149</v>
      </c>
      <c r="F152" s="280" t="s">
        <v>32</v>
      </c>
      <c r="G152" s="281">
        <v>406</v>
      </c>
      <c r="H152" s="277">
        <v>0</v>
      </c>
      <c r="I152" s="277">
        <v>34</v>
      </c>
      <c r="J152" s="277">
        <v>136</v>
      </c>
      <c r="K152" s="277">
        <v>20</v>
      </c>
      <c r="L152" s="277">
        <v>15</v>
      </c>
      <c r="M152" s="277">
        <v>1</v>
      </c>
      <c r="N152" s="277">
        <v>1</v>
      </c>
      <c r="O152" s="277">
        <v>0</v>
      </c>
      <c r="P152" s="277">
        <v>10</v>
      </c>
      <c r="Q152" s="277">
        <v>23</v>
      </c>
      <c r="R152" s="277">
        <v>0</v>
      </c>
      <c r="S152" s="277">
        <v>2</v>
      </c>
      <c r="T152" s="277">
        <v>1</v>
      </c>
      <c r="U152" s="277"/>
      <c r="V152" s="277"/>
      <c r="W152" s="277">
        <v>0</v>
      </c>
      <c r="X152" s="277">
        <v>0</v>
      </c>
      <c r="Y152" s="277">
        <v>0</v>
      </c>
      <c r="Z152" s="277">
        <v>0</v>
      </c>
      <c r="AA152" s="277">
        <v>0</v>
      </c>
      <c r="AB152" s="277">
        <v>1</v>
      </c>
      <c r="AC152" s="277">
        <v>37</v>
      </c>
      <c r="AD152" s="277">
        <f t="shared" si="25"/>
        <v>281</v>
      </c>
      <c r="AE152" s="277"/>
    </row>
    <row r="153" spans="1:31" s="274" customFormat="1" ht="16.5">
      <c r="A153" s="279">
        <v>11</v>
      </c>
      <c r="B153" s="290">
        <v>199</v>
      </c>
      <c r="C153" s="280" t="s">
        <v>710</v>
      </c>
      <c r="D153" s="280"/>
      <c r="E153" s="289">
        <v>1150</v>
      </c>
      <c r="F153" s="280" t="s">
        <v>31</v>
      </c>
      <c r="G153" s="281">
        <v>427</v>
      </c>
      <c r="H153" s="285">
        <v>3</v>
      </c>
      <c r="I153" s="285">
        <v>40</v>
      </c>
      <c r="J153" s="285">
        <v>200</v>
      </c>
      <c r="K153" s="285">
        <v>7</v>
      </c>
      <c r="L153" s="285">
        <v>8</v>
      </c>
      <c r="M153" s="285">
        <v>0</v>
      </c>
      <c r="N153" s="285">
        <v>0</v>
      </c>
      <c r="O153" s="285">
        <v>0</v>
      </c>
      <c r="P153" s="285">
        <v>2</v>
      </c>
      <c r="Q153" s="285">
        <v>15</v>
      </c>
      <c r="R153" s="285">
        <v>0</v>
      </c>
      <c r="S153" s="285">
        <v>3</v>
      </c>
      <c r="T153" s="287">
        <v>3</v>
      </c>
      <c r="U153" s="287"/>
      <c r="V153" s="287"/>
      <c r="W153" s="285">
        <v>0</v>
      </c>
      <c r="X153" s="285">
        <v>0</v>
      </c>
      <c r="Y153" s="285">
        <v>0</v>
      </c>
      <c r="Z153" s="285">
        <v>0</v>
      </c>
      <c r="AA153" s="285">
        <v>0</v>
      </c>
      <c r="AB153" s="285">
        <v>0</v>
      </c>
      <c r="AC153" s="285">
        <v>15</v>
      </c>
      <c r="AD153" s="285">
        <f t="shared" si="25"/>
        <v>296</v>
      </c>
      <c r="AE153" s="277"/>
    </row>
    <row r="154" spans="1:31" s="274" customFormat="1" ht="16.5">
      <c r="A154" s="279">
        <v>11</v>
      </c>
      <c r="B154" s="290">
        <v>199</v>
      </c>
      <c r="C154" s="280" t="s">
        <v>710</v>
      </c>
      <c r="D154" s="280"/>
      <c r="E154" s="289">
        <v>1150</v>
      </c>
      <c r="F154" s="280" t="s">
        <v>32</v>
      </c>
      <c r="G154" s="281">
        <v>427</v>
      </c>
      <c r="H154" s="285">
        <v>1</v>
      </c>
      <c r="I154" s="285">
        <v>53</v>
      </c>
      <c r="J154" s="285">
        <v>160</v>
      </c>
      <c r="K154" s="285">
        <v>8</v>
      </c>
      <c r="L154" s="285">
        <v>6</v>
      </c>
      <c r="M154" s="285">
        <v>1</v>
      </c>
      <c r="N154" s="285">
        <v>2</v>
      </c>
      <c r="O154" s="285">
        <v>0</v>
      </c>
      <c r="P154" s="285">
        <v>3</v>
      </c>
      <c r="Q154" s="285">
        <v>24</v>
      </c>
      <c r="R154" s="285">
        <v>0</v>
      </c>
      <c r="S154" s="285">
        <v>2</v>
      </c>
      <c r="T154" s="287">
        <v>0</v>
      </c>
      <c r="U154" s="287"/>
      <c r="V154" s="287"/>
      <c r="W154" s="285">
        <v>0</v>
      </c>
      <c r="X154" s="285">
        <v>0</v>
      </c>
      <c r="Y154" s="285">
        <v>0</v>
      </c>
      <c r="Z154" s="285">
        <v>0</v>
      </c>
      <c r="AA154" s="285">
        <v>0</v>
      </c>
      <c r="AB154" s="285">
        <v>0</v>
      </c>
      <c r="AC154" s="285">
        <v>20</v>
      </c>
      <c r="AD154" s="285">
        <f t="shared" si="25"/>
        <v>280</v>
      </c>
      <c r="AE154" s="277"/>
    </row>
    <row r="155" spans="1:31" s="274" customFormat="1" ht="16.5">
      <c r="A155" s="279">
        <v>11</v>
      </c>
      <c r="B155" s="290">
        <v>199</v>
      </c>
      <c r="C155" s="280" t="s">
        <v>710</v>
      </c>
      <c r="D155" s="280"/>
      <c r="E155" s="289">
        <v>1151</v>
      </c>
      <c r="F155" s="280" t="s">
        <v>31</v>
      </c>
      <c r="G155" s="281">
        <v>530</v>
      </c>
      <c r="H155" s="285">
        <v>4</v>
      </c>
      <c r="I155" s="285">
        <v>170</v>
      </c>
      <c r="J155" s="285">
        <v>167</v>
      </c>
      <c r="K155" s="285">
        <v>4</v>
      </c>
      <c r="L155" s="285">
        <v>15</v>
      </c>
      <c r="M155" s="285">
        <v>1</v>
      </c>
      <c r="N155" s="285">
        <v>0</v>
      </c>
      <c r="O155" s="285">
        <v>0</v>
      </c>
      <c r="P155" s="285">
        <v>6</v>
      </c>
      <c r="Q155" s="285">
        <v>5</v>
      </c>
      <c r="R155" s="285">
        <v>0</v>
      </c>
      <c r="S155" s="285">
        <v>10</v>
      </c>
      <c r="T155" s="287">
        <v>0</v>
      </c>
      <c r="U155" s="287"/>
      <c r="V155" s="287"/>
      <c r="W155" s="285">
        <v>0</v>
      </c>
      <c r="X155" s="285">
        <v>0</v>
      </c>
      <c r="Y155" s="285">
        <v>0</v>
      </c>
      <c r="Z155" s="285">
        <v>0</v>
      </c>
      <c r="AA155" s="285">
        <v>0</v>
      </c>
      <c r="AB155" s="285">
        <v>0</v>
      </c>
      <c r="AC155" s="285">
        <v>34</v>
      </c>
      <c r="AD155" s="285">
        <f t="shared" si="25"/>
        <v>416</v>
      </c>
      <c r="AE155" s="277"/>
    </row>
    <row r="156" spans="1:31" s="274" customFormat="1" ht="16.5">
      <c r="A156" s="279">
        <v>11</v>
      </c>
      <c r="B156" s="290">
        <v>199</v>
      </c>
      <c r="C156" s="280" t="s">
        <v>710</v>
      </c>
      <c r="D156" s="280"/>
      <c r="E156" s="289">
        <v>1151</v>
      </c>
      <c r="F156" s="280" t="s">
        <v>32</v>
      </c>
      <c r="G156" s="281">
        <v>529</v>
      </c>
      <c r="H156" s="285">
        <v>1</v>
      </c>
      <c r="I156" s="285">
        <v>129</v>
      </c>
      <c r="J156" s="285">
        <v>216</v>
      </c>
      <c r="K156" s="285">
        <v>5</v>
      </c>
      <c r="L156" s="285">
        <v>11</v>
      </c>
      <c r="M156" s="285">
        <v>0</v>
      </c>
      <c r="N156" s="285">
        <v>2</v>
      </c>
      <c r="O156" s="285">
        <v>0</v>
      </c>
      <c r="P156" s="285">
        <v>5</v>
      </c>
      <c r="Q156" s="285">
        <v>1</v>
      </c>
      <c r="R156" s="285">
        <v>0</v>
      </c>
      <c r="S156" s="285">
        <v>8</v>
      </c>
      <c r="T156" s="287">
        <v>1</v>
      </c>
      <c r="U156" s="287"/>
      <c r="V156" s="287"/>
      <c r="W156" s="285">
        <v>0</v>
      </c>
      <c r="X156" s="285">
        <v>0</v>
      </c>
      <c r="Y156" s="285">
        <v>0</v>
      </c>
      <c r="Z156" s="285">
        <v>0</v>
      </c>
      <c r="AA156" s="285">
        <v>0</v>
      </c>
      <c r="AB156" s="285">
        <v>0</v>
      </c>
      <c r="AC156" s="285">
        <v>30</v>
      </c>
      <c r="AD156" s="285">
        <f t="shared" si="25"/>
        <v>409</v>
      </c>
      <c r="AE156" s="277"/>
    </row>
    <row r="157" spans="1:31" s="274" customFormat="1" ht="16.5">
      <c r="A157" s="279">
        <v>11</v>
      </c>
      <c r="B157" s="290">
        <v>199</v>
      </c>
      <c r="C157" s="280" t="s">
        <v>710</v>
      </c>
      <c r="D157" s="280"/>
      <c r="E157" s="289">
        <v>1152</v>
      </c>
      <c r="F157" s="280" t="s">
        <v>31</v>
      </c>
      <c r="G157" s="281">
        <v>561</v>
      </c>
      <c r="H157" s="285">
        <v>0</v>
      </c>
      <c r="I157" s="285">
        <v>160</v>
      </c>
      <c r="J157" s="285">
        <v>238</v>
      </c>
      <c r="K157" s="285">
        <v>5</v>
      </c>
      <c r="L157" s="285">
        <v>4</v>
      </c>
      <c r="M157" s="285">
        <v>0</v>
      </c>
      <c r="N157" s="285">
        <v>0</v>
      </c>
      <c r="O157" s="285">
        <v>0</v>
      </c>
      <c r="P157" s="285">
        <v>1</v>
      </c>
      <c r="Q157" s="285">
        <v>0</v>
      </c>
      <c r="R157" s="285">
        <v>0</v>
      </c>
      <c r="S157" s="285">
        <v>53</v>
      </c>
      <c r="T157" s="287">
        <v>0</v>
      </c>
      <c r="U157" s="287"/>
      <c r="V157" s="287"/>
      <c r="W157" s="285">
        <v>0</v>
      </c>
      <c r="X157" s="285">
        <v>0</v>
      </c>
      <c r="Y157" s="285">
        <v>0</v>
      </c>
      <c r="Z157" s="285">
        <v>0</v>
      </c>
      <c r="AA157" s="285">
        <v>0</v>
      </c>
      <c r="AB157" s="285">
        <v>0</v>
      </c>
      <c r="AC157" s="285">
        <v>7</v>
      </c>
      <c r="AD157" s="285">
        <f t="shared" si="25"/>
        <v>468</v>
      </c>
    </row>
    <row r="158" spans="1:31" s="274" customFormat="1" ht="16.5">
      <c r="A158" s="279">
        <v>11</v>
      </c>
      <c r="B158" s="290">
        <v>199</v>
      </c>
      <c r="C158" s="280" t="s">
        <v>710</v>
      </c>
      <c r="D158" s="280"/>
      <c r="E158" s="289">
        <v>1153</v>
      </c>
      <c r="F158" s="280" t="s">
        <v>31</v>
      </c>
      <c r="G158" s="281">
        <v>651</v>
      </c>
      <c r="H158" s="285">
        <v>2</v>
      </c>
      <c r="I158" s="285">
        <v>124</v>
      </c>
      <c r="J158" s="285">
        <v>236</v>
      </c>
      <c r="K158" s="285">
        <v>17</v>
      </c>
      <c r="L158" s="285">
        <v>18</v>
      </c>
      <c r="M158" s="285">
        <v>2</v>
      </c>
      <c r="N158" s="285">
        <v>0</v>
      </c>
      <c r="O158" s="285">
        <v>0</v>
      </c>
      <c r="P158" s="285">
        <v>3</v>
      </c>
      <c r="Q158" s="285">
        <v>2</v>
      </c>
      <c r="R158" s="285">
        <v>0</v>
      </c>
      <c r="S158" s="285">
        <v>13</v>
      </c>
      <c r="T158" s="287">
        <v>2</v>
      </c>
      <c r="U158" s="287"/>
      <c r="V158" s="287"/>
      <c r="W158" s="285">
        <v>0</v>
      </c>
      <c r="X158" s="285">
        <v>0</v>
      </c>
      <c r="Y158" s="285">
        <v>0</v>
      </c>
      <c r="Z158" s="285">
        <v>0</v>
      </c>
      <c r="AA158" s="285">
        <v>0</v>
      </c>
      <c r="AB158" s="285">
        <v>0</v>
      </c>
      <c r="AC158" s="285">
        <v>52</v>
      </c>
      <c r="AD158" s="285">
        <f t="shared" si="25"/>
        <v>471</v>
      </c>
    </row>
    <row r="159" spans="1:31" s="274" customFormat="1" ht="16.5">
      <c r="A159" s="279">
        <v>11</v>
      </c>
      <c r="B159" s="290">
        <v>199</v>
      </c>
      <c r="C159" s="280" t="s">
        <v>710</v>
      </c>
      <c r="D159" s="280"/>
      <c r="E159" s="289">
        <v>1154</v>
      </c>
      <c r="F159" s="280" t="s">
        <v>31</v>
      </c>
      <c r="G159" s="281">
        <v>528</v>
      </c>
      <c r="H159" s="285">
        <v>2</v>
      </c>
      <c r="I159" s="285">
        <v>116</v>
      </c>
      <c r="J159" s="285">
        <v>208</v>
      </c>
      <c r="K159" s="285">
        <v>2</v>
      </c>
      <c r="L159" s="285">
        <v>3</v>
      </c>
      <c r="M159" s="285">
        <v>0</v>
      </c>
      <c r="N159" s="285">
        <v>0</v>
      </c>
      <c r="O159" s="285">
        <v>0</v>
      </c>
      <c r="P159" s="285">
        <v>1</v>
      </c>
      <c r="Q159" s="285">
        <v>1</v>
      </c>
      <c r="R159" s="285">
        <v>0</v>
      </c>
      <c r="S159" s="285">
        <v>17</v>
      </c>
      <c r="T159" s="287">
        <v>0</v>
      </c>
      <c r="U159" s="287"/>
      <c r="V159" s="287"/>
      <c r="W159" s="285">
        <v>0</v>
      </c>
      <c r="X159" s="285">
        <v>0</v>
      </c>
      <c r="Y159" s="285">
        <v>0</v>
      </c>
      <c r="Z159" s="285">
        <v>0</v>
      </c>
      <c r="AA159" s="285">
        <v>0</v>
      </c>
      <c r="AB159" s="285">
        <v>0</v>
      </c>
      <c r="AC159" s="285">
        <v>20</v>
      </c>
      <c r="AD159" s="285">
        <f t="shared" si="25"/>
        <v>370</v>
      </c>
    </row>
    <row r="160" spans="1:31" s="274" customFormat="1" ht="16.5">
      <c r="A160" s="279">
        <v>11</v>
      </c>
      <c r="B160" s="290">
        <v>199</v>
      </c>
      <c r="C160" s="280" t="s">
        <v>710</v>
      </c>
      <c r="D160" s="280"/>
      <c r="E160" s="289">
        <v>1154</v>
      </c>
      <c r="F160" s="280" t="s">
        <v>32</v>
      </c>
      <c r="G160" s="281">
        <v>527</v>
      </c>
      <c r="H160" s="285">
        <v>3</v>
      </c>
      <c r="I160" s="285">
        <v>112</v>
      </c>
      <c r="J160" s="285">
        <v>169</v>
      </c>
      <c r="K160" s="285">
        <v>9</v>
      </c>
      <c r="L160" s="285">
        <v>24</v>
      </c>
      <c r="M160" s="285">
        <v>0</v>
      </c>
      <c r="N160" s="285">
        <v>0</v>
      </c>
      <c r="O160" s="285">
        <v>0</v>
      </c>
      <c r="P160" s="285">
        <v>1</v>
      </c>
      <c r="Q160" s="285">
        <v>1</v>
      </c>
      <c r="R160" s="285">
        <v>0</v>
      </c>
      <c r="S160" s="285">
        <v>11</v>
      </c>
      <c r="T160" s="287">
        <v>2</v>
      </c>
      <c r="U160" s="287"/>
      <c r="V160" s="287"/>
      <c r="W160" s="285">
        <v>0</v>
      </c>
      <c r="X160" s="285">
        <v>0</v>
      </c>
      <c r="Y160" s="285">
        <v>0</v>
      </c>
      <c r="Z160" s="285">
        <v>0</v>
      </c>
      <c r="AA160" s="285">
        <v>0</v>
      </c>
      <c r="AB160" s="285">
        <v>0</v>
      </c>
      <c r="AC160" s="285">
        <v>44</v>
      </c>
      <c r="AD160" s="285">
        <f t="shared" si="25"/>
        <v>376</v>
      </c>
    </row>
    <row r="161" spans="1:30" s="274" customFormat="1" ht="16.5">
      <c r="A161" s="279">
        <v>11</v>
      </c>
      <c r="B161" s="290">
        <v>199</v>
      </c>
      <c r="C161" s="280" t="s">
        <v>710</v>
      </c>
      <c r="D161" s="280"/>
      <c r="E161" s="289">
        <v>1155</v>
      </c>
      <c r="F161" s="280" t="s">
        <v>31</v>
      </c>
      <c r="G161" s="281">
        <v>482</v>
      </c>
      <c r="H161" s="285">
        <v>2</v>
      </c>
      <c r="I161" s="285">
        <v>144</v>
      </c>
      <c r="J161" s="285">
        <v>188</v>
      </c>
      <c r="K161" s="285">
        <v>4</v>
      </c>
      <c r="L161" s="285">
        <v>9</v>
      </c>
      <c r="M161" s="285">
        <v>0</v>
      </c>
      <c r="N161" s="285">
        <v>1</v>
      </c>
      <c r="O161" s="285">
        <v>0</v>
      </c>
      <c r="P161" s="285">
        <v>0</v>
      </c>
      <c r="Q161" s="285">
        <v>3</v>
      </c>
      <c r="R161" s="285">
        <v>0</v>
      </c>
      <c r="S161" s="285">
        <v>12</v>
      </c>
      <c r="T161" s="287">
        <v>0</v>
      </c>
      <c r="U161" s="287"/>
      <c r="V161" s="287"/>
      <c r="W161" s="285">
        <v>0</v>
      </c>
      <c r="X161" s="285">
        <v>0</v>
      </c>
      <c r="Y161" s="285">
        <v>0</v>
      </c>
      <c r="Z161" s="285">
        <v>0</v>
      </c>
      <c r="AA161" s="285">
        <v>0</v>
      </c>
      <c r="AB161" s="285">
        <v>0</v>
      </c>
      <c r="AC161" s="285">
        <v>12</v>
      </c>
      <c r="AD161" s="285">
        <f t="shared" si="25"/>
        <v>375</v>
      </c>
    </row>
    <row r="162" spans="1:30" s="274" customFormat="1" ht="16.5">
      <c r="A162" s="279">
        <v>11</v>
      </c>
      <c r="B162" s="290">
        <v>199</v>
      </c>
      <c r="C162" s="280" t="s">
        <v>710</v>
      </c>
      <c r="D162" s="280"/>
      <c r="E162" s="289">
        <v>1155</v>
      </c>
      <c r="F162" s="280" t="s">
        <v>32</v>
      </c>
      <c r="G162" s="281">
        <v>481</v>
      </c>
      <c r="H162" s="285">
        <v>2</v>
      </c>
      <c r="I162" s="285">
        <v>134</v>
      </c>
      <c r="J162" s="285">
        <v>212</v>
      </c>
      <c r="K162" s="285">
        <v>1</v>
      </c>
      <c r="L162" s="285">
        <v>7</v>
      </c>
      <c r="M162" s="285">
        <v>0</v>
      </c>
      <c r="N162" s="285">
        <v>0</v>
      </c>
      <c r="O162" s="285">
        <v>0</v>
      </c>
      <c r="P162" s="285">
        <v>0</v>
      </c>
      <c r="Q162" s="285">
        <v>0</v>
      </c>
      <c r="R162" s="285">
        <v>0</v>
      </c>
      <c r="S162" s="285">
        <v>22</v>
      </c>
      <c r="T162" s="287">
        <v>0</v>
      </c>
      <c r="U162" s="287"/>
      <c r="V162" s="287"/>
      <c r="W162" s="285">
        <v>0</v>
      </c>
      <c r="X162" s="285">
        <v>0</v>
      </c>
      <c r="Y162" s="285">
        <v>0</v>
      </c>
      <c r="Z162" s="285">
        <v>0</v>
      </c>
      <c r="AA162" s="285">
        <v>0</v>
      </c>
      <c r="AB162" s="285">
        <v>0</v>
      </c>
      <c r="AC162" s="285">
        <v>17</v>
      </c>
      <c r="AD162" s="285">
        <f t="shared" si="25"/>
        <v>395</v>
      </c>
    </row>
    <row r="163" spans="1:30" s="274" customFormat="1" ht="16.5">
      <c r="A163" s="279">
        <v>11</v>
      </c>
      <c r="B163" s="290">
        <v>199</v>
      </c>
      <c r="C163" s="280" t="s">
        <v>710</v>
      </c>
      <c r="D163" s="280"/>
      <c r="E163" s="289">
        <v>1156</v>
      </c>
      <c r="F163" s="280" t="s">
        <v>31</v>
      </c>
      <c r="G163" s="281">
        <v>688</v>
      </c>
      <c r="H163" s="285">
        <v>6</v>
      </c>
      <c r="I163" s="285">
        <v>121</v>
      </c>
      <c r="J163" s="285">
        <v>224</v>
      </c>
      <c r="K163" s="285">
        <v>0</v>
      </c>
      <c r="L163" s="285">
        <v>5</v>
      </c>
      <c r="M163" s="285">
        <v>0</v>
      </c>
      <c r="N163" s="285">
        <v>0</v>
      </c>
      <c r="O163" s="285">
        <v>0</v>
      </c>
      <c r="P163" s="285">
        <v>2</v>
      </c>
      <c r="Q163" s="285">
        <v>6</v>
      </c>
      <c r="R163" s="285">
        <v>0</v>
      </c>
      <c r="S163" s="285">
        <v>112</v>
      </c>
      <c r="T163" s="287">
        <v>2</v>
      </c>
      <c r="U163" s="287"/>
      <c r="V163" s="287"/>
      <c r="W163" s="285">
        <v>0</v>
      </c>
      <c r="X163" s="285">
        <v>0</v>
      </c>
      <c r="Y163" s="285">
        <v>0</v>
      </c>
      <c r="Z163" s="285">
        <v>0</v>
      </c>
      <c r="AA163" s="285">
        <v>0</v>
      </c>
      <c r="AB163" s="285">
        <v>0</v>
      </c>
      <c r="AC163" s="285">
        <v>19</v>
      </c>
      <c r="AD163" s="285">
        <f t="shared" si="25"/>
        <v>497</v>
      </c>
    </row>
    <row r="164" spans="1:30" s="274" customFormat="1" ht="16.5">
      <c r="A164" s="279">
        <v>11</v>
      </c>
      <c r="B164" s="290">
        <v>199</v>
      </c>
      <c r="C164" s="280" t="s">
        <v>710</v>
      </c>
      <c r="D164" s="280"/>
      <c r="E164" s="289">
        <v>1156</v>
      </c>
      <c r="F164" s="176" t="s">
        <v>79</v>
      </c>
      <c r="G164" s="281">
        <v>352</v>
      </c>
      <c r="H164" s="277">
        <v>0</v>
      </c>
      <c r="I164" s="277">
        <v>72</v>
      </c>
      <c r="J164" s="277">
        <v>130</v>
      </c>
      <c r="K164" s="277">
        <v>0</v>
      </c>
      <c r="L164" s="277">
        <v>11</v>
      </c>
      <c r="M164" s="277">
        <v>0</v>
      </c>
      <c r="N164" s="277">
        <v>0</v>
      </c>
      <c r="O164" s="277">
        <v>0</v>
      </c>
      <c r="P164" s="277">
        <v>0</v>
      </c>
      <c r="Q164" s="277">
        <v>1</v>
      </c>
      <c r="R164" s="277">
        <v>0</v>
      </c>
      <c r="S164" s="277">
        <v>9</v>
      </c>
      <c r="T164" s="277">
        <v>0</v>
      </c>
      <c r="U164" s="277"/>
      <c r="V164" s="277"/>
      <c r="W164" s="277">
        <v>0</v>
      </c>
      <c r="X164" s="277">
        <v>0</v>
      </c>
      <c r="Y164" s="277">
        <v>0</v>
      </c>
      <c r="Z164" s="277">
        <v>0</v>
      </c>
      <c r="AA164" s="277">
        <v>0</v>
      </c>
      <c r="AB164" s="277">
        <v>0</v>
      </c>
      <c r="AC164" s="277">
        <v>23</v>
      </c>
      <c r="AD164" s="277">
        <f t="shared" si="25"/>
        <v>246</v>
      </c>
    </row>
    <row r="165" spans="1:30" s="274" customFormat="1" ht="16.5">
      <c r="A165" s="279">
        <v>11</v>
      </c>
      <c r="B165" s="290">
        <v>199</v>
      </c>
      <c r="C165" s="280" t="s">
        <v>710</v>
      </c>
      <c r="D165" s="280"/>
      <c r="E165" s="289">
        <v>1157</v>
      </c>
      <c r="F165" s="280" t="s">
        <v>31</v>
      </c>
      <c r="G165" s="281">
        <v>638</v>
      </c>
      <c r="H165" s="285">
        <v>2</v>
      </c>
      <c r="I165" s="285">
        <v>180</v>
      </c>
      <c r="J165" s="285">
        <v>198</v>
      </c>
      <c r="K165" s="285">
        <v>5</v>
      </c>
      <c r="L165" s="285">
        <v>5</v>
      </c>
      <c r="M165" s="285">
        <v>3</v>
      </c>
      <c r="N165" s="285">
        <v>1</v>
      </c>
      <c r="O165" s="285">
        <v>0</v>
      </c>
      <c r="P165" s="285">
        <v>1</v>
      </c>
      <c r="Q165" s="285">
        <v>10</v>
      </c>
      <c r="R165" s="285">
        <v>0</v>
      </c>
      <c r="S165" s="285">
        <v>7</v>
      </c>
      <c r="T165" s="287">
        <v>2</v>
      </c>
      <c r="U165" s="287"/>
      <c r="V165" s="287"/>
      <c r="W165" s="285">
        <v>0</v>
      </c>
      <c r="X165" s="285">
        <v>0</v>
      </c>
      <c r="Y165" s="285">
        <v>0</v>
      </c>
      <c r="Z165" s="285">
        <v>0</v>
      </c>
      <c r="AA165" s="285">
        <v>0</v>
      </c>
      <c r="AB165" s="285">
        <v>0</v>
      </c>
      <c r="AC165" s="285">
        <v>16</v>
      </c>
      <c r="AD165" s="285">
        <f t="shared" si="25"/>
        <v>430</v>
      </c>
    </row>
    <row r="166" spans="1:30" s="274" customFormat="1" ht="16.5">
      <c r="A166" s="279">
        <v>11</v>
      </c>
      <c r="B166" s="290">
        <v>199</v>
      </c>
      <c r="C166" s="280" t="s">
        <v>710</v>
      </c>
      <c r="D166" s="280"/>
      <c r="E166" s="289">
        <v>1157</v>
      </c>
      <c r="F166" s="280" t="s">
        <v>32</v>
      </c>
      <c r="G166" s="281">
        <v>637</v>
      </c>
      <c r="H166" s="285">
        <v>5</v>
      </c>
      <c r="I166" s="285">
        <v>168</v>
      </c>
      <c r="J166" s="285">
        <v>217</v>
      </c>
      <c r="K166" s="285">
        <v>1</v>
      </c>
      <c r="L166" s="285">
        <v>5</v>
      </c>
      <c r="M166" s="285">
        <v>1</v>
      </c>
      <c r="N166" s="285">
        <v>0</v>
      </c>
      <c r="O166" s="285">
        <v>0</v>
      </c>
      <c r="P166" s="285">
        <v>2</v>
      </c>
      <c r="Q166" s="285">
        <v>8</v>
      </c>
      <c r="R166" s="285">
        <v>0</v>
      </c>
      <c r="S166" s="285">
        <v>12</v>
      </c>
      <c r="T166" s="287">
        <v>0</v>
      </c>
      <c r="U166" s="287"/>
      <c r="V166" s="287"/>
      <c r="W166" s="285">
        <v>0</v>
      </c>
      <c r="X166" s="285">
        <v>0</v>
      </c>
      <c r="Y166" s="285">
        <v>0</v>
      </c>
      <c r="Z166" s="285">
        <v>0</v>
      </c>
      <c r="AA166" s="285">
        <v>0</v>
      </c>
      <c r="AB166" s="285">
        <v>0</v>
      </c>
      <c r="AC166" s="285">
        <v>18</v>
      </c>
      <c r="AD166" s="285">
        <f t="shared" si="25"/>
        <v>437</v>
      </c>
    </row>
    <row r="167" spans="1:30" s="274" customFormat="1" ht="16.5">
      <c r="A167" s="279">
        <v>11</v>
      </c>
      <c r="B167" s="290">
        <v>199</v>
      </c>
      <c r="C167" s="280" t="s">
        <v>710</v>
      </c>
      <c r="D167" s="280"/>
      <c r="E167" s="289">
        <v>1158</v>
      </c>
      <c r="F167" s="280" t="s">
        <v>31</v>
      </c>
      <c r="G167" s="281">
        <v>611</v>
      </c>
      <c r="H167" s="285">
        <v>7</v>
      </c>
      <c r="I167" s="285">
        <v>133</v>
      </c>
      <c r="J167" s="285">
        <v>171</v>
      </c>
      <c r="K167" s="285">
        <v>3</v>
      </c>
      <c r="L167" s="285">
        <v>8</v>
      </c>
      <c r="M167" s="285">
        <v>1</v>
      </c>
      <c r="N167" s="285">
        <v>4</v>
      </c>
      <c r="O167" s="285">
        <v>0</v>
      </c>
      <c r="P167" s="285">
        <v>2</v>
      </c>
      <c r="Q167" s="285">
        <v>6</v>
      </c>
      <c r="R167" s="285">
        <v>0</v>
      </c>
      <c r="S167" s="285">
        <v>16</v>
      </c>
      <c r="T167" s="287">
        <v>5</v>
      </c>
      <c r="U167" s="287"/>
      <c r="V167" s="287"/>
      <c r="W167" s="285">
        <v>0</v>
      </c>
      <c r="X167" s="285">
        <v>0</v>
      </c>
      <c r="Y167" s="285">
        <v>0</v>
      </c>
      <c r="Z167" s="285">
        <v>0</v>
      </c>
      <c r="AA167" s="285">
        <v>0</v>
      </c>
      <c r="AB167" s="285">
        <v>0</v>
      </c>
      <c r="AC167" s="285">
        <v>47</v>
      </c>
      <c r="AD167" s="285">
        <f t="shared" si="25"/>
        <v>403</v>
      </c>
    </row>
    <row r="168" spans="1:30" s="274" customFormat="1" ht="16.5">
      <c r="A168" s="279">
        <v>11</v>
      </c>
      <c r="B168" s="290">
        <v>199</v>
      </c>
      <c r="C168" s="280" t="s">
        <v>710</v>
      </c>
      <c r="D168" s="280"/>
      <c r="E168" s="289">
        <v>1158</v>
      </c>
      <c r="F168" s="280" t="s">
        <v>32</v>
      </c>
      <c r="G168" s="281">
        <v>611</v>
      </c>
      <c r="H168" s="285">
        <v>5</v>
      </c>
      <c r="I168" s="285">
        <v>98</v>
      </c>
      <c r="J168" s="285">
        <v>200</v>
      </c>
      <c r="K168" s="285">
        <v>3</v>
      </c>
      <c r="L168" s="285">
        <v>11</v>
      </c>
      <c r="M168" s="285">
        <v>2</v>
      </c>
      <c r="N168" s="285">
        <v>8</v>
      </c>
      <c r="O168" s="285">
        <v>0</v>
      </c>
      <c r="P168" s="285">
        <v>3</v>
      </c>
      <c r="Q168" s="285">
        <v>7</v>
      </c>
      <c r="R168" s="285">
        <v>0</v>
      </c>
      <c r="S168" s="285">
        <v>18</v>
      </c>
      <c r="T168" s="287">
        <v>2</v>
      </c>
      <c r="U168" s="287"/>
      <c r="V168" s="287"/>
      <c r="W168" s="285">
        <v>0</v>
      </c>
      <c r="X168" s="285">
        <v>0</v>
      </c>
      <c r="Y168" s="285">
        <v>0</v>
      </c>
      <c r="Z168" s="285">
        <v>0</v>
      </c>
      <c r="AA168" s="285">
        <v>0</v>
      </c>
      <c r="AB168" s="285">
        <v>0</v>
      </c>
      <c r="AC168" s="285">
        <v>42</v>
      </c>
      <c r="AD168" s="285">
        <f t="shared" si="25"/>
        <v>399</v>
      </c>
    </row>
    <row r="169" spans="1:30" s="274" customFormat="1" ht="16.5">
      <c r="A169" s="279">
        <v>11</v>
      </c>
      <c r="B169" s="290">
        <v>199</v>
      </c>
      <c r="C169" s="280" t="s">
        <v>710</v>
      </c>
      <c r="D169" s="280"/>
      <c r="E169" s="289">
        <v>1159</v>
      </c>
      <c r="F169" s="280" t="s">
        <v>31</v>
      </c>
      <c r="G169" s="281">
        <v>489</v>
      </c>
      <c r="H169" s="285">
        <v>3</v>
      </c>
      <c r="I169" s="285">
        <v>132</v>
      </c>
      <c r="J169" s="285">
        <v>170</v>
      </c>
      <c r="K169" s="285">
        <v>7</v>
      </c>
      <c r="L169" s="285">
        <v>1</v>
      </c>
      <c r="M169" s="285">
        <v>1</v>
      </c>
      <c r="N169" s="285">
        <v>0</v>
      </c>
      <c r="O169" s="285">
        <v>0</v>
      </c>
      <c r="P169" s="285">
        <v>3</v>
      </c>
      <c r="Q169" s="285">
        <v>2</v>
      </c>
      <c r="R169" s="285">
        <v>0</v>
      </c>
      <c r="S169" s="285">
        <v>3</v>
      </c>
      <c r="T169" s="287">
        <v>3</v>
      </c>
      <c r="U169" s="287"/>
      <c r="V169" s="287"/>
      <c r="W169" s="285">
        <v>0</v>
      </c>
      <c r="X169" s="285">
        <v>0</v>
      </c>
      <c r="Y169" s="285">
        <v>0</v>
      </c>
      <c r="Z169" s="285">
        <v>0</v>
      </c>
      <c r="AA169" s="285">
        <v>0</v>
      </c>
      <c r="AB169" s="285">
        <v>0</v>
      </c>
      <c r="AC169" s="285">
        <v>35</v>
      </c>
      <c r="AD169" s="285">
        <f>SUM(H169:AC169)</f>
        <v>360</v>
      </c>
    </row>
    <row r="170" spans="1:30" s="274" customFormat="1" ht="16.5">
      <c r="A170" s="279">
        <v>11</v>
      </c>
      <c r="B170" s="290">
        <v>199</v>
      </c>
      <c r="C170" s="280" t="s">
        <v>710</v>
      </c>
      <c r="D170" s="280"/>
      <c r="E170" s="289">
        <v>1159</v>
      </c>
      <c r="F170" s="280" t="s">
        <v>32</v>
      </c>
      <c r="G170" s="281">
        <v>488</v>
      </c>
      <c r="H170" s="285">
        <v>5</v>
      </c>
      <c r="I170" s="285">
        <v>153</v>
      </c>
      <c r="J170" s="285">
        <v>151</v>
      </c>
      <c r="K170" s="285">
        <v>6</v>
      </c>
      <c r="L170" s="285">
        <v>2</v>
      </c>
      <c r="M170" s="285">
        <v>1</v>
      </c>
      <c r="N170" s="285">
        <v>1</v>
      </c>
      <c r="O170" s="285">
        <v>0</v>
      </c>
      <c r="P170" s="285">
        <v>0</v>
      </c>
      <c r="Q170" s="285">
        <v>1</v>
      </c>
      <c r="R170" s="285">
        <v>0</v>
      </c>
      <c r="S170" s="285">
        <v>2</v>
      </c>
      <c r="T170" s="287">
        <v>4</v>
      </c>
      <c r="U170" s="287"/>
      <c r="V170" s="287"/>
      <c r="W170" s="285">
        <v>0</v>
      </c>
      <c r="X170" s="285">
        <v>0</v>
      </c>
      <c r="Y170" s="285">
        <v>0</v>
      </c>
      <c r="Z170" s="285">
        <v>0</v>
      </c>
      <c r="AA170" s="285">
        <v>0</v>
      </c>
      <c r="AB170" s="285">
        <v>0</v>
      </c>
      <c r="AC170" s="285">
        <v>35</v>
      </c>
      <c r="AD170" s="285">
        <f>SUM(H170:AC170)</f>
        <v>361</v>
      </c>
    </row>
    <row r="171" spans="1:30" s="274" customFormat="1" ht="16.5">
      <c r="A171" s="279">
        <v>11</v>
      </c>
      <c r="B171" s="290">
        <v>199</v>
      </c>
      <c r="C171" s="280" t="s">
        <v>710</v>
      </c>
      <c r="D171" s="280"/>
      <c r="E171" s="289">
        <v>1160</v>
      </c>
      <c r="F171" s="280" t="s">
        <v>31</v>
      </c>
      <c r="G171" s="281">
        <v>605</v>
      </c>
      <c r="H171" s="285">
        <v>10</v>
      </c>
      <c r="I171" s="285">
        <v>87</v>
      </c>
      <c r="J171" s="285">
        <v>337</v>
      </c>
      <c r="K171" s="285">
        <v>0</v>
      </c>
      <c r="L171" s="285">
        <v>4</v>
      </c>
      <c r="M171" s="285">
        <v>0</v>
      </c>
      <c r="N171" s="285">
        <v>0</v>
      </c>
      <c r="O171" s="285">
        <v>0</v>
      </c>
      <c r="P171" s="285">
        <v>0</v>
      </c>
      <c r="Q171" s="285">
        <v>0</v>
      </c>
      <c r="R171" s="285">
        <v>0</v>
      </c>
      <c r="S171" s="285">
        <v>31</v>
      </c>
      <c r="T171" s="287">
        <v>0</v>
      </c>
      <c r="U171" s="287"/>
      <c r="V171" s="287"/>
      <c r="W171" s="285">
        <v>0</v>
      </c>
      <c r="X171" s="285">
        <v>0</v>
      </c>
      <c r="Y171" s="285">
        <v>0</v>
      </c>
      <c r="Z171" s="285">
        <v>0</v>
      </c>
      <c r="AA171" s="285">
        <v>0</v>
      </c>
      <c r="AB171" s="285">
        <v>0</v>
      </c>
      <c r="AC171" s="285">
        <v>1</v>
      </c>
      <c r="AD171" s="285">
        <f t="shared" ref="AD171:AD173" si="26">SUM(H171:AC171)</f>
        <v>470</v>
      </c>
    </row>
    <row r="172" spans="1:30" s="274" customFormat="1" ht="16.5">
      <c r="A172" s="279">
        <v>11</v>
      </c>
      <c r="B172" s="290">
        <v>199</v>
      </c>
      <c r="C172" s="280" t="s">
        <v>710</v>
      </c>
      <c r="D172" s="280"/>
      <c r="E172" s="289">
        <v>1160</v>
      </c>
      <c r="F172" s="280" t="s">
        <v>32</v>
      </c>
      <c r="G172" s="281">
        <v>605</v>
      </c>
      <c r="H172" s="285">
        <v>16</v>
      </c>
      <c r="I172" s="285">
        <v>69</v>
      </c>
      <c r="J172" s="285">
        <v>384</v>
      </c>
      <c r="K172" s="285">
        <v>0</v>
      </c>
      <c r="L172" s="285">
        <v>8</v>
      </c>
      <c r="M172" s="285">
        <v>0</v>
      </c>
      <c r="N172" s="285">
        <v>0</v>
      </c>
      <c r="O172" s="285">
        <v>0</v>
      </c>
      <c r="P172" s="285">
        <v>0</v>
      </c>
      <c r="Q172" s="285">
        <v>0</v>
      </c>
      <c r="R172" s="285">
        <v>0</v>
      </c>
      <c r="S172" s="285">
        <v>21</v>
      </c>
      <c r="T172" s="287">
        <v>0</v>
      </c>
      <c r="U172" s="287"/>
      <c r="V172" s="287"/>
      <c r="W172" s="285">
        <v>0</v>
      </c>
      <c r="X172" s="285">
        <v>0</v>
      </c>
      <c r="Y172" s="285">
        <v>0</v>
      </c>
      <c r="Z172" s="285">
        <v>0</v>
      </c>
      <c r="AA172" s="285">
        <v>0</v>
      </c>
      <c r="AB172" s="285">
        <v>0</v>
      </c>
      <c r="AC172" s="285">
        <v>0</v>
      </c>
      <c r="AD172" s="285">
        <f t="shared" si="26"/>
        <v>498</v>
      </c>
    </row>
    <row r="173" spans="1:30" s="274" customFormat="1" ht="16.5">
      <c r="A173" s="279">
        <v>11</v>
      </c>
      <c r="B173" s="290">
        <v>199</v>
      </c>
      <c r="C173" s="280" t="s">
        <v>710</v>
      </c>
      <c r="D173" s="280"/>
      <c r="E173" s="289">
        <v>1161</v>
      </c>
      <c r="F173" s="280" t="s">
        <v>31</v>
      </c>
      <c r="G173" s="281">
        <v>518</v>
      </c>
      <c r="H173" s="285">
        <v>14</v>
      </c>
      <c r="I173" s="285">
        <v>121</v>
      </c>
      <c r="J173" s="285">
        <v>264</v>
      </c>
      <c r="K173" s="285">
        <v>2</v>
      </c>
      <c r="L173" s="285">
        <v>1</v>
      </c>
      <c r="M173" s="285">
        <v>0</v>
      </c>
      <c r="N173" s="285">
        <v>0</v>
      </c>
      <c r="O173" s="285">
        <v>0</v>
      </c>
      <c r="P173" s="285">
        <v>1</v>
      </c>
      <c r="Q173" s="285">
        <v>8</v>
      </c>
      <c r="R173" s="285">
        <v>0</v>
      </c>
      <c r="S173" s="285">
        <v>6</v>
      </c>
      <c r="T173" s="287">
        <v>0</v>
      </c>
      <c r="U173" s="287"/>
      <c r="V173" s="287"/>
      <c r="W173" s="285">
        <v>0</v>
      </c>
      <c r="X173" s="285">
        <v>0</v>
      </c>
      <c r="Y173" s="285">
        <v>0</v>
      </c>
      <c r="Z173" s="285">
        <v>0</v>
      </c>
      <c r="AA173" s="285">
        <v>0</v>
      </c>
      <c r="AB173" s="285">
        <v>0</v>
      </c>
      <c r="AC173" s="285">
        <v>2</v>
      </c>
      <c r="AD173" s="285">
        <f t="shared" si="26"/>
        <v>419</v>
      </c>
    </row>
    <row r="174" spans="1:30" s="274" customFormat="1" ht="16.5">
      <c r="A174" s="279">
        <v>11</v>
      </c>
      <c r="B174" s="290">
        <v>199</v>
      </c>
      <c r="C174" s="280" t="s">
        <v>710</v>
      </c>
      <c r="D174" s="280"/>
      <c r="E174" s="289">
        <v>1161</v>
      </c>
      <c r="F174" s="280" t="s">
        <v>32</v>
      </c>
      <c r="G174" s="281">
        <v>517</v>
      </c>
      <c r="H174" s="285">
        <v>14</v>
      </c>
      <c r="I174" s="285">
        <v>117</v>
      </c>
      <c r="J174" s="285">
        <v>253</v>
      </c>
      <c r="K174" s="285">
        <v>1</v>
      </c>
      <c r="L174" s="285">
        <v>2</v>
      </c>
      <c r="M174" s="285">
        <v>0</v>
      </c>
      <c r="N174" s="285">
        <v>0</v>
      </c>
      <c r="O174" s="285">
        <v>0</v>
      </c>
      <c r="P174" s="285">
        <v>0</v>
      </c>
      <c r="Q174" s="285">
        <v>5</v>
      </c>
      <c r="R174" s="285">
        <v>0</v>
      </c>
      <c r="S174" s="285">
        <v>20</v>
      </c>
      <c r="T174" s="287">
        <v>0</v>
      </c>
      <c r="U174" s="287"/>
      <c r="V174" s="287"/>
      <c r="W174" s="285">
        <v>0</v>
      </c>
      <c r="X174" s="285">
        <v>0</v>
      </c>
      <c r="Y174" s="285">
        <v>0</v>
      </c>
      <c r="Z174" s="285">
        <v>0</v>
      </c>
      <c r="AA174" s="285">
        <v>0</v>
      </c>
      <c r="AB174" s="285">
        <v>0</v>
      </c>
      <c r="AC174" s="285">
        <v>2</v>
      </c>
      <c r="AD174" s="285">
        <f>SUM(H174:AC174)</f>
        <v>414</v>
      </c>
    </row>
    <row r="175" spans="1:30" s="277" customFormat="1" ht="16.5">
      <c r="B175" s="291" t="s">
        <v>63</v>
      </c>
      <c r="C175" s="659" t="s">
        <v>64</v>
      </c>
      <c r="D175" s="659"/>
      <c r="E175" s="404"/>
      <c r="F175" s="404"/>
      <c r="G175" s="293">
        <f t="shared" ref="G175:AD175" si="27">SUM(G132:G174)</f>
        <v>21929</v>
      </c>
      <c r="H175" s="293">
        <f t="shared" si="27"/>
        <v>178</v>
      </c>
      <c r="I175" s="293">
        <f t="shared" si="27"/>
        <v>4948</v>
      </c>
      <c r="J175" s="293">
        <f t="shared" si="27"/>
        <v>8047</v>
      </c>
      <c r="K175" s="293">
        <f t="shared" si="27"/>
        <v>230</v>
      </c>
      <c r="L175" s="293">
        <f t="shared" si="27"/>
        <v>324</v>
      </c>
      <c r="M175" s="293">
        <f t="shared" si="27"/>
        <v>23</v>
      </c>
      <c r="N175" s="293">
        <f t="shared" si="27"/>
        <v>34</v>
      </c>
      <c r="O175" s="293">
        <f t="shared" si="27"/>
        <v>0</v>
      </c>
      <c r="P175" s="293">
        <f t="shared" si="27"/>
        <v>85</v>
      </c>
      <c r="Q175" s="293">
        <f t="shared" si="27"/>
        <v>271</v>
      </c>
      <c r="R175" s="293">
        <f t="shared" si="27"/>
        <v>0</v>
      </c>
      <c r="S175" s="293">
        <f t="shared" si="27"/>
        <v>625</v>
      </c>
      <c r="T175" s="293">
        <f t="shared" si="27"/>
        <v>43</v>
      </c>
      <c r="U175" s="293">
        <f t="shared" si="27"/>
        <v>0</v>
      </c>
      <c r="V175" s="293">
        <f t="shared" si="27"/>
        <v>0</v>
      </c>
      <c r="W175" s="293">
        <f t="shared" si="27"/>
        <v>0</v>
      </c>
      <c r="X175" s="293">
        <f t="shared" si="27"/>
        <v>0</v>
      </c>
      <c r="Y175" s="293">
        <f t="shared" si="27"/>
        <v>0</v>
      </c>
      <c r="Z175" s="293">
        <f t="shared" si="27"/>
        <v>0</v>
      </c>
      <c r="AA175" s="293">
        <f t="shared" si="27"/>
        <v>0</v>
      </c>
      <c r="AB175" s="293">
        <f t="shared" si="27"/>
        <v>9</v>
      </c>
      <c r="AC175" s="293">
        <f t="shared" si="27"/>
        <v>903</v>
      </c>
      <c r="AD175" s="293">
        <f t="shared" si="27"/>
        <v>15720</v>
      </c>
    </row>
    <row r="176" spans="1:30" s="277" customFormat="1" ht="16.5">
      <c r="E176" s="288"/>
      <c r="F176" s="288"/>
      <c r="T176" s="277">
        <f>T175/2</f>
        <v>21.5</v>
      </c>
    </row>
    <row r="177" spans="1:30" s="277" customFormat="1" ht="16.5">
      <c r="B177" s="291" t="s">
        <v>65</v>
      </c>
      <c r="C177" s="660" t="s">
        <v>66</v>
      </c>
      <c r="D177" s="661"/>
      <c r="E177" s="661"/>
      <c r="F177" s="662"/>
      <c r="G177" s="292" t="s">
        <v>6</v>
      </c>
      <c r="H177" s="284" t="s">
        <v>7</v>
      </c>
      <c r="I177" s="284" t="s">
        <v>8</v>
      </c>
      <c r="J177" s="284" t="s">
        <v>9</v>
      </c>
      <c r="K177" s="284" t="s">
        <v>10</v>
      </c>
      <c r="L177" s="284" t="s">
        <v>11</v>
      </c>
      <c r="M177" s="284" t="s">
        <v>12</v>
      </c>
      <c r="N177" s="284" t="s">
        <v>13</v>
      </c>
      <c r="O177" s="284" t="s">
        <v>14</v>
      </c>
      <c r="P177" s="284" t="s">
        <v>15</v>
      </c>
      <c r="Q177" s="284" t="s">
        <v>16</v>
      </c>
      <c r="R177" s="284" t="s">
        <v>17</v>
      </c>
      <c r="S177" s="284" t="s">
        <v>18</v>
      </c>
      <c r="T177" s="284" t="s">
        <v>22</v>
      </c>
      <c r="U177" s="284" t="s">
        <v>23</v>
      </c>
      <c r="V177" s="284" t="s">
        <v>24</v>
      </c>
      <c r="W177" s="284" t="s">
        <v>25</v>
      </c>
      <c r="X177" s="284" t="s">
        <v>26</v>
      </c>
      <c r="Y177" s="284" t="s">
        <v>27</v>
      </c>
      <c r="Z177" s="284" t="s">
        <v>28</v>
      </c>
      <c r="AA177" s="405" t="s">
        <v>29</v>
      </c>
      <c r="AB177" s="374"/>
      <c r="AC177" s="37"/>
    </row>
    <row r="178" spans="1:30" s="277" customFormat="1" ht="16.5">
      <c r="C178" s="663"/>
      <c r="D178" s="664"/>
      <c r="E178" s="664"/>
      <c r="F178" s="665"/>
      <c r="G178" s="285">
        <f>G175</f>
        <v>21929</v>
      </c>
      <c r="H178" s="285">
        <f>H175+21</f>
        <v>199</v>
      </c>
      <c r="I178" s="285">
        <f>I175</f>
        <v>4948</v>
      </c>
      <c r="J178" s="285">
        <f>J175+22</f>
        <v>8069</v>
      </c>
      <c r="K178" s="285">
        <f>K175</f>
        <v>230</v>
      </c>
      <c r="L178" s="285">
        <f t="shared" ref="L178:S178" si="28">L175</f>
        <v>324</v>
      </c>
      <c r="M178" s="285">
        <f t="shared" si="28"/>
        <v>23</v>
      </c>
      <c r="N178" s="285">
        <f t="shared" si="28"/>
        <v>34</v>
      </c>
      <c r="O178" s="285">
        <f t="shared" si="28"/>
        <v>0</v>
      </c>
      <c r="P178" s="285">
        <f t="shared" si="28"/>
        <v>85</v>
      </c>
      <c r="Q178" s="285">
        <f t="shared" si="28"/>
        <v>271</v>
      </c>
      <c r="R178" s="285">
        <f t="shared" si="28"/>
        <v>0</v>
      </c>
      <c r="S178" s="285">
        <f t="shared" si="28"/>
        <v>625</v>
      </c>
      <c r="T178" s="285">
        <f>W132</f>
        <v>0</v>
      </c>
      <c r="U178" s="285">
        <f>X132</f>
        <v>0</v>
      </c>
      <c r="V178" s="285">
        <f>Y132</f>
        <v>0</v>
      </c>
      <c r="W178" s="285">
        <f>Z132</f>
        <v>0</v>
      </c>
      <c r="X178" s="285">
        <f>AA132</f>
        <v>0</v>
      </c>
      <c r="Y178" s="285">
        <f>AB175</f>
        <v>9</v>
      </c>
      <c r="Z178" s="285">
        <f>AC175</f>
        <v>903</v>
      </c>
      <c r="AA178" s="419">
        <f>SUM(H178:Z178)</f>
        <v>15720</v>
      </c>
      <c r="AB178" s="37"/>
      <c r="AC178" s="37"/>
    </row>
    <row r="179" spans="1:30" s="277" customFormat="1" ht="16.5">
      <c r="E179" s="288"/>
      <c r="F179" s="288"/>
      <c r="AB179" s="37"/>
      <c r="AC179" s="37"/>
    </row>
    <row r="180" spans="1:30" s="277" customFormat="1" ht="30.75" customHeight="1">
      <c r="B180" s="291" t="s">
        <v>67</v>
      </c>
      <c r="C180" s="666" t="s">
        <v>68</v>
      </c>
      <c r="D180" s="666"/>
      <c r="E180" s="666"/>
      <c r="F180" s="666"/>
      <c r="G180" s="292" t="s">
        <v>6</v>
      </c>
      <c r="H180" s="667" t="s">
        <v>69</v>
      </c>
      <c r="I180" s="667"/>
      <c r="J180" s="42" t="s">
        <v>8</v>
      </c>
      <c r="K180" s="339" t="s">
        <v>10</v>
      </c>
      <c r="L180" s="284" t="s">
        <v>11</v>
      </c>
      <c r="M180" s="284" t="s">
        <v>12</v>
      </c>
      <c r="N180" s="284" t="s">
        <v>13</v>
      </c>
      <c r="O180" s="284" t="s">
        <v>14</v>
      </c>
      <c r="P180" s="284" t="s">
        <v>15</v>
      </c>
      <c r="Q180" s="284" t="s">
        <v>16</v>
      </c>
      <c r="R180" s="284" t="s">
        <v>17</v>
      </c>
      <c r="S180" s="284" t="s">
        <v>18</v>
      </c>
      <c r="T180" s="284" t="s">
        <v>22</v>
      </c>
      <c r="U180" s="284" t="s">
        <v>23</v>
      </c>
      <c r="V180" s="284" t="s">
        <v>24</v>
      </c>
      <c r="W180" s="284" t="s">
        <v>25</v>
      </c>
      <c r="X180" s="284" t="s">
        <v>26</v>
      </c>
      <c r="Y180" s="284" t="s">
        <v>27</v>
      </c>
      <c r="Z180" s="284" t="s">
        <v>28</v>
      </c>
      <c r="AA180" s="405" t="s">
        <v>29</v>
      </c>
      <c r="AB180" s="374"/>
      <c r="AC180" s="374"/>
    </row>
    <row r="181" spans="1:30" s="277" customFormat="1" ht="16.5">
      <c r="C181" s="666"/>
      <c r="D181" s="666"/>
      <c r="E181" s="666"/>
      <c r="F181" s="666"/>
      <c r="G181" s="285">
        <f>G175</f>
        <v>21929</v>
      </c>
      <c r="H181" s="668">
        <f>H178+J178</f>
        <v>8268</v>
      </c>
      <c r="I181" s="668"/>
      <c r="J181" s="44">
        <f>I178</f>
        <v>4948</v>
      </c>
      <c r="K181" s="340">
        <f>K178</f>
        <v>230</v>
      </c>
      <c r="L181" s="285">
        <f>L178</f>
        <v>324</v>
      </c>
      <c r="M181" s="285">
        <f t="shared" ref="M181:Q181" si="29">M178</f>
        <v>23</v>
      </c>
      <c r="N181" s="285">
        <f t="shared" si="29"/>
        <v>34</v>
      </c>
      <c r="O181" s="285" t="s">
        <v>790</v>
      </c>
      <c r="P181" s="285">
        <f t="shared" si="29"/>
        <v>85</v>
      </c>
      <c r="Q181" s="285">
        <f t="shared" si="29"/>
        <v>271</v>
      </c>
      <c r="R181" s="285" t="s">
        <v>790</v>
      </c>
      <c r="S181" s="285">
        <f>S178</f>
        <v>625</v>
      </c>
      <c r="T181" s="285" t="s">
        <v>790</v>
      </c>
      <c r="U181" s="285" t="s">
        <v>790</v>
      </c>
      <c r="V181" s="285" t="s">
        <v>790</v>
      </c>
      <c r="W181" s="285" t="s">
        <v>790</v>
      </c>
      <c r="X181" s="285" t="s">
        <v>790</v>
      </c>
      <c r="Y181" s="285">
        <f>Y178</f>
        <v>9</v>
      </c>
      <c r="Z181" s="285">
        <f>Z178</f>
        <v>903</v>
      </c>
      <c r="AA181" s="419">
        <f>SUM(H181:Z181)</f>
        <v>15720</v>
      </c>
      <c r="AB181" s="37"/>
      <c r="AC181" s="37"/>
    </row>
    <row r="182" spans="1:30" s="277" customFormat="1" ht="16.5"/>
    <row r="183" spans="1:30" s="277" customFormat="1" ht="16.5"/>
    <row r="184" spans="1:30" s="277" customFormat="1" ht="16.5">
      <c r="A184" s="276" t="s">
        <v>0</v>
      </c>
      <c r="B184" s="283" t="s">
        <v>1</v>
      </c>
      <c r="C184" s="282" t="s">
        <v>2</v>
      </c>
      <c r="D184" s="282" t="s">
        <v>3</v>
      </c>
      <c r="E184" s="275" t="s">
        <v>4</v>
      </c>
      <c r="F184" s="275" t="s">
        <v>5</v>
      </c>
      <c r="G184" s="275" t="s">
        <v>6</v>
      </c>
      <c r="H184" s="284" t="s">
        <v>7</v>
      </c>
      <c r="I184" s="284" t="s">
        <v>8</v>
      </c>
      <c r="J184" s="284" t="s">
        <v>9</v>
      </c>
      <c r="K184" s="284" t="s">
        <v>10</v>
      </c>
      <c r="L184" s="284" t="s">
        <v>11</v>
      </c>
      <c r="M184" s="284" t="s">
        <v>12</v>
      </c>
      <c r="N184" s="284" t="s">
        <v>13</v>
      </c>
      <c r="O184" s="284" t="s">
        <v>14</v>
      </c>
      <c r="P184" s="284" t="s">
        <v>15</v>
      </c>
      <c r="Q184" s="284" t="s">
        <v>16</v>
      </c>
      <c r="R184" s="284" t="s">
        <v>17</v>
      </c>
      <c r="S184" s="284" t="s">
        <v>18</v>
      </c>
      <c r="T184" s="286" t="s">
        <v>19</v>
      </c>
      <c r="U184" s="286" t="s">
        <v>20</v>
      </c>
      <c r="V184" s="286" t="s">
        <v>21</v>
      </c>
      <c r="W184" s="284" t="s">
        <v>22</v>
      </c>
      <c r="X184" s="284" t="s">
        <v>23</v>
      </c>
      <c r="Y184" s="284" t="s">
        <v>24</v>
      </c>
      <c r="Z184" s="284" t="s">
        <v>25</v>
      </c>
      <c r="AA184" s="284" t="s">
        <v>26</v>
      </c>
      <c r="AB184" s="284" t="s">
        <v>27</v>
      </c>
      <c r="AC184" s="284" t="s">
        <v>28</v>
      </c>
      <c r="AD184" s="284" t="s">
        <v>29</v>
      </c>
    </row>
    <row r="185" spans="1:30" s="277" customFormat="1" ht="16.5">
      <c r="A185" s="279">
        <v>11</v>
      </c>
      <c r="B185" s="290">
        <v>3225</v>
      </c>
      <c r="C185" s="280" t="s">
        <v>661</v>
      </c>
      <c r="D185" s="280"/>
      <c r="E185" s="289">
        <v>1544</v>
      </c>
      <c r="F185" s="280" t="s">
        <v>31</v>
      </c>
      <c r="G185" s="528">
        <v>592</v>
      </c>
      <c r="H185" s="285">
        <v>166</v>
      </c>
      <c r="I185" s="285">
        <v>229</v>
      </c>
      <c r="J185" s="285">
        <v>4</v>
      </c>
      <c r="K185" s="285">
        <v>15</v>
      </c>
      <c r="L185" s="285">
        <v>5</v>
      </c>
      <c r="M185" s="285">
        <v>0</v>
      </c>
      <c r="N185" s="285">
        <v>0</v>
      </c>
      <c r="O185" s="285">
        <v>0</v>
      </c>
      <c r="P185" s="285">
        <v>1</v>
      </c>
      <c r="Q185" s="285">
        <v>10</v>
      </c>
      <c r="R185" s="285">
        <v>0</v>
      </c>
      <c r="S185" s="285">
        <v>0</v>
      </c>
      <c r="T185" s="287">
        <v>1</v>
      </c>
      <c r="U185" s="287">
        <v>7</v>
      </c>
      <c r="V185" s="287"/>
      <c r="W185" s="285">
        <v>0</v>
      </c>
      <c r="X185" s="285">
        <v>0</v>
      </c>
      <c r="Y185" s="285">
        <v>0</v>
      </c>
      <c r="Z185" s="285">
        <v>0</v>
      </c>
      <c r="AA185" s="285">
        <v>0</v>
      </c>
      <c r="AB185" s="285">
        <v>0</v>
      </c>
      <c r="AC185" s="285">
        <v>5</v>
      </c>
      <c r="AD185" s="285">
        <f>SUM(H185:AC185)</f>
        <v>443</v>
      </c>
    </row>
    <row r="186" spans="1:30" s="277" customFormat="1" ht="16.5">
      <c r="A186" s="279">
        <v>11</v>
      </c>
      <c r="B186" s="290">
        <v>3225</v>
      </c>
      <c r="C186" s="280" t="s">
        <v>661</v>
      </c>
      <c r="D186" s="280"/>
      <c r="E186" s="289">
        <v>1544</v>
      </c>
      <c r="F186" s="280" t="s">
        <v>32</v>
      </c>
      <c r="G186" s="528">
        <v>591</v>
      </c>
      <c r="H186" s="285">
        <v>167</v>
      </c>
      <c r="I186" s="285">
        <v>213</v>
      </c>
      <c r="J186" s="285">
        <v>4</v>
      </c>
      <c r="K186" s="285">
        <v>9</v>
      </c>
      <c r="L186" s="285">
        <v>7</v>
      </c>
      <c r="M186" s="285">
        <v>0</v>
      </c>
      <c r="N186" s="285">
        <v>0</v>
      </c>
      <c r="O186" s="285">
        <v>0</v>
      </c>
      <c r="P186" s="285">
        <v>1</v>
      </c>
      <c r="Q186" s="285">
        <v>21</v>
      </c>
      <c r="R186" s="285">
        <v>0</v>
      </c>
      <c r="S186" s="285">
        <v>0</v>
      </c>
      <c r="T186" s="287">
        <v>2</v>
      </c>
      <c r="U186" s="287">
        <v>7</v>
      </c>
      <c r="V186" s="287"/>
      <c r="W186" s="285">
        <v>0</v>
      </c>
      <c r="X186" s="285">
        <v>0</v>
      </c>
      <c r="Y186" s="285">
        <v>0</v>
      </c>
      <c r="Z186" s="285">
        <v>0</v>
      </c>
      <c r="AA186" s="285">
        <v>0</v>
      </c>
      <c r="AB186" s="285">
        <v>0</v>
      </c>
      <c r="AC186" s="285">
        <v>8</v>
      </c>
      <c r="AD186" s="285">
        <f t="shared" ref="AD186:AD202" si="30">SUM(H186:AC186)</f>
        <v>439</v>
      </c>
    </row>
    <row r="187" spans="1:30" s="277" customFormat="1" ht="16.5">
      <c r="A187" s="279">
        <v>11</v>
      </c>
      <c r="B187" s="290">
        <v>3225</v>
      </c>
      <c r="C187" s="280" t="s">
        <v>661</v>
      </c>
      <c r="D187" s="280"/>
      <c r="E187" s="289">
        <v>1545</v>
      </c>
      <c r="F187" s="280" t="s">
        <v>31</v>
      </c>
      <c r="G187" s="528">
        <v>714</v>
      </c>
      <c r="H187" s="285">
        <v>183</v>
      </c>
      <c r="I187" s="285">
        <v>244</v>
      </c>
      <c r="J187" s="285">
        <v>4</v>
      </c>
      <c r="K187" s="285">
        <v>5</v>
      </c>
      <c r="L187" s="285">
        <v>2</v>
      </c>
      <c r="M187" s="285">
        <v>0</v>
      </c>
      <c r="N187" s="285">
        <v>0</v>
      </c>
      <c r="O187" s="285">
        <v>0</v>
      </c>
      <c r="P187" s="285">
        <v>0</v>
      </c>
      <c r="Q187" s="285">
        <v>28</v>
      </c>
      <c r="R187" s="285">
        <v>0</v>
      </c>
      <c r="S187" s="285">
        <v>1</v>
      </c>
      <c r="T187" s="287">
        <v>5</v>
      </c>
      <c r="U187" s="287">
        <v>8</v>
      </c>
      <c r="V187" s="287"/>
      <c r="W187" s="285">
        <v>0</v>
      </c>
      <c r="X187" s="285">
        <v>0</v>
      </c>
      <c r="Y187" s="285">
        <v>0</v>
      </c>
      <c r="Z187" s="285">
        <v>0</v>
      </c>
      <c r="AA187" s="285">
        <v>0</v>
      </c>
      <c r="AB187" s="285">
        <v>0</v>
      </c>
      <c r="AC187" s="285">
        <v>14</v>
      </c>
      <c r="AD187" s="285">
        <f t="shared" si="30"/>
        <v>494</v>
      </c>
    </row>
    <row r="188" spans="1:30" s="277" customFormat="1" ht="16.5">
      <c r="A188" s="279">
        <v>11</v>
      </c>
      <c r="B188" s="290">
        <v>3225</v>
      </c>
      <c r="C188" s="280" t="s">
        <v>661</v>
      </c>
      <c r="D188" s="280"/>
      <c r="E188" s="289">
        <v>1545</v>
      </c>
      <c r="F188" s="280" t="s">
        <v>32</v>
      </c>
      <c r="G188" s="528">
        <v>714</v>
      </c>
      <c r="H188" s="285">
        <v>203</v>
      </c>
      <c r="I188" s="285">
        <v>231</v>
      </c>
      <c r="J188" s="285">
        <v>6</v>
      </c>
      <c r="K188" s="285">
        <v>3</v>
      </c>
      <c r="L188" s="285">
        <v>4</v>
      </c>
      <c r="M188" s="285">
        <v>0</v>
      </c>
      <c r="N188" s="285">
        <v>0</v>
      </c>
      <c r="O188" s="285">
        <v>0</v>
      </c>
      <c r="P188" s="285">
        <v>0</v>
      </c>
      <c r="Q188" s="285">
        <v>21</v>
      </c>
      <c r="R188" s="285">
        <v>0</v>
      </c>
      <c r="S188" s="285">
        <v>0</v>
      </c>
      <c r="T188" s="287">
        <v>7</v>
      </c>
      <c r="U188" s="287">
        <v>8</v>
      </c>
      <c r="V188" s="287"/>
      <c r="W188" s="285">
        <v>0</v>
      </c>
      <c r="X188" s="285">
        <v>0</v>
      </c>
      <c r="Y188" s="285">
        <v>0</v>
      </c>
      <c r="Z188" s="285">
        <v>0</v>
      </c>
      <c r="AA188" s="285">
        <v>0</v>
      </c>
      <c r="AB188" s="285">
        <v>0</v>
      </c>
      <c r="AC188" s="285">
        <v>8</v>
      </c>
      <c r="AD188" s="285">
        <f t="shared" si="30"/>
        <v>491</v>
      </c>
    </row>
    <row r="189" spans="1:30" s="277" customFormat="1" ht="16.5">
      <c r="A189" s="279">
        <v>11</v>
      </c>
      <c r="B189" s="290">
        <v>3225</v>
      </c>
      <c r="C189" s="280" t="s">
        <v>661</v>
      </c>
      <c r="D189" s="280"/>
      <c r="E189" s="289">
        <v>1546</v>
      </c>
      <c r="F189" s="280" t="s">
        <v>31</v>
      </c>
      <c r="G189" s="528">
        <v>469</v>
      </c>
      <c r="H189" s="285">
        <v>94</v>
      </c>
      <c r="I189" s="285">
        <v>186</v>
      </c>
      <c r="J189" s="285">
        <v>4</v>
      </c>
      <c r="K189" s="285">
        <v>3</v>
      </c>
      <c r="L189" s="285">
        <v>2</v>
      </c>
      <c r="M189" s="285">
        <v>0</v>
      </c>
      <c r="N189" s="285">
        <v>0</v>
      </c>
      <c r="O189" s="285">
        <v>0</v>
      </c>
      <c r="P189" s="285">
        <v>0</v>
      </c>
      <c r="Q189" s="285">
        <v>27</v>
      </c>
      <c r="R189" s="285">
        <v>0</v>
      </c>
      <c r="S189" s="285">
        <v>0</v>
      </c>
      <c r="T189" s="287">
        <v>0</v>
      </c>
      <c r="U189" s="287">
        <v>9</v>
      </c>
      <c r="V189" s="287"/>
      <c r="W189" s="285">
        <v>0</v>
      </c>
      <c r="X189" s="285">
        <v>0</v>
      </c>
      <c r="Y189" s="285">
        <v>0</v>
      </c>
      <c r="Z189" s="285">
        <v>0</v>
      </c>
      <c r="AA189" s="285">
        <v>0</v>
      </c>
      <c r="AB189" s="285">
        <v>0</v>
      </c>
      <c r="AC189" s="285">
        <v>4</v>
      </c>
      <c r="AD189" s="285">
        <f t="shared" si="30"/>
        <v>329</v>
      </c>
    </row>
    <row r="190" spans="1:30" s="277" customFormat="1" ht="16.5">
      <c r="A190" s="279">
        <v>11</v>
      </c>
      <c r="B190" s="290">
        <v>3225</v>
      </c>
      <c r="C190" s="280" t="s">
        <v>661</v>
      </c>
      <c r="D190" s="280"/>
      <c r="E190" s="289">
        <v>1546</v>
      </c>
      <c r="F190" s="280" t="s">
        <v>32</v>
      </c>
      <c r="G190" s="528">
        <v>468</v>
      </c>
      <c r="H190" s="285">
        <v>112</v>
      </c>
      <c r="I190" s="285">
        <v>183</v>
      </c>
      <c r="J190" s="285">
        <v>1</v>
      </c>
      <c r="K190" s="285">
        <v>5</v>
      </c>
      <c r="L190" s="285">
        <v>4</v>
      </c>
      <c r="M190" s="285">
        <v>0</v>
      </c>
      <c r="N190" s="285">
        <v>0</v>
      </c>
      <c r="O190" s="285">
        <v>0</v>
      </c>
      <c r="P190" s="285">
        <v>0</v>
      </c>
      <c r="Q190" s="285">
        <v>23</v>
      </c>
      <c r="R190" s="285">
        <v>0</v>
      </c>
      <c r="S190" s="285">
        <v>0</v>
      </c>
      <c r="T190" s="287">
        <v>1</v>
      </c>
      <c r="U190" s="287">
        <v>9</v>
      </c>
      <c r="V190" s="287"/>
      <c r="W190" s="285">
        <v>0</v>
      </c>
      <c r="X190" s="285">
        <v>0</v>
      </c>
      <c r="Y190" s="285">
        <v>0</v>
      </c>
      <c r="Z190" s="285">
        <v>0</v>
      </c>
      <c r="AA190" s="285">
        <v>0</v>
      </c>
      <c r="AB190" s="285">
        <v>0</v>
      </c>
      <c r="AC190" s="285">
        <v>4</v>
      </c>
      <c r="AD190" s="285">
        <f t="shared" si="30"/>
        <v>342</v>
      </c>
    </row>
    <row r="191" spans="1:30" s="277" customFormat="1" ht="16.5">
      <c r="A191" s="279">
        <v>11</v>
      </c>
      <c r="B191" s="290">
        <v>3225</v>
      </c>
      <c r="C191" s="280" t="s">
        <v>661</v>
      </c>
      <c r="D191" s="280"/>
      <c r="E191" s="289">
        <v>1547</v>
      </c>
      <c r="F191" s="280" t="s">
        <v>31</v>
      </c>
      <c r="G191" s="528">
        <v>435</v>
      </c>
      <c r="H191" s="285">
        <v>91</v>
      </c>
      <c r="I191" s="285">
        <v>159</v>
      </c>
      <c r="J191" s="285">
        <v>8</v>
      </c>
      <c r="K191" s="285">
        <v>4</v>
      </c>
      <c r="L191" s="285">
        <v>0</v>
      </c>
      <c r="M191" s="285">
        <v>0</v>
      </c>
      <c r="N191" s="285">
        <v>0</v>
      </c>
      <c r="O191" s="285">
        <v>0</v>
      </c>
      <c r="P191" s="285">
        <v>0</v>
      </c>
      <c r="Q191" s="285">
        <v>45</v>
      </c>
      <c r="R191" s="285">
        <v>0</v>
      </c>
      <c r="S191" s="285">
        <v>1</v>
      </c>
      <c r="T191" s="287">
        <v>1</v>
      </c>
      <c r="U191" s="287">
        <v>1</v>
      </c>
      <c r="V191" s="287"/>
      <c r="W191" s="285">
        <v>0</v>
      </c>
      <c r="X191" s="285">
        <v>0</v>
      </c>
      <c r="Y191" s="285">
        <v>0</v>
      </c>
      <c r="Z191" s="285">
        <v>0</v>
      </c>
      <c r="AA191" s="285">
        <v>0</v>
      </c>
      <c r="AB191" s="285">
        <v>0</v>
      </c>
      <c r="AC191" s="285">
        <v>3</v>
      </c>
      <c r="AD191" s="285">
        <f t="shared" si="30"/>
        <v>313</v>
      </c>
    </row>
    <row r="192" spans="1:30" s="277" customFormat="1" ht="16.5">
      <c r="A192" s="279">
        <v>11</v>
      </c>
      <c r="B192" s="290">
        <v>3225</v>
      </c>
      <c r="C192" s="280" t="s">
        <v>661</v>
      </c>
      <c r="D192" s="280"/>
      <c r="E192" s="289">
        <v>1547</v>
      </c>
      <c r="F192" s="280" t="s">
        <v>32</v>
      </c>
      <c r="G192" s="528">
        <v>434</v>
      </c>
      <c r="H192" s="285">
        <v>109</v>
      </c>
      <c r="I192" s="285">
        <v>136</v>
      </c>
      <c r="J192" s="285">
        <v>6</v>
      </c>
      <c r="K192" s="285">
        <v>2</v>
      </c>
      <c r="L192" s="285">
        <v>0</v>
      </c>
      <c r="M192" s="285">
        <v>0</v>
      </c>
      <c r="N192" s="285">
        <v>0</v>
      </c>
      <c r="O192" s="285">
        <v>0</v>
      </c>
      <c r="P192" s="285">
        <v>2</v>
      </c>
      <c r="Q192" s="285">
        <v>45</v>
      </c>
      <c r="R192" s="285">
        <v>0</v>
      </c>
      <c r="S192" s="285">
        <v>0</v>
      </c>
      <c r="T192" s="287">
        <v>1</v>
      </c>
      <c r="U192" s="287">
        <v>2</v>
      </c>
      <c r="V192" s="287"/>
      <c r="W192" s="285">
        <v>0</v>
      </c>
      <c r="X192" s="285">
        <v>0</v>
      </c>
      <c r="Y192" s="285">
        <v>0</v>
      </c>
      <c r="Z192" s="285">
        <v>0</v>
      </c>
      <c r="AA192" s="285">
        <v>0</v>
      </c>
      <c r="AB192" s="285">
        <v>0</v>
      </c>
      <c r="AC192" s="285">
        <v>5</v>
      </c>
      <c r="AD192" s="285">
        <f t="shared" si="30"/>
        <v>308</v>
      </c>
    </row>
    <row r="193" spans="1:30" s="277" customFormat="1" ht="16.5">
      <c r="A193" s="279">
        <v>11</v>
      </c>
      <c r="B193" s="290">
        <v>3225</v>
      </c>
      <c r="C193" s="280" t="s">
        <v>661</v>
      </c>
      <c r="D193" s="280"/>
      <c r="E193" s="289">
        <v>1548</v>
      </c>
      <c r="F193" s="280" t="s">
        <v>31</v>
      </c>
      <c r="G193" s="528">
        <v>628</v>
      </c>
      <c r="H193" s="285">
        <v>190</v>
      </c>
      <c r="I193" s="285">
        <v>214</v>
      </c>
      <c r="J193" s="285">
        <v>14</v>
      </c>
      <c r="K193" s="285">
        <v>8</v>
      </c>
      <c r="L193" s="285">
        <v>5</v>
      </c>
      <c r="M193" s="285">
        <v>0</v>
      </c>
      <c r="N193" s="285">
        <v>0</v>
      </c>
      <c r="O193" s="285">
        <v>0</v>
      </c>
      <c r="P193" s="285">
        <v>1</v>
      </c>
      <c r="Q193" s="285">
        <v>19</v>
      </c>
      <c r="R193" s="285">
        <v>0</v>
      </c>
      <c r="S193" s="285">
        <v>0</v>
      </c>
      <c r="T193" s="287">
        <v>2</v>
      </c>
      <c r="U193" s="287">
        <v>8</v>
      </c>
      <c r="V193" s="287"/>
      <c r="W193" s="285">
        <v>0</v>
      </c>
      <c r="X193" s="285">
        <v>0</v>
      </c>
      <c r="Y193" s="285">
        <v>0</v>
      </c>
      <c r="Z193" s="285">
        <v>0</v>
      </c>
      <c r="AA193" s="285">
        <v>0</v>
      </c>
      <c r="AB193" s="285">
        <v>0</v>
      </c>
      <c r="AC193" s="285">
        <v>5</v>
      </c>
      <c r="AD193" s="285">
        <f t="shared" si="30"/>
        <v>466</v>
      </c>
    </row>
    <row r="194" spans="1:30" s="277" customFormat="1" ht="16.5">
      <c r="A194" s="279">
        <v>11</v>
      </c>
      <c r="B194" s="290">
        <v>3225</v>
      </c>
      <c r="C194" s="280" t="s">
        <v>661</v>
      </c>
      <c r="D194" s="280"/>
      <c r="E194" s="289">
        <v>1548</v>
      </c>
      <c r="F194" s="280" t="s">
        <v>32</v>
      </c>
      <c r="G194" s="528">
        <v>627</v>
      </c>
      <c r="H194" s="285">
        <v>163</v>
      </c>
      <c r="I194" s="285">
        <v>232</v>
      </c>
      <c r="J194" s="285">
        <v>8</v>
      </c>
      <c r="K194" s="285">
        <v>4</v>
      </c>
      <c r="L194" s="285">
        <v>2</v>
      </c>
      <c r="M194" s="285">
        <v>0</v>
      </c>
      <c r="N194" s="285">
        <v>0</v>
      </c>
      <c r="O194" s="285">
        <v>0</v>
      </c>
      <c r="P194" s="285">
        <v>1</v>
      </c>
      <c r="Q194" s="285">
        <v>15</v>
      </c>
      <c r="R194" s="285">
        <v>0</v>
      </c>
      <c r="S194" s="285">
        <v>0</v>
      </c>
      <c r="T194" s="287">
        <v>4</v>
      </c>
      <c r="U194" s="287">
        <v>10</v>
      </c>
      <c r="V194" s="287"/>
      <c r="W194" s="285">
        <v>0</v>
      </c>
      <c r="X194" s="285">
        <v>0</v>
      </c>
      <c r="Y194" s="285">
        <v>0</v>
      </c>
      <c r="Z194" s="285">
        <v>0</v>
      </c>
      <c r="AA194" s="285">
        <v>0</v>
      </c>
      <c r="AB194" s="285">
        <v>0</v>
      </c>
      <c r="AC194" s="285">
        <v>7</v>
      </c>
      <c r="AD194" s="285">
        <f t="shared" si="30"/>
        <v>446</v>
      </c>
    </row>
    <row r="195" spans="1:30" s="277" customFormat="1" ht="16.5">
      <c r="A195" s="279">
        <v>11</v>
      </c>
      <c r="B195" s="290">
        <v>3225</v>
      </c>
      <c r="C195" s="280" t="s">
        <v>661</v>
      </c>
      <c r="D195" s="280"/>
      <c r="E195" s="289">
        <v>1549</v>
      </c>
      <c r="F195" s="280" t="s">
        <v>31</v>
      </c>
      <c r="G195" s="528">
        <v>669</v>
      </c>
      <c r="H195" s="285">
        <v>224</v>
      </c>
      <c r="I195" s="285">
        <v>201</v>
      </c>
      <c r="J195" s="285">
        <v>2</v>
      </c>
      <c r="K195" s="285">
        <v>8</v>
      </c>
      <c r="L195" s="285">
        <v>10</v>
      </c>
      <c r="M195" s="285">
        <v>0</v>
      </c>
      <c r="N195" s="285">
        <v>0</v>
      </c>
      <c r="O195" s="285">
        <v>0</v>
      </c>
      <c r="P195" s="285">
        <v>1</v>
      </c>
      <c r="Q195" s="285">
        <v>13</v>
      </c>
      <c r="R195" s="285">
        <v>0</v>
      </c>
      <c r="S195" s="285">
        <v>1</v>
      </c>
      <c r="T195" s="287">
        <v>2</v>
      </c>
      <c r="U195" s="287">
        <v>3</v>
      </c>
      <c r="V195" s="287"/>
      <c r="W195" s="285">
        <v>0</v>
      </c>
      <c r="X195" s="285">
        <v>0</v>
      </c>
      <c r="Y195" s="285">
        <v>0</v>
      </c>
      <c r="Z195" s="285">
        <v>0</v>
      </c>
      <c r="AA195" s="285">
        <v>0</v>
      </c>
      <c r="AB195" s="285">
        <v>0</v>
      </c>
      <c r="AC195" s="285">
        <v>7</v>
      </c>
      <c r="AD195" s="285">
        <f t="shared" si="30"/>
        <v>472</v>
      </c>
    </row>
    <row r="196" spans="1:30" s="277" customFormat="1" ht="16.5">
      <c r="A196" s="279">
        <v>11</v>
      </c>
      <c r="B196" s="290">
        <v>3225</v>
      </c>
      <c r="C196" s="280" t="s">
        <v>661</v>
      </c>
      <c r="D196" s="280"/>
      <c r="E196" s="289">
        <v>1549</v>
      </c>
      <c r="F196" s="280" t="s">
        <v>32</v>
      </c>
      <c r="G196" s="528">
        <v>668</v>
      </c>
      <c r="H196" s="285">
        <v>254</v>
      </c>
      <c r="I196" s="285">
        <v>194</v>
      </c>
      <c r="J196" s="285">
        <v>4</v>
      </c>
      <c r="K196" s="285">
        <v>7</v>
      </c>
      <c r="L196" s="280">
        <v>5</v>
      </c>
      <c r="M196" s="285">
        <v>0</v>
      </c>
      <c r="N196" s="285">
        <v>0</v>
      </c>
      <c r="O196" s="285">
        <v>0</v>
      </c>
      <c r="P196" s="285">
        <v>1</v>
      </c>
      <c r="Q196" s="285">
        <v>13</v>
      </c>
      <c r="R196" s="285">
        <v>0</v>
      </c>
      <c r="S196" s="285">
        <v>1</v>
      </c>
      <c r="T196" s="287">
        <v>1</v>
      </c>
      <c r="U196" s="287">
        <v>9</v>
      </c>
      <c r="V196" s="287"/>
      <c r="W196" s="285">
        <v>0</v>
      </c>
      <c r="X196" s="285">
        <v>0</v>
      </c>
      <c r="Y196" s="285">
        <v>0</v>
      </c>
      <c r="Z196" s="285">
        <v>0</v>
      </c>
      <c r="AA196" s="285">
        <v>0</v>
      </c>
      <c r="AB196" s="285">
        <v>0</v>
      </c>
      <c r="AC196" s="285">
        <v>3</v>
      </c>
      <c r="AD196" s="285">
        <f t="shared" si="30"/>
        <v>492</v>
      </c>
    </row>
    <row r="197" spans="1:30" s="277" customFormat="1" ht="16.5">
      <c r="A197" s="27">
        <v>11</v>
      </c>
      <c r="B197" s="290">
        <v>3225</v>
      </c>
      <c r="C197" s="280" t="s">
        <v>661</v>
      </c>
      <c r="D197" s="280"/>
      <c r="E197" s="289">
        <v>1550</v>
      </c>
      <c r="F197" s="280" t="s">
        <v>31</v>
      </c>
      <c r="G197" s="528">
        <v>605</v>
      </c>
      <c r="H197" s="285">
        <v>251</v>
      </c>
      <c r="I197" s="285">
        <v>209</v>
      </c>
      <c r="J197" s="285">
        <v>2</v>
      </c>
      <c r="K197" s="285">
        <v>4</v>
      </c>
      <c r="L197" s="285">
        <v>2</v>
      </c>
      <c r="M197" s="285">
        <v>0</v>
      </c>
      <c r="N197" s="285">
        <v>0</v>
      </c>
      <c r="O197" s="285">
        <v>0</v>
      </c>
      <c r="P197" s="285">
        <v>0</v>
      </c>
      <c r="Q197" s="285">
        <v>10</v>
      </c>
      <c r="R197" s="285">
        <v>0</v>
      </c>
      <c r="S197" s="285">
        <v>0</v>
      </c>
      <c r="T197" s="287">
        <v>0</v>
      </c>
      <c r="U197" s="287">
        <v>1</v>
      </c>
      <c r="V197" s="287"/>
      <c r="W197" s="285">
        <v>0</v>
      </c>
      <c r="X197" s="285">
        <v>0</v>
      </c>
      <c r="Y197" s="285">
        <v>0</v>
      </c>
      <c r="Z197" s="285">
        <v>0</v>
      </c>
      <c r="AA197" s="285">
        <v>0</v>
      </c>
      <c r="AB197" s="285">
        <v>0</v>
      </c>
      <c r="AC197" s="285">
        <v>3</v>
      </c>
      <c r="AD197" s="285">
        <f t="shared" si="30"/>
        <v>482</v>
      </c>
    </row>
    <row r="198" spans="1:30" s="277" customFormat="1" ht="16.5">
      <c r="A198" s="27">
        <v>11</v>
      </c>
      <c r="B198" s="290">
        <v>3225</v>
      </c>
      <c r="C198" s="280" t="s">
        <v>661</v>
      </c>
      <c r="D198" s="280"/>
      <c r="E198" s="289">
        <v>1550</v>
      </c>
      <c r="F198" s="280" t="s">
        <v>32</v>
      </c>
      <c r="G198" s="528">
        <v>605</v>
      </c>
      <c r="H198" s="285">
        <v>250</v>
      </c>
      <c r="I198" s="285">
        <v>205</v>
      </c>
      <c r="J198" s="285">
        <v>2</v>
      </c>
      <c r="K198" s="285">
        <v>4</v>
      </c>
      <c r="L198" s="285">
        <v>4</v>
      </c>
      <c r="M198" s="285">
        <v>0</v>
      </c>
      <c r="N198" s="285">
        <v>0</v>
      </c>
      <c r="O198" s="285">
        <v>0</v>
      </c>
      <c r="P198" s="285">
        <v>0</v>
      </c>
      <c r="Q198" s="285">
        <v>15</v>
      </c>
      <c r="R198" s="285">
        <v>0</v>
      </c>
      <c r="S198" s="285">
        <v>1</v>
      </c>
      <c r="T198" s="287">
        <v>2</v>
      </c>
      <c r="U198" s="287">
        <v>3</v>
      </c>
      <c r="V198" s="287"/>
      <c r="W198" s="285">
        <v>0</v>
      </c>
      <c r="X198" s="285">
        <v>0</v>
      </c>
      <c r="Y198" s="285">
        <v>0</v>
      </c>
      <c r="Z198" s="285">
        <v>0</v>
      </c>
      <c r="AA198" s="285">
        <v>0</v>
      </c>
      <c r="AB198" s="285">
        <v>0</v>
      </c>
      <c r="AC198" s="285">
        <v>6</v>
      </c>
      <c r="AD198" s="285">
        <f t="shared" si="30"/>
        <v>492</v>
      </c>
    </row>
    <row r="199" spans="1:30" s="277" customFormat="1" ht="16.5">
      <c r="A199" s="27">
        <v>11</v>
      </c>
      <c r="B199" s="290">
        <v>3225</v>
      </c>
      <c r="C199" s="280" t="s">
        <v>661</v>
      </c>
      <c r="D199" s="280"/>
      <c r="E199" s="289">
        <v>1550</v>
      </c>
      <c r="F199" s="280" t="s">
        <v>100</v>
      </c>
      <c r="G199" s="528">
        <v>573</v>
      </c>
      <c r="H199" s="285">
        <v>163</v>
      </c>
      <c r="I199" s="285">
        <v>183</v>
      </c>
      <c r="J199" s="285">
        <v>1</v>
      </c>
      <c r="K199" s="285">
        <v>12</v>
      </c>
      <c r="L199" s="285">
        <v>9</v>
      </c>
      <c r="M199" s="285">
        <v>0</v>
      </c>
      <c r="N199" s="285">
        <v>0</v>
      </c>
      <c r="O199" s="285">
        <v>0</v>
      </c>
      <c r="P199" s="285">
        <v>1</v>
      </c>
      <c r="Q199" s="285">
        <v>16</v>
      </c>
      <c r="R199" s="285">
        <v>0</v>
      </c>
      <c r="S199" s="285">
        <v>0</v>
      </c>
      <c r="T199" s="287">
        <v>7</v>
      </c>
      <c r="U199" s="287">
        <v>6</v>
      </c>
      <c r="V199" s="287"/>
      <c r="W199" s="285">
        <v>0</v>
      </c>
      <c r="X199" s="285">
        <v>0</v>
      </c>
      <c r="Y199" s="285">
        <v>0</v>
      </c>
      <c r="Z199" s="285">
        <v>0</v>
      </c>
      <c r="AA199" s="285">
        <v>0</v>
      </c>
      <c r="AB199" s="285">
        <v>0</v>
      </c>
      <c r="AC199" s="285">
        <v>8</v>
      </c>
      <c r="AD199" s="285">
        <f t="shared" si="30"/>
        <v>406</v>
      </c>
    </row>
    <row r="200" spans="1:30" s="277" customFormat="1" ht="16.5">
      <c r="A200" s="27">
        <v>11</v>
      </c>
      <c r="B200" s="290">
        <v>3225</v>
      </c>
      <c r="C200" s="280" t="s">
        <v>661</v>
      </c>
      <c r="D200" s="280"/>
      <c r="E200" s="289">
        <v>1551</v>
      </c>
      <c r="F200" s="280" t="s">
        <v>31</v>
      </c>
      <c r="G200" s="528">
        <v>223</v>
      </c>
      <c r="H200" s="285">
        <v>96</v>
      </c>
      <c r="I200" s="285">
        <v>62</v>
      </c>
      <c r="J200" s="285">
        <v>6</v>
      </c>
      <c r="K200" s="285">
        <v>1</v>
      </c>
      <c r="L200" s="285">
        <v>4</v>
      </c>
      <c r="M200" s="285">
        <v>0</v>
      </c>
      <c r="N200" s="285">
        <v>0</v>
      </c>
      <c r="O200" s="285">
        <v>0</v>
      </c>
      <c r="P200" s="285">
        <v>0</v>
      </c>
      <c r="Q200" s="285">
        <v>3</v>
      </c>
      <c r="R200" s="285">
        <v>0</v>
      </c>
      <c r="S200" s="285">
        <v>0</v>
      </c>
      <c r="T200" s="287">
        <v>1</v>
      </c>
      <c r="U200" s="287">
        <v>3</v>
      </c>
      <c r="V200" s="287"/>
      <c r="W200" s="285">
        <v>0</v>
      </c>
      <c r="X200" s="285">
        <v>0</v>
      </c>
      <c r="Y200" s="285">
        <v>0</v>
      </c>
      <c r="Z200" s="285">
        <v>0</v>
      </c>
      <c r="AA200" s="285">
        <v>0</v>
      </c>
      <c r="AB200" s="285">
        <v>0</v>
      </c>
      <c r="AC200" s="285">
        <v>8</v>
      </c>
      <c r="AD200" s="285">
        <f t="shared" si="30"/>
        <v>184</v>
      </c>
    </row>
    <row r="201" spans="1:30" s="277" customFormat="1" ht="16.5">
      <c r="A201" s="27">
        <v>11</v>
      </c>
      <c r="B201" s="290">
        <v>3225</v>
      </c>
      <c r="C201" s="280" t="s">
        <v>661</v>
      </c>
      <c r="D201" s="280"/>
      <c r="E201" s="289">
        <v>1552</v>
      </c>
      <c r="F201" s="280" t="s">
        <v>31</v>
      </c>
      <c r="G201" s="528">
        <v>243</v>
      </c>
      <c r="H201" s="285">
        <v>80</v>
      </c>
      <c r="I201" s="285">
        <v>61</v>
      </c>
      <c r="J201" s="285">
        <v>0</v>
      </c>
      <c r="K201" s="285">
        <v>2</v>
      </c>
      <c r="L201" s="285">
        <v>3</v>
      </c>
      <c r="M201" s="285">
        <v>0</v>
      </c>
      <c r="N201" s="285">
        <v>0</v>
      </c>
      <c r="O201" s="285">
        <v>0</v>
      </c>
      <c r="P201" s="285">
        <v>0</v>
      </c>
      <c r="Q201" s="285">
        <v>2</v>
      </c>
      <c r="R201" s="285">
        <v>0</v>
      </c>
      <c r="S201" s="285">
        <v>0</v>
      </c>
      <c r="T201" s="287">
        <v>0</v>
      </c>
      <c r="U201" s="287">
        <v>0</v>
      </c>
      <c r="V201" s="287"/>
      <c r="W201" s="285">
        <v>0</v>
      </c>
      <c r="X201" s="285">
        <v>0</v>
      </c>
      <c r="Y201" s="285">
        <v>0</v>
      </c>
      <c r="Z201" s="285">
        <v>0</v>
      </c>
      <c r="AA201" s="285">
        <v>0</v>
      </c>
      <c r="AB201" s="285">
        <v>0</v>
      </c>
      <c r="AC201" s="285">
        <v>6</v>
      </c>
      <c r="AD201" s="285">
        <f t="shared" si="30"/>
        <v>154</v>
      </c>
    </row>
    <row r="202" spans="1:30" s="277" customFormat="1" ht="16.5">
      <c r="A202" s="27">
        <v>11</v>
      </c>
      <c r="B202" s="290">
        <v>3225</v>
      </c>
      <c r="C202" s="280" t="s">
        <v>661</v>
      </c>
      <c r="D202" s="280"/>
      <c r="E202" s="289">
        <v>1552</v>
      </c>
      <c r="F202" s="280" t="s">
        <v>116</v>
      </c>
      <c r="G202" s="528">
        <v>479</v>
      </c>
      <c r="H202" s="285">
        <v>201</v>
      </c>
      <c r="I202" s="285">
        <v>107</v>
      </c>
      <c r="J202" s="285">
        <v>2</v>
      </c>
      <c r="K202" s="285">
        <v>10</v>
      </c>
      <c r="L202" s="285">
        <v>0</v>
      </c>
      <c r="M202" s="285">
        <v>0</v>
      </c>
      <c r="N202" s="285">
        <v>0</v>
      </c>
      <c r="O202" s="285">
        <v>0</v>
      </c>
      <c r="P202" s="285">
        <v>3</v>
      </c>
      <c r="Q202" s="285">
        <v>20</v>
      </c>
      <c r="R202" s="285">
        <v>0</v>
      </c>
      <c r="S202" s="285">
        <v>1</v>
      </c>
      <c r="T202" s="287">
        <v>3</v>
      </c>
      <c r="U202" s="287">
        <v>1</v>
      </c>
      <c r="V202" s="287"/>
      <c r="W202" s="285">
        <v>0</v>
      </c>
      <c r="X202" s="285">
        <v>0</v>
      </c>
      <c r="Y202" s="285">
        <v>0</v>
      </c>
      <c r="Z202" s="285">
        <v>0</v>
      </c>
      <c r="AA202" s="285">
        <v>0</v>
      </c>
      <c r="AB202" s="285">
        <v>0</v>
      </c>
      <c r="AC202" s="285">
        <v>6</v>
      </c>
      <c r="AD202" s="285">
        <f t="shared" si="30"/>
        <v>354</v>
      </c>
    </row>
    <row r="203" spans="1:30" s="277" customFormat="1" ht="16.5">
      <c r="B203" s="291" t="s">
        <v>63</v>
      </c>
      <c r="C203" s="659" t="s">
        <v>64</v>
      </c>
      <c r="D203" s="659"/>
      <c r="E203" s="307"/>
      <c r="F203" s="307"/>
      <c r="G203" s="293">
        <f t="shared" ref="G203" si="31">SUM(G185:G202)</f>
        <v>9737</v>
      </c>
      <c r="H203" s="293">
        <f>SUM(H185:H202)</f>
        <v>2997</v>
      </c>
      <c r="I203" s="293">
        <f t="shared" ref="I203:AD203" si="32">SUM(I185:I202)</f>
        <v>3249</v>
      </c>
      <c r="J203" s="293">
        <f t="shared" si="32"/>
        <v>78</v>
      </c>
      <c r="K203" s="293">
        <f t="shared" si="32"/>
        <v>106</v>
      </c>
      <c r="L203" s="293">
        <f t="shared" si="32"/>
        <v>68</v>
      </c>
      <c r="M203" s="293">
        <f t="shared" si="32"/>
        <v>0</v>
      </c>
      <c r="N203" s="293">
        <f t="shared" si="32"/>
        <v>0</v>
      </c>
      <c r="O203" s="293">
        <f t="shared" si="32"/>
        <v>0</v>
      </c>
      <c r="P203" s="293">
        <f>SUM(P185:P202)</f>
        <v>12</v>
      </c>
      <c r="Q203" s="293">
        <f t="shared" si="32"/>
        <v>346</v>
      </c>
      <c r="R203" s="293">
        <f t="shared" si="32"/>
        <v>0</v>
      </c>
      <c r="S203" s="293">
        <f t="shared" si="32"/>
        <v>6</v>
      </c>
      <c r="T203" s="293">
        <f t="shared" si="32"/>
        <v>40</v>
      </c>
      <c r="U203" s="293">
        <f t="shared" si="32"/>
        <v>95</v>
      </c>
      <c r="V203" s="293">
        <f t="shared" si="32"/>
        <v>0</v>
      </c>
      <c r="W203" s="293">
        <f t="shared" si="32"/>
        <v>0</v>
      </c>
      <c r="X203" s="293">
        <f t="shared" si="32"/>
        <v>0</v>
      </c>
      <c r="Y203" s="293">
        <f t="shared" si="32"/>
        <v>0</v>
      </c>
      <c r="Z203" s="293">
        <f t="shared" si="32"/>
        <v>0</v>
      </c>
      <c r="AA203" s="293">
        <f t="shared" si="32"/>
        <v>0</v>
      </c>
      <c r="AB203" s="293">
        <f t="shared" si="32"/>
        <v>0</v>
      </c>
      <c r="AC203" s="293">
        <f t="shared" si="32"/>
        <v>110</v>
      </c>
      <c r="AD203" s="624">
        <f t="shared" si="32"/>
        <v>7107</v>
      </c>
    </row>
    <row r="204" spans="1:30" s="277" customFormat="1" ht="16.5">
      <c r="C204" s="277" t="s">
        <v>789</v>
      </c>
      <c r="E204" s="288"/>
      <c r="F204" s="288"/>
      <c r="AD204" s="625">
        <v>6997</v>
      </c>
    </row>
    <row r="205" spans="1:30" s="277" customFormat="1" ht="16.5">
      <c r="B205" s="291" t="s">
        <v>65</v>
      </c>
      <c r="C205" s="660" t="s">
        <v>66</v>
      </c>
      <c r="D205" s="661"/>
      <c r="E205" s="661"/>
      <c r="F205" s="662"/>
      <c r="G205" s="292" t="s">
        <v>6</v>
      </c>
      <c r="H205" s="284" t="s">
        <v>7</v>
      </c>
      <c r="I205" s="284" t="s">
        <v>8</v>
      </c>
      <c r="J205" s="284" t="s">
        <v>9</v>
      </c>
      <c r="K205" s="284" t="s">
        <v>10</v>
      </c>
      <c r="L205" s="284" t="s">
        <v>11</v>
      </c>
      <c r="M205" s="284" t="s">
        <v>12</v>
      </c>
      <c r="N205" s="284" t="s">
        <v>13</v>
      </c>
      <c r="O205" s="284" t="s">
        <v>14</v>
      </c>
      <c r="P205" s="284" t="s">
        <v>15</v>
      </c>
      <c r="Q205" s="284" t="s">
        <v>16</v>
      </c>
      <c r="R205" s="284" t="s">
        <v>17</v>
      </c>
      <c r="S205" s="284" t="s">
        <v>18</v>
      </c>
      <c r="T205" s="284" t="s">
        <v>22</v>
      </c>
      <c r="U205" s="284" t="s">
        <v>23</v>
      </c>
      <c r="V205" s="284" t="s">
        <v>24</v>
      </c>
      <c r="W205" s="284" t="s">
        <v>25</v>
      </c>
      <c r="X205" s="284" t="s">
        <v>26</v>
      </c>
      <c r="Y205" s="284" t="s">
        <v>27</v>
      </c>
      <c r="Z205" s="284" t="s">
        <v>28</v>
      </c>
      <c r="AA205" s="284" t="s">
        <v>29</v>
      </c>
    </row>
    <row r="206" spans="1:30" s="277" customFormat="1" ht="16.5">
      <c r="C206" s="663"/>
      <c r="D206" s="664"/>
      <c r="E206" s="664"/>
      <c r="F206" s="665"/>
      <c r="G206" s="285">
        <f>G203</f>
        <v>9737</v>
      </c>
      <c r="H206" s="285">
        <f>H203+20</f>
        <v>3017</v>
      </c>
      <c r="I206" s="285">
        <f>I203+48</f>
        <v>3297</v>
      </c>
      <c r="J206" s="285">
        <f>J203+20</f>
        <v>98</v>
      </c>
      <c r="K206" s="285">
        <f>K203+47</f>
        <v>153</v>
      </c>
      <c r="L206" s="285">
        <f t="shared" ref="L206:S206" si="33">L203</f>
        <v>68</v>
      </c>
      <c r="M206" s="285">
        <f t="shared" si="33"/>
        <v>0</v>
      </c>
      <c r="N206" s="285">
        <f t="shared" si="33"/>
        <v>0</v>
      </c>
      <c r="O206" s="285">
        <f t="shared" si="33"/>
        <v>0</v>
      </c>
      <c r="P206" s="285">
        <f t="shared" si="33"/>
        <v>12</v>
      </c>
      <c r="Q206" s="285">
        <f t="shared" si="33"/>
        <v>346</v>
      </c>
      <c r="R206" s="285">
        <f t="shared" si="33"/>
        <v>0</v>
      </c>
      <c r="S206" s="285">
        <f t="shared" si="33"/>
        <v>6</v>
      </c>
      <c r="T206" s="285">
        <f>W185</f>
        <v>0</v>
      </c>
      <c r="U206" s="285">
        <f t="shared" ref="U206:X206" si="34">X185</f>
        <v>0</v>
      </c>
      <c r="V206" s="285">
        <f t="shared" si="34"/>
        <v>0</v>
      </c>
      <c r="W206" s="285">
        <f t="shared" si="34"/>
        <v>0</v>
      </c>
      <c r="X206" s="285">
        <f t="shared" si="34"/>
        <v>0</v>
      </c>
      <c r="Y206" s="285">
        <f>AB203</f>
        <v>0</v>
      </c>
      <c r="Z206" s="285">
        <f>AC203</f>
        <v>110</v>
      </c>
      <c r="AA206" s="285">
        <f>SUM(H206:Z206)</f>
        <v>7107</v>
      </c>
    </row>
    <row r="207" spans="1:30" s="277" customFormat="1" ht="16.5">
      <c r="E207" s="288"/>
      <c r="F207" s="288"/>
    </row>
    <row r="208" spans="1:30" s="277" customFormat="1" ht="30.75" customHeight="1">
      <c r="B208" s="291" t="s">
        <v>67</v>
      </c>
      <c r="C208" s="666" t="s">
        <v>68</v>
      </c>
      <c r="D208" s="666"/>
      <c r="E208" s="666"/>
      <c r="F208" s="666"/>
      <c r="G208" s="292" t="s">
        <v>6</v>
      </c>
      <c r="H208" s="667" t="s">
        <v>69</v>
      </c>
      <c r="I208" s="667"/>
      <c r="J208" s="667" t="s">
        <v>70</v>
      </c>
      <c r="K208" s="667"/>
      <c r="L208" s="284" t="s">
        <v>11</v>
      </c>
      <c r="M208" s="284" t="s">
        <v>12</v>
      </c>
      <c r="N208" s="284" t="s">
        <v>13</v>
      </c>
      <c r="O208" s="284" t="s">
        <v>14</v>
      </c>
      <c r="P208" s="284" t="s">
        <v>15</v>
      </c>
      <c r="Q208" s="284" t="s">
        <v>16</v>
      </c>
      <c r="R208" s="284" t="s">
        <v>17</v>
      </c>
      <c r="S208" s="284" t="s">
        <v>18</v>
      </c>
      <c r="T208" s="284" t="s">
        <v>22</v>
      </c>
      <c r="U208" s="284" t="s">
        <v>23</v>
      </c>
      <c r="V208" s="284" t="s">
        <v>24</v>
      </c>
      <c r="W208" s="284" t="s">
        <v>25</v>
      </c>
      <c r="X208" s="284" t="s">
        <v>26</v>
      </c>
      <c r="Y208" s="284" t="s">
        <v>27</v>
      </c>
      <c r="Z208" s="284" t="s">
        <v>28</v>
      </c>
      <c r="AA208" s="284" t="s">
        <v>29</v>
      </c>
    </row>
    <row r="209" spans="1:30" s="277" customFormat="1" ht="16.5">
      <c r="C209" s="666"/>
      <c r="D209" s="666"/>
      <c r="E209" s="666"/>
      <c r="F209" s="666"/>
      <c r="G209" s="285">
        <f>G203</f>
        <v>9737</v>
      </c>
      <c r="H209" s="668">
        <f>H206+J206</f>
        <v>3115</v>
      </c>
      <c r="I209" s="668"/>
      <c r="J209" s="668">
        <f>I206+K206</f>
        <v>3450</v>
      </c>
      <c r="K209" s="668"/>
      <c r="L209" s="285">
        <f>L206</f>
        <v>68</v>
      </c>
      <c r="M209" s="285" t="s">
        <v>790</v>
      </c>
      <c r="N209" s="285" t="s">
        <v>790</v>
      </c>
      <c r="O209" s="285" t="s">
        <v>790</v>
      </c>
      <c r="P209" s="285">
        <f t="shared" ref="P209:Q209" si="35">P206</f>
        <v>12</v>
      </c>
      <c r="Q209" s="285">
        <f t="shared" si="35"/>
        <v>346</v>
      </c>
      <c r="R209" s="285" t="s">
        <v>790</v>
      </c>
      <c r="S209" s="285">
        <f>S206</f>
        <v>6</v>
      </c>
      <c r="T209" s="491" t="s">
        <v>790</v>
      </c>
      <c r="U209" s="491" t="s">
        <v>790</v>
      </c>
      <c r="V209" s="491" t="s">
        <v>790</v>
      </c>
      <c r="W209" s="491" t="s">
        <v>790</v>
      </c>
      <c r="X209" s="491" t="s">
        <v>790</v>
      </c>
      <c r="Y209" s="285">
        <f>Y206</f>
        <v>0</v>
      </c>
      <c r="Z209" s="285">
        <f>Z206</f>
        <v>110</v>
      </c>
      <c r="AA209" s="285">
        <f>SUM(H209:Z209)</f>
        <v>7107</v>
      </c>
    </row>
    <row r="210" spans="1:30" s="277" customFormat="1" ht="16.5"/>
    <row r="211" spans="1:30" s="277" customFormat="1" ht="16.5"/>
    <row r="212" spans="1:30" s="277" customFormat="1" ht="16.5">
      <c r="A212" s="276" t="s">
        <v>0</v>
      </c>
      <c r="B212" s="283" t="s">
        <v>1</v>
      </c>
      <c r="C212" s="282" t="s">
        <v>2</v>
      </c>
      <c r="D212" s="282" t="s">
        <v>3</v>
      </c>
      <c r="E212" s="275" t="s">
        <v>4</v>
      </c>
      <c r="F212" s="275" t="s">
        <v>5</v>
      </c>
      <c r="G212" s="275" t="s">
        <v>6</v>
      </c>
      <c r="H212" s="284" t="s">
        <v>7</v>
      </c>
      <c r="I212" s="284" t="s">
        <v>8</v>
      </c>
      <c r="J212" s="284" t="s">
        <v>9</v>
      </c>
      <c r="K212" s="284" t="s">
        <v>10</v>
      </c>
      <c r="L212" s="284" t="s">
        <v>11</v>
      </c>
      <c r="M212" s="284" t="s">
        <v>12</v>
      </c>
      <c r="N212" s="284" t="s">
        <v>13</v>
      </c>
      <c r="O212" s="284" t="s">
        <v>14</v>
      </c>
      <c r="P212" s="284" t="s">
        <v>15</v>
      </c>
      <c r="Q212" s="284" t="s">
        <v>16</v>
      </c>
      <c r="R212" s="284" t="s">
        <v>17</v>
      </c>
      <c r="S212" s="284" t="s">
        <v>18</v>
      </c>
      <c r="T212" s="286" t="s">
        <v>19</v>
      </c>
      <c r="U212" s="286" t="s">
        <v>20</v>
      </c>
      <c r="V212" s="286" t="s">
        <v>21</v>
      </c>
      <c r="W212" s="284" t="s">
        <v>22</v>
      </c>
      <c r="X212" s="284" t="s">
        <v>23</v>
      </c>
      <c r="Y212" s="284" t="s">
        <v>24</v>
      </c>
      <c r="Z212" s="284" t="s">
        <v>25</v>
      </c>
      <c r="AA212" s="284" t="s">
        <v>26</v>
      </c>
      <c r="AB212" s="284" t="s">
        <v>27</v>
      </c>
      <c r="AC212" s="284" t="s">
        <v>28</v>
      </c>
      <c r="AD212" s="284" t="s">
        <v>29</v>
      </c>
    </row>
    <row r="213" spans="1:30" s="277" customFormat="1" ht="16.5">
      <c r="A213" s="279">
        <v>11</v>
      </c>
      <c r="B213" s="290">
        <v>405</v>
      </c>
      <c r="C213" s="280" t="s">
        <v>662</v>
      </c>
      <c r="D213" s="337"/>
      <c r="E213" s="289">
        <v>1888</v>
      </c>
      <c r="F213" s="280" t="s">
        <v>31</v>
      </c>
      <c r="G213" s="281">
        <v>696</v>
      </c>
      <c r="H213" s="285">
        <v>8</v>
      </c>
      <c r="I213" s="285">
        <v>225</v>
      </c>
      <c r="J213" s="285">
        <v>65</v>
      </c>
      <c r="K213" s="285">
        <v>1</v>
      </c>
      <c r="L213" s="285">
        <v>200</v>
      </c>
      <c r="M213" s="285">
        <v>0</v>
      </c>
      <c r="N213" s="285">
        <v>0</v>
      </c>
      <c r="O213" s="285">
        <v>1</v>
      </c>
      <c r="P213" s="285">
        <v>0</v>
      </c>
      <c r="Q213" s="285">
        <v>18</v>
      </c>
      <c r="R213" s="285">
        <v>0</v>
      </c>
      <c r="S213" s="285">
        <v>1</v>
      </c>
      <c r="T213" s="287">
        <v>7</v>
      </c>
      <c r="U213" s="287">
        <v>4</v>
      </c>
      <c r="V213" s="287"/>
      <c r="W213" s="285">
        <v>0</v>
      </c>
      <c r="X213" s="285">
        <v>0</v>
      </c>
      <c r="Y213" s="285">
        <v>0</v>
      </c>
      <c r="Z213" s="285">
        <v>0</v>
      </c>
      <c r="AA213" s="285">
        <v>0</v>
      </c>
      <c r="AB213" s="285">
        <v>0</v>
      </c>
      <c r="AC213" s="285">
        <v>9</v>
      </c>
      <c r="AD213" s="285">
        <f>SUM(H213:AC213)</f>
        <v>539</v>
      </c>
    </row>
    <row r="214" spans="1:30" s="277" customFormat="1" ht="16.5">
      <c r="A214" s="279">
        <v>11</v>
      </c>
      <c r="B214" s="290">
        <v>405</v>
      </c>
      <c r="C214" s="280" t="s">
        <v>662</v>
      </c>
      <c r="D214" s="337"/>
      <c r="E214" s="289">
        <v>1889</v>
      </c>
      <c r="F214" s="280" t="s">
        <v>31</v>
      </c>
      <c r="G214" s="281">
        <v>495</v>
      </c>
      <c r="H214" s="285">
        <v>15</v>
      </c>
      <c r="I214" s="285">
        <v>167</v>
      </c>
      <c r="J214" s="285">
        <v>22</v>
      </c>
      <c r="K214" s="285">
        <v>0</v>
      </c>
      <c r="L214" s="285">
        <v>160</v>
      </c>
      <c r="M214" s="285">
        <v>0</v>
      </c>
      <c r="N214" s="285">
        <v>0</v>
      </c>
      <c r="O214" s="285">
        <v>0</v>
      </c>
      <c r="P214" s="285">
        <v>0</v>
      </c>
      <c r="Q214" s="285">
        <v>7</v>
      </c>
      <c r="R214" s="285">
        <v>0</v>
      </c>
      <c r="S214" s="285">
        <v>0</v>
      </c>
      <c r="T214" s="287">
        <v>1</v>
      </c>
      <c r="U214" s="287">
        <v>3</v>
      </c>
      <c r="V214" s="287"/>
      <c r="W214" s="285">
        <v>0</v>
      </c>
      <c r="X214" s="285">
        <v>0</v>
      </c>
      <c r="Y214" s="285">
        <v>0</v>
      </c>
      <c r="Z214" s="285">
        <v>0</v>
      </c>
      <c r="AA214" s="285">
        <v>0</v>
      </c>
      <c r="AB214" s="285">
        <v>0</v>
      </c>
      <c r="AC214" s="285">
        <v>6</v>
      </c>
      <c r="AD214" s="285">
        <f t="shared" ref="AD214:AD230" si="36">SUM(H214:AC214)</f>
        <v>381</v>
      </c>
    </row>
    <row r="215" spans="1:30" s="277" customFormat="1" ht="16.5">
      <c r="A215" s="279">
        <v>11</v>
      </c>
      <c r="B215" s="290">
        <v>405</v>
      </c>
      <c r="C215" s="280" t="s">
        <v>662</v>
      </c>
      <c r="D215" s="337"/>
      <c r="E215" s="289">
        <v>1889</v>
      </c>
      <c r="F215" s="280" t="s">
        <v>32</v>
      </c>
      <c r="G215" s="281">
        <v>495</v>
      </c>
      <c r="H215" s="285">
        <v>8</v>
      </c>
      <c r="I215" s="285">
        <v>143</v>
      </c>
      <c r="J215" s="285">
        <v>31</v>
      </c>
      <c r="K215" s="285">
        <v>1</v>
      </c>
      <c r="L215" s="285">
        <v>183</v>
      </c>
      <c r="M215" s="285">
        <v>0</v>
      </c>
      <c r="N215" s="285">
        <v>0</v>
      </c>
      <c r="O215" s="285">
        <v>0</v>
      </c>
      <c r="P215" s="285">
        <v>0</v>
      </c>
      <c r="Q215" s="285">
        <v>13</v>
      </c>
      <c r="R215" s="285">
        <v>0</v>
      </c>
      <c r="S215" s="285">
        <v>0</v>
      </c>
      <c r="T215" s="287">
        <v>3</v>
      </c>
      <c r="U215" s="287">
        <v>0</v>
      </c>
      <c r="V215" s="287"/>
      <c r="W215" s="285">
        <v>0</v>
      </c>
      <c r="X215" s="285">
        <v>0</v>
      </c>
      <c r="Y215" s="285">
        <v>0</v>
      </c>
      <c r="Z215" s="285">
        <v>0</v>
      </c>
      <c r="AA215" s="285">
        <v>0</v>
      </c>
      <c r="AB215" s="285">
        <v>0</v>
      </c>
      <c r="AC215" s="285">
        <v>9</v>
      </c>
      <c r="AD215" s="285">
        <f t="shared" si="36"/>
        <v>391</v>
      </c>
    </row>
    <row r="216" spans="1:30" s="277" customFormat="1" ht="16.5">
      <c r="A216" s="279">
        <v>11</v>
      </c>
      <c r="B216" s="290">
        <v>405</v>
      </c>
      <c r="C216" s="280" t="s">
        <v>662</v>
      </c>
      <c r="D216" s="337"/>
      <c r="E216" s="289">
        <v>1890</v>
      </c>
      <c r="F216" s="280" t="s">
        <v>31</v>
      </c>
      <c r="G216" s="281">
        <v>693</v>
      </c>
      <c r="H216" s="285">
        <v>13</v>
      </c>
      <c r="I216" s="285">
        <v>141</v>
      </c>
      <c r="J216" s="285">
        <v>26</v>
      </c>
      <c r="K216" s="285">
        <v>4</v>
      </c>
      <c r="L216" s="285">
        <v>116</v>
      </c>
      <c r="M216" s="285">
        <v>3</v>
      </c>
      <c r="N216" s="285">
        <v>0</v>
      </c>
      <c r="O216" s="285">
        <v>4</v>
      </c>
      <c r="P216" s="285">
        <v>3</v>
      </c>
      <c r="Q216" s="285">
        <v>62</v>
      </c>
      <c r="R216" s="285">
        <v>0</v>
      </c>
      <c r="S216" s="285">
        <v>4</v>
      </c>
      <c r="T216" s="287">
        <v>0</v>
      </c>
      <c r="U216" s="287">
        <v>4</v>
      </c>
      <c r="V216" s="287"/>
      <c r="W216" s="285">
        <v>0</v>
      </c>
      <c r="X216" s="285">
        <v>0</v>
      </c>
      <c r="Y216" s="285">
        <v>0</v>
      </c>
      <c r="Z216" s="285">
        <v>0</v>
      </c>
      <c r="AA216" s="285">
        <v>0</v>
      </c>
      <c r="AB216" s="285">
        <v>0</v>
      </c>
      <c r="AC216" s="285">
        <v>11</v>
      </c>
      <c r="AD216" s="285">
        <f t="shared" si="36"/>
        <v>391</v>
      </c>
    </row>
    <row r="217" spans="1:30" s="277" customFormat="1" ht="16.5">
      <c r="A217" s="279">
        <v>11</v>
      </c>
      <c r="B217" s="290">
        <v>405</v>
      </c>
      <c r="C217" s="280" t="s">
        <v>662</v>
      </c>
      <c r="D217" s="337"/>
      <c r="E217" s="289">
        <v>1890</v>
      </c>
      <c r="F217" s="280" t="s">
        <v>32</v>
      </c>
      <c r="G217" s="281">
        <v>693</v>
      </c>
      <c r="H217" s="285">
        <v>7</v>
      </c>
      <c r="I217" s="285">
        <v>148</v>
      </c>
      <c r="J217" s="285">
        <v>28</v>
      </c>
      <c r="K217" s="285">
        <v>3</v>
      </c>
      <c r="L217" s="285">
        <v>131</v>
      </c>
      <c r="M217" s="285">
        <v>8</v>
      </c>
      <c r="N217" s="285">
        <v>0</v>
      </c>
      <c r="O217" s="285">
        <v>7</v>
      </c>
      <c r="P217" s="285">
        <v>4</v>
      </c>
      <c r="Q217" s="285">
        <v>37</v>
      </c>
      <c r="R217" s="285">
        <v>0</v>
      </c>
      <c r="S217" s="285">
        <v>3</v>
      </c>
      <c r="T217" s="287">
        <v>1</v>
      </c>
      <c r="U217" s="287">
        <v>0</v>
      </c>
      <c r="V217" s="287"/>
      <c r="W217" s="285">
        <v>0</v>
      </c>
      <c r="X217" s="285">
        <v>0</v>
      </c>
      <c r="Y217" s="285">
        <v>0</v>
      </c>
      <c r="Z217" s="285">
        <v>0</v>
      </c>
      <c r="AA217" s="285">
        <v>0</v>
      </c>
      <c r="AB217" s="285">
        <v>0</v>
      </c>
      <c r="AC217" s="285">
        <v>11</v>
      </c>
      <c r="AD217" s="285">
        <f t="shared" si="36"/>
        <v>388</v>
      </c>
    </row>
    <row r="218" spans="1:30" s="277" customFormat="1" ht="16.5">
      <c r="A218" s="279">
        <v>11</v>
      </c>
      <c r="B218" s="290">
        <v>405</v>
      </c>
      <c r="C218" s="280" t="s">
        <v>662</v>
      </c>
      <c r="D218" s="337"/>
      <c r="E218" s="289">
        <v>1891</v>
      </c>
      <c r="F218" s="280" t="s">
        <v>31</v>
      </c>
      <c r="G218" s="281">
        <v>675</v>
      </c>
      <c r="H218" s="285">
        <v>7</v>
      </c>
      <c r="I218" s="285">
        <v>109</v>
      </c>
      <c r="J218" s="285">
        <v>28</v>
      </c>
      <c r="K218" s="285">
        <v>2</v>
      </c>
      <c r="L218" s="285">
        <v>125</v>
      </c>
      <c r="M218" s="285">
        <v>2</v>
      </c>
      <c r="N218" s="285">
        <v>0</v>
      </c>
      <c r="O218" s="285">
        <v>1</v>
      </c>
      <c r="P218" s="285">
        <v>2</v>
      </c>
      <c r="Q218" s="285">
        <v>61</v>
      </c>
      <c r="R218" s="285">
        <v>0</v>
      </c>
      <c r="S218" s="285">
        <v>1</v>
      </c>
      <c r="T218" s="287">
        <v>4</v>
      </c>
      <c r="U218" s="287">
        <v>0</v>
      </c>
      <c r="V218" s="287"/>
      <c r="W218" s="285">
        <v>0</v>
      </c>
      <c r="X218" s="285">
        <v>0</v>
      </c>
      <c r="Y218" s="285">
        <v>0</v>
      </c>
      <c r="Z218" s="285">
        <v>0</v>
      </c>
      <c r="AA218" s="285">
        <v>0</v>
      </c>
      <c r="AB218" s="285">
        <v>0</v>
      </c>
      <c r="AC218" s="285">
        <v>14</v>
      </c>
      <c r="AD218" s="285">
        <f t="shared" si="36"/>
        <v>356</v>
      </c>
    </row>
    <row r="219" spans="1:30" s="277" customFormat="1" ht="16.5">
      <c r="A219" s="279">
        <v>11</v>
      </c>
      <c r="B219" s="290">
        <v>405</v>
      </c>
      <c r="C219" s="280" t="s">
        <v>662</v>
      </c>
      <c r="D219" s="337"/>
      <c r="E219" s="289">
        <v>1891</v>
      </c>
      <c r="F219" s="280" t="s">
        <v>32</v>
      </c>
      <c r="G219" s="281">
        <v>675</v>
      </c>
      <c r="H219" s="285">
        <v>0</v>
      </c>
      <c r="I219" s="285">
        <v>0</v>
      </c>
      <c r="J219" s="285">
        <v>0</v>
      </c>
      <c r="K219" s="285">
        <v>0</v>
      </c>
      <c r="L219" s="285">
        <v>129</v>
      </c>
      <c r="M219" s="285">
        <v>0</v>
      </c>
      <c r="N219" s="285">
        <v>0</v>
      </c>
      <c r="O219" s="285">
        <v>4</v>
      </c>
      <c r="P219" s="285">
        <v>9</v>
      </c>
      <c r="Q219" s="285">
        <v>63</v>
      </c>
      <c r="R219" s="285">
        <v>0</v>
      </c>
      <c r="S219" s="285">
        <v>1</v>
      </c>
      <c r="T219" s="287">
        <v>48</v>
      </c>
      <c r="U219" s="287">
        <v>108</v>
      </c>
      <c r="V219" s="287"/>
      <c r="W219" s="285">
        <v>0</v>
      </c>
      <c r="X219" s="285">
        <v>0</v>
      </c>
      <c r="Y219" s="285">
        <v>0</v>
      </c>
      <c r="Z219" s="285">
        <v>0</v>
      </c>
      <c r="AA219" s="285">
        <v>0</v>
      </c>
      <c r="AB219" s="285">
        <v>0</v>
      </c>
      <c r="AC219" s="285">
        <v>13</v>
      </c>
      <c r="AD219" s="285">
        <f t="shared" si="36"/>
        <v>375</v>
      </c>
    </row>
    <row r="220" spans="1:30" s="277" customFormat="1" ht="16.5">
      <c r="A220" s="279">
        <v>11</v>
      </c>
      <c r="B220" s="290">
        <v>405</v>
      </c>
      <c r="C220" s="280" t="s">
        <v>662</v>
      </c>
      <c r="D220" s="337"/>
      <c r="E220" s="289">
        <v>1892</v>
      </c>
      <c r="F220" s="280" t="s">
        <v>31</v>
      </c>
      <c r="G220" s="281">
        <v>509</v>
      </c>
      <c r="H220" s="285">
        <v>26</v>
      </c>
      <c r="I220" s="285">
        <v>70</v>
      </c>
      <c r="J220" s="285">
        <v>39</v>
      </c>
      <c r="K220" s="285">
        <v>2</v>
      </c>
      <c r="L220" s="285">
        <v>71</v>
      </c>
      <c r="M220" s="285">
        <v>3</v>
      </c>
      <c r="N220" s="285">
        <v>0</v>
      </c>
      <c r="O220" s="285">
        <v>7</v>
      </c>
      <c r="P220" s="285">
        <v>1</v>
      </c>
      <c r="Q220" s="285">
        <v>35</v>
      </c>
      <c r="R220" s="285">
        <v>0</v>
      </c>
      <c r="S220" s="285">
        <v>0</v>
      </c>
      <c r="T220" s="287">
        <v>11</v>
      </c>
      <c r="U220" s="287">
        <v>1</v>
      </c>
      <c r="V220" s="287"/>
      <c r="W220" s="285">
        <v>0</v>
      </c>
      <c r="X220" s="285">
        <v>0</v>
      </c>
      <c r="Y220" s="285">
        <v>0</v>
      </c>
      <c r="Z220" s="285">
        <v>0</v>
      </c>
      <c r="AA220" s="285">
        <v>0</v>
      </c>
      <c r="AB220" s="285">
        <v>0</v>
      </c>
      <c r="AC220" s="285">
        <v>11</v>
      </c>
      <c r="AD220" s="285">
        <f t="shared" si="36"/>
        <v>277</v>
      </c>
    </row>
    <row r="221" spans="1:30" s="277" customFormat="1" ht="16.5">
      <c r="A221" s="279">
        <v>11</v>
      </c>
      <c r="B221" s="290">
        <v>405</v>
      </c>
      <c r="C221" s="280" t="s">
        <v>662</v>
      </c>
      <c r="D221" s="337"/>
      <c r="E221" s="289">
        <v>1892</v>
      </c>
      <c r="F221" s="280" t="s">
        <v>32</v>
      </c>
      <c r="G221" s="281">
        <v>508</v>
      </c>
      <c r="H221" s="285">
        <v>26</v>
      </c>
      <c r="I221" s="285">
        <v>88</v>
      </c>
      <c r="J221" s="285">
        <v>34</v>
      </c>
      <c r="K221" s="285">
        <v>2</v>
      </c>
      <c r="L221" s="285">
        <v>77</v>
      </c>
      <c r="M221" s="285">
        <v>1</v>
      </c>
      <c r="N221" s="285">
        <v>0</v>
      </c>
      <c r="O221" s="285">
        <v>7</v>
      </c>
      <c r="P221" s="285">
        <v>1</v>
      </c>
      <c r="Q221" s="285">
        <v>41</v>
      </c>
      <c r="R221" s="285">
        <v>0</v>
      </c>
      <c r="S221" s="285">
        <v>1</v>
      </c>
      <c r="T221" s="287">
        <v>9</v>
      </c>
      <c r="U221" s="287">
        <v>2</v>
      </c>
      <c r="V221" s="287"/>
      <c r="W221" s="285">
        <v>0</v>
      </c>
      <c r="X221" s="285">
        <v>0</v>
      </c>
      <c r="Y221" s="285">
        <v>0</v>
      </c>
      <c r="Z221" s="285">
        <v>0</v>
      </c>
      <c r="AA221" s="285">
        <v>0</v>
      </c>
      <c r="AB221" s="285">
        <v>0</v>
      </c>
      <c r="AC221" s="285">
        <v>13</v>
      </c>
      <c r="AD221" s="285">
        <f t="shared" si="36"/>
        <v>302</v>
      </c>
    </row>
    <row r="222" spans="1:30" s="277" customFormat="1" ht="16.5">
      <c r="A222" s="279">
        <v>11</v>
      </c>
      <c r="B222" s="290">
        <v>405</v>
      </c>
      <c r="C222" s="280" t="s">
        <v>662</v>
      </c>
      <c r="D222" s="337"/>
      <c r="E222" s="289">
        <v>1893</v>
      </c>
      <c r="F222" s="280" t="s">
        <v>31</v>
      </c>
      <c r="G222" s="281">
        <v>574</v>
      </c>
      <c r="H222" s="285">
        <v>10</v>
      </c>
      <c r="I222" s="285">
        <v>76</v>
      </c>
      <c r="J222" s="285">
        <v>28</v>
      </c>
      <c r="K222" s="285">
        <v>4</v>
      </c>
      <c r="L222" s="285">
        <v>55</v>
      </c>
      <c r="M222" s="285">
        <v>0</v>
      </c>
      <c r="N222" s="285">
        <v>0</v>
      </c>
      <c r="O222" s="285">
        <v>6</v>
      </c>
      <c r="P222" s="285">
        <v>2</v>
      </c>
      <c r="Q222" s="285">
        <v>38</v>
      </c>
      <c r="R222" s="285">
        <v>0</v>
      </c>
      <c r="S222" s="285">
        <v>5</v>
      </c>
      <c r="T222" s="287">
        <v>3</v>
      </c>
      <c r="U222" s="287">
        <v>0</v>
      </c>
      <c r="V222" s="287"/>
      <c r="W222" s="285">
        <v>0</v>
      </c>
      <c r="X222" s="285">
        <v>0</v>
      </c>
      <c r="Y222" s="285">
        <v>0</v>
      </c>
      <c r="Z222" s="285">
        <v>0</v>
      </c>
      <c r="AA222" s="285">
        <v>0</v>
      </c>
      <c r="AB222" s="285">
        <v>1</v>
      </c>
      <c r="AC222" s="285">
        <v>16</v>
      </c>
      <c r="AD222" s="285">
        <f t="shared" si="36"/>
        <v>244</v>
      </c>
    </row>
    <row r="223" spans="1:30" s="277" customFormat="1" ht="16.5">
      <c r="A223" s="279">
        <v>11</v>
      </c>
      <c r="B223" s="290">
        <v>405</v>
      </c>
      <c r="C223" s="280" t="s">
        <v>662</v>
      </c>
      <c r="D223" s="337"/>
      <c r="E223" s="289">
        <v>1893</v>
      </c>
      <c r="F223" s="280" t="s">
        <v>32</v>
      </c>
      <c r="G223" s="281">
        <v>574</v>
      </c>
      <c r="H223" s="285">
        <v>11</v>
      </c>
      <c r="I223" s="285">
        <v>103</v>
      </c>
      <c r="J223" s="285">
        <v>29</v>
      </c>
      <c r="K223" s="285">
        <v>4</v>
      </c>
      <c r="L223" s="285">
        <v>66</v>
      </c>
      <c r="M223" s="285">
        <v>2</v>
      </c>
      <c r="N223" s="285">
        <v>0</v>
      </c>
      <c r="O223" s="285">
        <v>5</v>
      </c>
      <c r="P223" s="285">
        <v>2</v>
      </c>
      <c r="Q223" s="285">
        <v>29</v>
      </c>
      <c r="R223" s="285">
        <v>0</v>
      </c>
      <c r="S223" s="285">
        <v>4</v>
      </c>
      <c r="T223" s="287">
        <v>0</v>
      </c>
      <c r="U223" s="287">
        <v>0</v>
      </c>
      <c r="V223" s="287"/>
      <c r="W223" s="285">
        <v>0</v>
      </c>
      <c r="X223" s="285">
        <v>0</v>
      </c>
      <c r="Y223" s="285">
        <v>0</v>
      </c>
      <c r="Z223" s="285">
        <v>0</v>
      </c>
      <c r="AA223" s="285">
        <v>0</v>
      </c>
      <c r="AB223" s="285">
        <v>0</v>
      </c>
      <c r="AC223" s="285">
        <v>11</v>
      </c>
      <c r="AD223" s="285">
        <f t="shared" si="36"/>
        <v>266</v>
      </c>
    </row>
    <row r="224" spans="1:30" s="277" customFormat="1" ht="16.5">
      <c r="A224" s="279">
        <v>11</v>
      </c>
      <c r="B224" s="290">
        <v>405</v>
      </c>
      <c r="C224" s="280" t="s">
        <v>662</v>
      </c>
      <c r="D224" s="337"/>
      <c r="E224" s="289">
        <v>1893</v>
      </c>
      <c r="F224" s="280" t="s">
        <v>33</v>
      </c>
      <c r="G224" s="281">
        <v>573</v>
      </c>
      <c r="H224" s="285">
        <v>15</v>
      </c>
      <c r="I224" s="285">
        <v>62</v>
      </c>
      <c r="J224" s="285">
        <v>17</v>
      </c>
      <c r="K224" s="285">
        <v>3</v>
      </c>
      <c r="L224" s="285">
        <v>58</v>
      </c>
      <c r="M224" s="285">
        <v>2</v>
      </c>
      <c r="N224" s="285">
        <v>0</v>
      </c>
      <c r="O224" s="285">
        <v>14</v>
      </c>
      <c r="P224" s="285">
        <v>4</v>
      </c>
      <c r="Q224" s="285">
        <v>46</v>
      </c>
      <c r="R224" s="285">
        <v>0</v>
      </c>
      <c r="S224" s="285">
        <v>1</v>
      </c>
      <c r="T224" s="287">
        <v>6</v>
      </c>
      <c r="U224" s="287">
        <v>1</v>
      </c>
      <c r="V224" s="287"/>
      <c r="W224" s="285">
        <v>0</v>
      </c>
      <c r="X224" s="285">
        <v>0</v>
      </c>
      <c r="Y224" s="285">
        <v>0</v>
      </c>
      <c r="Z224" s="285">
        <v>0</v>
      </c>
      <c r="AA224" s="285">
        <v>0</v>
      </c>
      <c r="AB224" s="285">
        <v>0</v>
      </c>
      <c r="AC224" s="285">
        <v>11</v>
      </c>
      <c r="AD224" s="285">
        <f t="shared" si="36"/>
        <v>240</v>
      </c>
    </row>
    <row r="225" spans="1:30" s="277" customFormat="1" ht="16.5">
      <c r="A225" s="279">
        <v>11</v>
      </c>
      <c r="B225" s="290">
        <v>405</v>
      </c>
      <c r="C225" s="280" t="s">
        <v>662</v>
      </c>
      <c r="D225" s="337"/>
      <c r="E225" s="289">
        <v>1894</v>
      </c>
      <c r="F225" s="280" t="s">
        <v>31</v>
      </c>
      <c r="G225" s="281">
        <v>695</v>
      </c>
      <c r="H225" s="285">
        <v>12</v>
      </c>
      <c r="I225" s="285">
        <v>164</v>
      </c>
      <c r="J225" s="285">
        <v>30</v>
      </c>
      <c r="K225" s="285">
        <v>0</v>
      </c>
      <c r="L225" s="285">
        <v>173</v>
      </c>
      <c r="M225" s="285">
        <v>4</v>
      </c>
      <c r="N225" s="285">
        <v>0</v>
      </c>
      <c r="O225" s="285">
        <v>1</v>
      </c>
      <c r="P225" s="285">
        <v>2</v>
      </c>
      <c r="Q225" s="285">
        <v>34</v>
      </c>
      <c r="R225" s="285">
        <v>0</v>
      </c>
      <c r="S225" s="285">
        <v>1</v>
      </c>
      <c r="T225" s="287">
        <v>2</v>
      </c>
      <c r="U225" s="287">
        <v>5</v>
      </c>
      <c r="V225" s="287"/>
      <c r="W225" s="285">
        <v>0</v>
      </c>
      <c r="X225" s="285">
        <v>0</v>
      </c>
      <c r="Y225" s="285">
        <v>0</v>
      </c>
      <c r="Z225" s="285">
        <v>0</v>
      </c>
      <c r="AA225" s="285">
        <v>0</v>
      </c>
      <c r="AB225" s="285">
        <v>0</v>
      </c>
      <c r="AC225" s="285">
        <v>19</v>
      </c>
      <c r="AD225" s="285">
        <f t="shared" si="36"/>
        <v>447</v>
      </c>
    </row>
    <row r="226" spans="1:30" s="277" customFormat="1" ht="16.5">
      <c r="A226" s="279">
        <v>11</v>
      </c>
      <c r="B226" s="290">
        <v>405</v>
      </c>
      <c r="C226" s="280" t="s">
        <v>662</v>
      </c>
      <c r="D226" s="337"/>
      <c r="E226" s="289">
        <v>1894</v>
      </c>
      <c r="F226" s="280" t="s">
        <v>32</v>
      </c>
      <c r="G226" s="281">
        <v>694</v>
      </c>
      <c r="H226" s="285">
        <v>18</v>
      </c>
      <c r="I226" s="285">
        <v>154</v>
      </c>
      <c r="J226" s="285">
        <v>25</v>
      </c>
      <c r="K226" s="285">
        <v>1</v>
      </c>
      <c r="L226" s="285">
        <v>169</v>
      </c>
      <c r="M226" s="285">
        <v>2</v>
      </c>
      <c r="N226" s="285">
        <v>0</v>
      </c>
      <c r="O226" s="285">
        <v>4</v>
      </c>
      <c r="P226" s="285">
        <v>0</v>
      </c>
      <c r="Q226" s="285">
        <v>38</v>
      </c>
      <c r="R226" s="285">
        <v>0</v>
      </c>
      <c r="S226" s="285">
        <v>3</v>
      </c>
      <c r="T226" s="287">
        <v>2</v>
      </c>
      <c r="U226" s="287">
        <v>6</v>
      </c>
      <c r="V226" s="287"/>
      <c r="W226" s="285">
        <v>0</v>
      </c>
      <c r="X226" s="285">
        <v>0</v>
      </c>
      <c r="Y226" s="285">
        <v>0</v>
      </c>
      <c r="Z226" s="285">
        <v>0</v>
      </c>
      <c r="AA226" s="285">
        <v>0</v>
      </c>
      <c r="AB226" s="285">
        <v>0</v>
      </c>
      <c r="AC226" s="285">
        <v>18</v>
      </c>
      <c r="AD226" s="285">
        <f t="shared" si="36"/>
        <v>440</v>
      </c>
    </row>
    <row r="227" spans="1:30" s="277" customFormat="1" ht="16.5">
      <c r="A227" s="279">
        <v>11</v>
      </c>
      <c r="B227" s="290">
        <v>405</v>
      </c>
      <c r="C227" s="280" t="s">
        <v>662</v>
      </c>
      <c r="D227" s="337"/>
      <c r="E227" s="289">
        <v>1895</v>
      </c>
      <c r="F227" s="280" t="s">
        <v>31</v>
      </c>
      <c r="G227" s="281">
        <v>617</v>
      </c>
      <c r="H227" s="285">
        <v>14</v>
      </c>
      <c r="I227" s="285">
        <v>198</v>
      </c>
      <c r="J227" s="285">
        <v>46</v>
      </c>
      <c r="K227" s="285">
        <v>3</v>
      </c>
      <c r="L227" s="285">
        <v>208</v>
      </c>
      <c r="M227" s="285">
        <v>0</v>
      </c>
      <c r="N227" s="285">
        <v>0</v>
      </c>
      <c r="O227" s="285">
        <v>1</v>
      </c>
      <c r="P227" s="285">
        <v>1</v>
      </c>
      <c r="Q227" s="285">
        <v>5</v>
      </c>
      <c r="R227" s="285">
        <v>0</v>
      </c>
      <c r="S227" s="285">
        <v>1</v>
      </c>
      <c r="T227" s="287">
        <v>3</v>
      </c>
      <c r="U227" s="287">
        <v>2</v>
      </c>
      <c r="V227" s="287"/>
      <c r="W227" s="285">
        <v>0</v>
      </c>
      <c r="X227" s="285">
        <v>0</v>
      </c>
      <c r="Y227" s="285">
        <v>0</v>
      </c>
      <c r="Z227" s="285">
        <v>0</v>
      </c>
      <c r="AA227" s="285">
        <v>0</v>
      </c>
      <c r="AB227" s="285">
        <v>0</v>
      </c>
      <c r="AC227" s="285">
        <v>8</v>
      </c>
      <c r="AD227" s="285">
        <f t="shared" si="36"/>
        <v>490</v>
      </c>
    </row>
    <row r="228" spans="1:30" s="277" customFormat="1" ht="16.5">
      <c r="A228" s="279">
        <v>11</v>
      </c>
      <c r="B228" s="290">
        <v>405</v>
      </c>
      <c r="C228" s="280" t="s">
        <v>662</v>
      </c>
      <c r="D228" s="337"/>
      <c r="E228" s="289">
        <v>1895</v>
      </c>
      <c r="F228" s="280" t="s">
        <v>32</v>
      </c>
      <c r="G228" s="281">
        <v>617</v>
      </c>
      <c r="H228" s="285">
        <v>16</v>
      </c>
      <c r="I228" s="285">
        <v>178</v>
      </c>
      <c r="J228" s="285">
        <v>39</v>
      </c>
      <c r="K228" s="285">
        <v>1</v>
      </c>
      <c r="L228" s="285">
        <v>210</v>
      </c>
      <c r="M228" s="285">
        <v>1</v>
      </c>
      <c r="N228" s="285">
        <v>0</v>
      </c>
      <c r="O228" s="285">
        <v>0</v>
      </c>
      <c r="P228" s="285">
        <v>0</v>
      </c>
      <c r="Q228" s="285">
        <v>8</v>
      </c>
      <c r="R228" s="285">
        <v>0</v>
      </c>
      <c r="S228" s="285">
        <v>2</v>
      </c>
      <c r="T228" s="287">
        <v>5</v>
      </c>
      <c r="U228" s="287">
        <v>1</v>
      </c>
      <c r="V228" s="287"/>
      <c r="W228" s="285">
        <v>0</v>
      </c>
      <c r="X228" s="285">
        <v>0</v>
      </c>
      <c r="Y228" s="285">
        <v>0</v>
      </c>
      <c r="Z228" s="285">
        <v>0</v>
      </c>
      <c r="AA228" s="285">
        <v>0</v>
      </c>
      <c r="AB228" s="285">
        <v>0</v>
      </c>
      <c r="AC228" s="285">
        <v>10</v>
      </c>
      <c r="AD228" s="285">
        <f t="shared" si="36"/>
        <v>471</v>
      </c>
    </row>
    <row r="229" spans="1:30" s="277" customFormat="1" ht="16.5">
      <c r="A229" s="279">
        <v>11</v>
      </c>
      <c r="B229" s="290">
        <v>405</v>
      </c>
      <c r="C229" s="280" t="s">
        <v>662</v>
      </c>
      <c r="D229" s="337"/>
      <c r="E229" s="289">
        <v>1896</v>
      </c>
      <c r="F229" s="280" t="s">
        <v>31</v>
      </c>
      <c r="G229" s="281">
        <v>652</v>
      </c>
      <c r="H229" s="285">
        <v>6</v>
      </c>
      <c r="I229" s="285">
        <v>225</v>
      </c>
      <c r="J229" s="285">
        <v>37</v>
      </c>
      <c r="K229" s="285">
        <v>1</v>
      </c>
      <c r="L229" s="285">
        <v>182</v>
      </c>
      <c r="M229" s="285">
        <v>1</v>
      </c>
      <c r="N229" s="285">
        <v>0</v>
      </c>
      <c r="O229" s="285">
        <v>0</v>
      </c>
      <c r="P229" s="285">
        <v>0</v>
      </c>
      <c r="Q229" s="285">
        <v>8</v>
      </c>
      <c r="R229" s="285">
        <v>0</v>
      </c>
      <c r="S229" s="285">
        <v>0</v>
      </c>
      <c r="T229" s="287">
        <v>4</v>
      </c>
      <c r="U229" s="287">
        <v>1</v>
      </c>
      <c r="V229" s="287"/>
      <c r="W229" s="285">
        <v>0</v>
      </c>
      <c r="X229" s="285">
        <v>0</v>
      </c>
      <c r="Y229" s="285">
        <v>0</v>
      </c>
      <c r="Z229" s="285">
        <v>0</v>
      </c>
      <c r="AA229" s="285">
        <v>0</v>
      </c>
      <c r="AB229" s="285">
        <v>0</v>
      </c>
      <c r="AC229" s="285">
        <v>7</v>
      </c>
      <c r="AD229" s="285">
        <f t="shared" si="36"/>
        <v>472</v>
      </c>
    </row>
    <row r="230" spans="1:30" s="277" customFormat="1" ht="16.5">
      <c r="A230" s="279">
        <v>11</v>
      </c>
      <c r="B230" s="290">
        <v>405</v>
      </c>
      <c r="C230" s="280" t="s">
        <v>662</v>
      </c>
      <c r="D230" s="337"/>
      <c r="E230" s="289">
        <v>1897</v>
      </c>
      <c r="F230" s="280" t="s">
        <v>31</v>
      </c>
      <c r="G230" s="281">
        <v>571</v>
      </c>
      <c r="H230" s="285">
        <v>14</v>
      </c>
      <c r="I230" s="285">
        <v>119</v>
      </c>
      <c r="J230" s="285">
        <v>46</v>
      </c>
      <c r="K230" s="285">
        <v>6</v>
      </c>
      <c r="L230" s="285">
        <v>156</v>
      </c>
      <c r="M230" s="285">
        <v>2</v>
      </c>
      <c r="N230" s="285">
        <v>0</v>
      </c>
      <c r="O230" s="285">
        <v>0</v>
      </c>
      <c r="P230" s="285">
        <v>0</v>
      </c>
      <c r="Q230" s="285">
        <v>24</v>
      </c>
      <c r="R230" s="285">
        <v>0</v>
      </c>
      <c r="S230" s="285">
        <v>0</v>
      </c>
      <c r="T230" s="287">
        <v>6</v>
      </c>
      <c r="U230" s="287">
        <v>1</v>
      </c>
      <c r="V230" s="287"/>
      <c r="W230" s="285">
        <v>0</v>
      </c>
      <c r="X230" s="285">
        <v>0</v>
      </c>
      <c r="Y230" s="285">
        <v>0</v>
      </c>
      <c r="Z230" s="285">
        <v>0</v>
      </c>
      <c r="AA230" s="285">
        <v>0</v>
      </c>
      <c r="AB230" s="285">
        <v>6</v>
      </c>
      <c r="AC230" s="285">
        <v>16</v>
      </c>
      <c r="AD230" s="285">
        <f t="shared" si="36"/>
        <v>396</v>
      </c>
    </row>
    <row r="231" spans="1:30" s="277" customFormat="1" ht="16.5">
      <c r="B231" s="291" t="s">
        <v>63</v>
      </c>
      <c r="C231" s="659" t="s">
        <v>64</v>
      </c>
      <c r="D231" s="659"/>
      <c r="E231" s="307"/>
      <c r="F231" s="307"/>
      <c r="G231" s="293">
        <f>SUM(G213:G230)</f>
        <v>11006</v>
      </c>
      <c r="H231" s="293">
        <f>SUM(H213:H230)</f>
        <v>226</v>
      </c>
      <c r="I231" s="293">
        <f t="shared" ref="I231:Z231" si="37">SUM(I213:I230)</f>
        <v>2370</v>
      </c>
      <c r="J231" s="293">
        <f t="shared" si="37"/>
        <v>570</v>
      </c>
      <c r="K231" s="293">
        <f t="shared" si="37"/>
        <v>38</v>
      </c>
      <c r="L231" s="293">
        <f t="shared" si="37"/>
        <v>2469</v>
      </c>
      <c r="M231" s="293">
        <f t="shared" si="37"/>
        <v>31</v>
      </c>
      <c r="N231" s="293">
        <f t="shared" si="37"/>
        <v>0</v>
      </c>
      <c r="O231" s="293">
        <f t="shared" si="37"/>
        <v>62</v>
      </c>
      <c r="P231" s="293">
        <f t="shared" si="37"/>
        <v>31</v>
      </c>
      <c r="Q231" s="293">
        <f t="shared" si="37"/>
        <v>567</v>
      </c>
      <c r="R231" s="293">
        <f t="shared" si="37"/>
        <v>0</v>
      </c>
      <c r="S231" s="293">
        <f t="shared" si="37"/>
        <v>28</v>
      </c>
      <c r="T231" s="293">
        <f t="shared" si="37"/>
        <v>115</v>
      </c>
      <c r="U231" s="293">
        <f t="shared" si="37"/>
        <v>139</v>
      </c>
      <c r="V231" s="293">
        <f t="shared" si="37"/>
        <v>0</v>
      </c>
      <c r="W231" s="293">
        <f t="shared" si="37"/>
        <v>0</v>
      </c>
      <c r="X231" s="293">
        <f t="shared" si="37"/>
        <v>0</v>
      </c>
      <c r="Y231" s="293">
        <f t="shared" si="37"/>
        <v>0</v>
      </c>
      <c r="Z231" s="293">
        <f t="shared" si="37"/>
        <v>0</v>
      </c>
      <c r="AA231" s="293">
        <f>SUM(AA213:AA230)</f>
        <v>0</v>
      </c>
      <c r="AB231" s="293">
        <f t="shared" ref="AB231:AC231" si="38">SUM(AB213:AB230)</f>
        <v>7</v>
      </c>
      <c r="AC231" s="293">
        <f t="shared" si="38"/>
        <v>213</v>
      </c>
      <c r="AD231" s="293">
        <f>SUM(AD213:AD230)</f>
        <v>6866</v>
      </c>
    </row>
    <row r="232" spans="1:30" s="277" customFormat="1" ht="16.5">
      <c r="E232" s="288"/>
      <c r="F232" s="288"/>
      <c r="T232" s="277">
        <f>T231/2</f>
        <v>57.5</v>
      </c>
      <c r="U232" s="277">
        <f>U231/2</f>
        <v>69.5</v>
      </c>
    </row>
    <row r="233" spans="1:30" s="277" customFormat="1" ht="16.5">
      <c r="B233" s="291" t="s">
        <v>65</v>
      </c>
      <c r="C233" s="660" t="s">
        <v>66</v>
      </c>
      <c r="D233" s="661"/>
      <c r="E233" s="661"/>
      <c r="F233" s="662"/>
      <c r="G233" s="292" t="s">
        <v>6</v>
      </c>
      <c r="H233" s="284" t="s">
        <v>7</v>
      </c>
      <c r="I233" s="284" t="s">
        <v>8</v>
      </c>
      <c r="J233" s="284" t="s">
        <v>9</v>
      </c>
      <c r="K233" s="284" t="s">
        <v>10</v>
      </c>
      <c r="L233" s="284" t="s">
        <v>11</v>
      </c>
      <c r="M233" s="284" t="s">
        <v>12</v>
      </c>
      <c r="N233" s="284" t="s">
        <v>13</v>
      </c>
      <c r="O233" s="284" t="s">
        <v>14</v>
      </c>
      <c r="P233" s="284" t="s">
        <v>15</v>
      </c>
      <c r="Q233" s="284" t="s">
        <v>16</v>
      </c>
      <c r="R233" s="284" t="s">
        <v>17</v>
      </c>
      <c r="S233" s="284" t="s">
        <v>18</v>
      </c>
      <c r="T233" s="284" t="s">
        <v>22</v>
      </c>
      <c r="U233" s="284" t="s">
        <v>23</v>
      </c>
      <c r="V233" s="284" t="s">
        <v>24</v>
      </c>
      <c r="W233" s="284" t="s">
        <v>25</v>
      </c>
      <c r="X233" s="284" t="s">
        <v>26</v>
      </c>
      <c r="Y233" s="284" t="s">
        <v>27</v>
      </c>
      <c r="Z233" s="284" t="s">
        <v>28</v>
      </c>
      <c r="AA233" s="284" t="s">
        <v>29</v>
      </c>
    </row>
    <row r="234" spans="1:30" s="277" customFormat="1" ht="16.5">
      <c r="C234" s="663"/>
      <c r="D234" s="664"/>
      <c r="E234" s="664"/>
      <c r="F234" s="665"/>
      <c r="G234" s="285">
        <f>G231</f>
        <v>11006</v>
      </c>
      <c r="H234" s="285">
        <f>H231+57</f>
        <v>283</v>
      </c>
      <c r="I234" s="285">
        <f>I231+70</f>
        <v>2440</v>
      </c>
      <c r="J234" s="285">
        <f>J231+58</f>
        <v>628</v>
      </c>
      <c r="K234" s="285">
        <f>K231+69</f>
        <v>107</v>
      </c>
      <c r="L234" s="285">
        <f>L231</f>
        <v>2469</v>
      </c>
      <c r="M234" s="285">
        <f>M231</f>
        <v>31</v>
      </c>
      <c r="N234" s="285">
        <f t="shared" ref="N234:S234" si="39">N231</f>
        <v>0</v>
      </c>
      <c r="O234" s="285">
        <f t="shared" si="39"/>
        <v>62</v>
      </c>
      <c r="P234" s="285">
        <f t="shared" si="39"/>
        <v>31</v>
      </c>
      <c r="Q234" s="285">
        <f t="shared" si="39"/>
        <v>567</v>
      </c>
      <c r="R234" s="285">
        <f t="shared" si="39"/>
        <v>0</v>
      </c>
      <c r="S234" s="285">
        <f t="shared" si="39"/>
        <v>28</v>
      </c>
      <c r="T234" s="285">
        <f>W213</f>
        <v>0</v>
      </c>
      <c r="U234" s="285">
        <f t="shared" ref="U234:X234" si="40">X213</f>
        <v>0</v>
      </c>
      <c r="V234" s="285">
        <f t="shared" si="40"/>
        <v>0</v>
      </c>
      <c r="W234" s="285">
        <f t="shared" si="40"/>
        <v>0</v>
      </c>
      <c r="X234" s="285">
        <f t="shared" si="40"/>
        <v>0</v>
      </c>
      <c r="Y234" s="285">
        <f>AB231</f>
        <v>7</v>
      </c>
      <c r="Z234" s="285">
        <f>AC231</f>
        <v>213</v>
      </c>
      <c r="AA234" s="285">
        <f>SUM(H234:Z234)</f>
        <v>6866</v>
      </c>
    </row>
    <row r="235" spans="1:30" s="277" customFormat="1" ht="16.5">
      <c r="E235" s="288"/>
      <c r="F235" s="288"/>
    </row>
    <row r="236" spans="1:30" s="277" customFormat="1" ht="30.75" customHeight="1">
      <c r="B236" s="291" t="s">
        <v>67</v>
      </c>
      <c r="C236" s="666" t="s">
        <v>68</v>
      </c>
      <c r="D236" s="666"/>
      <c r="E236" s="666"/>
      <c r="F236" s="666"/>
      <c r="G236" s="292" t="s">
        <v>6</v>
      </c>
      <c r="H236" s="667" t="s">
        <v>69</v>
      </c>
      <c r="I236" s="667"/>
      <c r="J236" s="667" t="s">
        <v>70</v>
      </c>
      <c r="K236" s="667"/>
      <c r="L236" s="284" t="s">
        <v>11</v>
      </c>
      <c r="M236" s="284" t="s">
        <v>12</v>
      </c>
      <c r="N236" s="284" t="s">
        <v>13</v>
      </c>
      <c r="O236" s="284" t="s">
        <v>14</v>
      </c>
      <c r="P236" s="284" t="s">
        <v>15</v>
      </c>
      <c r="Q236" s="284" t="s">
        <v>16</v>
      </c>
      <c r="R236" s="284" t="s">
        <v>17</v>
      </c>
      <c r="S236" s="284" t="s">
        <v>18</v>
      </c>
      <c r="T236" s="284" t="s">
        <v>22</v>
      </c>
      <c r="U236" s="284" t="s">
        <v>23</v>
      </c>
      <c r="V236" s="284" t="s">
        <v>24</v>
      </c>
      <c r="W236" s="284" t="s">
        <v>25</v>
      </c>
      <c r="X236" s="284" t="s">
        <v>26</v>
      </c>
      <c r="Y236" s="284" t="s">
        <v>27</v>
      </c>
      <c r="Z236" s="284" t="s">
        <v>28</v>
      </c>
      <c r="AA236" s="284" t="s">
        <v>29</v>
      </c>
    </row>
    <row r="237" spans="1:30" s="277" customFormat="1" ht="16.5">
      <c r="C237" s="666"/>
      <c r="D237" s="666"/>
      <c r="E237" s="666"/>
      <c r="F237" s="666"/>
      <c r="G237" s="285">
        <f>G231</f>
        <v>11006</v>
      </c>
      <c r="H237" s="668">
        <f>H234+J234</f>
        <v>911</v>
      </c>
      <c r="I237" s="668"/>
      <c r="J237" s="668">
        <f>I234+K234</f>
        <v>2547</v>
      </c>
      <c r="K237" s="668"/>
      <c r="L237" s="285">
        <f>L234</f>
        <v>2469</v>
      </c>
      <c r="M237" s="285">
        <f t="shared" ref="M237:Q237" si="41">M234</f>
        <v>31</v>
      </c>
      <c r="N237" s="285" t="s">
        <v>790</v>
      </c>
      <c r="O237" s="285">
        <f t="shared" si="41"/>
        <v>62</v>
      </c>
      <c r="P237" s="285">
        <f t="shared" si="41"/>
        <v>31</v>
      </c>
      <c r="Q237" s="285">
        <f t="shared" si="41"/>
        <v>567</v>
      </c>
      <c r="R237" s="285" t="s">
        <v>790</v>
      </c>
      <c r="S237" s="285">
        <f>S234</f>
        <v>28</v>
      </c>
      <c r="T237" s="285" t="s">
        <v>790</v>
      </c>
      <c r="U237" s="285" t="s">
        <v>790</v>
      </c>
      <c r="V237" s="285" t="s">
        <v>790</v>
      </c>
      <c r="W237" s="285" t="s">
        <v>790</v>
      </c>
      <c r="X237" s="285" t="s">
        <v>790</v>
      </c>
      <c r="Y237" s="285">
        <f>Y234</f>
        <v>7</v>
      </c>
      <c r="Z237" s="285">
        <f>Z234</f>
        <v>213</v>
      </c>
      <c r="AA237" s="285">
        <f>SUM(H237:Z237)</f>
        <v>6866</v>
      </c>
    </row>
    <row r="238" spans="1:30" s="277" customFormat="1" ht="16.5"/>
    <row r="239" spans="1:30" s="277" customFormat="1" ht="16.5"/>
    <row r="240" spans="1:30" s="70" customFormat="1" ht="16.5">
      <c r="A240" s="69" t="s">
        <v>0</v>
      </c>
      <c r="B240" s="75" t="s">
        <v>1</v>
      </c>
      <c r="C240" s="74" t="s">
        <v>2</v>
      </c>
      <c r="D240" s="74" t="s">
        <v>3</v>
      </c>
      <c r="E240" s="68" t="s">
        <v>4</v>
      </c>
      <c r="F240" s="68" t="s">
        <v>5</v>
      </c>
      <c r="G240" s="68" t="s">
        <v>6</v>
      </c>
      <c r="H240" s="76" t="s">
        <v>7</v>
      </c>
      <c r="I240" s="76" t="s">
        <v>8</v>
      </c>
      <c r="J240" s="76" t="s">
        <v>9</v>
      </c>
      <c r="K240" s="76" t="s">
        <v>10</v>
      </c>
      <c r="L240" s="76" t="s">
        <v>11</v>
      </c>
      <c r="M240" s="76" t="s">
        <v>12</v>
      </c>
      <c r="N240" s="76" t="s">
        <v>13</v>
      </c>
      <c r="O240" s="76" t="s">
        <v>14</v>
      </c>
      <c r="P240" s="76" t="s">
        <v>15</v>
      </c>
      <c r="Q240" s="76" t="s">
        <v>16</v>
      </c>
      <c r="R240" s="76" t="s">
        <v>17</v>
      </c>
      <c r="S240" s="76" t="s">
        <v>18</v>
      </c>
      <c r="T240" s="78" t="s">
        <v>19</v>
      </c>
      <c r="U240" s="78" t="s">
        <v>20</v>
      </c>
      <c r="V240" s="78" t="s">
        <v>21</v>
      </c>
      <c r="W240" s="76" t="s">
        <v>22</v>
      </c>
      <c r="X240" s="76" t="s">
        <v>23</v>
      </c>
      <c r="Y240" s="76" t="s">
        <v>24</v>
      </c>
      <c r="Z240" s="76" t="s">
        <v>25</v>
      </c>
      <c r="AA240" s="76" t="s">
        <v>26</v>
      </c>
      <c r="AB240" s="76" t="s">
        <v>27</v>
      </c>
      <c r="AC240" s="76" t="s">
        <v>28</v>
      </c>
      <c r="AD240" s="76" t="s">
        <v>29</v>
      </c>
    </row>
    <row r="241" spans="1:30" s="70" customFormat="1" ht="16.5">
      <c r="A241" s="71">
        <v>11</v>
      </c>
      <c r="B241" s="82">
        <v>481</v>
      </c>
      <c r="C241" s="72" t="s">
        <v>327</v>
      </c>
      <c r="D241" s="280" t="s">
        <v>327</v>
      </c>
      <c r="E241" s="81">
        <v>2077</v>
      </c>
      <c r="F241" s="176" t="s">
        <v>31</v>
      </c>
      <c r="G241" s="73">
        <v>530</v>
      </c>
      <c r="H241" s="77">
        <v>0</v>
      </c>
      <c r="I241" s="77">
        <v>93</v>
      </c>
      <c r="J241" s="77">
        <v>100</v>
      </c>
      <c r="K241" s="77">
        <v>0</v>
      </c>
      <c r="L241" s="77">
        <v>136</v>
      </c>
      <c r="M241" s="77">
        <v>0</v>
      </c>
      <c r="N241" s="77">
        <v>0</v>
      </c>
      <c r="O241" s="77">
        <v>0</v>
      </c>
      <c r="P241" s="77">
        <v>0</v>
      </c>
      <c r="Q241" s="77">
        <v>46</v>
      </c>
      <c r="R241" s="77">
        <v>0</v>
      </c>
      <c r="S241" s="77">
        <v>0</v>
      </c>
      <c r="T241" s="79">
        <v>0</v>
      </c>
      <c r="U241" s="79">
        <v>0</v>
      </c>
      <c r="V241" s="79"/>
      <c r="W241" s="77">
        <v>0</v>
      </c>
      <c r="X241" s="77">
        <v>0</v>
      </c>
      <c r="Y241" s="77">
        <v>0</v>
      </c>
      <c r="Z241" s="77">
        <v>0</v>
      </c>
      <c r="AA241" s="77">
        <v>0</v>
      </c>
      <c r="AB241" s="77">
        <v>1</v>
      </c>
      <c r="AC241" s="77">
        <v>17</v>
      </c>
      <c r="AD241" s="77">
        <f>SUM(H241:AC241)</f>
        <v>393</v>
      </c>
    </row>
    <row r="242" spans="1:30" s="70" customFormat="1" ht="16.5">
      <c r="A242" s="71">
        <v>11</v>
      </c>
      <c r="B242" s="82">
        <v>481</v>
      </c>
      <c r="C242" s="72" t="s">
        <v>327</v>
      </c>
      <c r="D242" s="280" t="s">
        <v>327</v>
      </c>
      <c r="E242" s="81">
        <v>2078</v>
      </c>
      <c r="F242" s="176" t="s">
        <v>31</v>
      </c>
      <c r="G242" s="73">
        <v>689</v>
      </c>
      <c r="H242" s="77">
        <v>0</v>
      </c>
      <c r="I242" s="77">
        <v>146</v>
      </c>
      <c r="J242" s="77">
        <v>221</v>
      </c>
      <c r="K242" s="77">
        <v>0</v>
      </c>
      <c r="L242" s="77">
        <v>122</v>
      </c>
      <c r="M242" s="77">
        <v>0</v>
      </c>
      <c r="N242" s="77">
        <v>0</v>
      </c>
      <c r="O242" s="77">
        <v>0</v>
      </c>
      <c r="P242" s="77">
        <v>2</v>
      </c>
      <c r="Q242" s="77">
        <v>68</v>
      </c>
      <c r="R242" s="77">
        <v>0</v>
      </c>
      <c r="S242" s="77">
        <v>2</v>
      </c>
      <c r="T242" s="79">
        <v>0</v>
      </c>
      <c r="U242" s="79">
        <v>0</v>
      </c>
      <c r="V242" s="79"/>
      <c r="W242" s="77">
        <v>0</v>
      </c>
      <c r="X242" s="77">
        <v>0</v>
      </c>
      <c r="Y242" s="77">
        <v>0</v>
      </c>
      <c r="Z242" s="77">
        <v>0</v>
      </c>
      <c r="AA242" s="77">
        <v>0</v>
      </c>
      <c r="AB242" s="77">
        <v>0</v>
      </c>
      <c r="AC242" s="77">
        <v>6</v>
      </c>
      <c r="AD242" s="77">
        <f t="shared" ref="AD242:AD248" si="42">SUM(H242:AC242)</f>
        <v>567</v>
      </c>
    </row>
    <row r="243" spans="1:30" s="70" customFormat="1" ht="16.5">
      <c r="A243" s="71">
        <v>11</v>
      </c>
      <c r="B243" s="82">
        <v>481</v>
      </c>
      <c r="C243" s="72" t="s">
        <v>327</v>
      </c>
      <c r="D243" s="280" t="s">
        <v>327</v>
      </c>
      <c r="E243" s="81">
        <v>2079</v>
      </c>
      <c r="F243" s="176" t="s">
        <v>31</v>
      </c>
      <c r="G243" s="73">
        <v>474</v>
      </c>
      <c r="H243" s="77">
        <v>4</v>
      </c>
      <c r="I243" s="77">
        <v>153</v>
      </c>
      <c r="J243" s="77">
        <v>116</v>
      </c>
      <c r="K243" s="77">
        <v>0</v>
      </c>
      <c r="L243" s="77">
        <v>56</v>
      </c>
      <c r="M243" s="77">
        <v>1</v>
      </c>
      <c r="N243" s="77">
        <v>0</v>
      </c>
      <c r="O243" s="77">
        <v>0</v>
      </c>
      <c r="P243" s="77">
        <v>2</v>
      </c>
      <c r="Q243" s="77">
        <v>36</v>
      </c>
      <c r="R243" s="77">
        <v>0</v>
      </c>
      <c r="S243" s="77">
        <v>0</v>
      </c>
      <c r="T243" s="79">
        <v>2</v>
      </c>
      <c r="U243" s="79">
        <v>2</v>
      </c>
      <c r="V243" s="79"/>
      <c r="W243" s="77">
        <v>0</v>
      </c>
      <c r="X243" s="77">
        <v>0</v>
      </c>
      <c r="Y243" s="77">
        <v>0</v>
      </c>
      <c r="Z243" s="77">
        <v>0</v>
      </c>
      <c r="AA243" s="77">
        <v>0</v>
      </c>
      <c r="AB243" s="77">
        <v>0</v>
      </c>
      <c r="AC243" s="77">
        <v>5</v>
      </c>
      <c r="AD243" s="77">
        <f t="shared" si="42"/>
        <v>377</v>
      </c>
    </row>
    <row r="244" spans="1:30" s="70" customFormat="1" ht="16.5">
      <c r="A244" s="71">
        <v>11</v>
      </c>
      <c r="B244" s="82">
        <v>481</v>
      </c>
      <c r="C244" s="72" t="s">
        <v>327</v>
      </c>
      <c r="D244" s="280" t="s">
        <v>327</v>
      </c>
      <c r="E244" s="81">
        <v>2079</v>
      </c>
      <c r="F244" s="72" t="s">
        <v>32</v>
      </c>
      <c r="G244" s="73">
        <v>473</v>
      </c>
      <c r="H244" s="77">
        <v>3</v>
      </c>
      <c r="I244" s="77">
        <v>133</v>
      </c>
      <c r="J244" s="77">
        <v>115</v>
      </c>
      <c r="K244" s="77">
        <v>2</v>
      </c>
      <c r="L244" s="77">
        <v>38</v>
      </c>
      <c r="M244" s="77">
        <v>0</v>
      </c>
      <c r="N244" s="77">
        <v>0</v>
      </c>
      <c r="O244" s="77">
        <v>0</v>
      </c>
      <c r="P244" s="77">
        <v>0</v>
      </c>
      <c r="Q244" s="77">
        <v>38</v>
      </c>
      <c r="R244" s="77">
        <v>0</v>
      </c>
      <c r="S244" s="77">
        <v>0</v>
      </c>
      <c r="T244" s="79">
        <v>0</v>
      </c>
      <c r="U244" s="79">
        <v>3</v>
      </c>
      <c r="V244" s="79"/>
      <c r="W244" s="77">
        <v>0</v>
      </c>
      <c r="X244" s="77">
        <v>0</v>
      </c>
      <c r="Y244" s="77">
        <v>0</v>
      </c>
      <c r="Z244" s="77">
        <v>0</v>
      </c>
      <c r="AA244" s="77">
        <v>0</v>
      </c>
      <c r="AB244" s="77">
        <v>0</v>
      </c>
      <c r="AC244" s="77">
        <v>12</v>
      </c>
      <c r="AD244" s="77">
        <f t="shared" si="42"/>
        <v>344</v>
      </c>
    </row>
    <row r="245" spans="1:30" s="70" customFormat="1" ht="16.5">
      <c r="A245" s="71">
        <v>11</v>
      </c>
      <c r="B245" s="82">
        <v>481</v>
      </c>
      <c r="C245" s="72" t="s">
        <v>327</v>
      </c>
      <c r="D245" s="280" t="s">
        <v>327</v>
      </c>
      <c r="E245" s="81">
        <v>2080</v>
      </c>
      <c r="F245" s="176" t="s">
        <v>31</v>
      </c>
      <c r="G245" s="73">
        <v>703</v>
      </c>
      <c r="H245" s="77">
        <v>0</v>
      </c>
      <c r="I245" s="77">
        <v>161</v>
      </c>
      <c r="J245" s="77">
        <v>153</v>
      </c>
      <c r="K245" s="77">
        <v>1</v>
      </c>
      <c r="L245" s="77">
        <v>203</v>
      </c>
      <c r="M245" s="77">
        <v>0</v>
      </c>
      <c r="N245" s="77">
        <v>0</v>
      </c>
      <c r="O245" s="77">
        <v>0</v>
      </c>
      <c r="P245" s="77">
        <v>1</v>
      </c>
      <c r="Q245" s="77">
        <v>44</v>
      </c>
      <c r="R245" s="77">
        <v>0</v>
      </c>
      <c r="S245" s="77">
        <v>0</v>
      </c>
      <c r="T245" s="79">
        <v>0</v>
      </c>
      <c r="U245" s="79">
        <v>3</v>
      </c>
      <c r="V245" s="79"/>
      <c r="W245" s="77">
        <v>0</v>
      </c>
      <c r="X245" s="77">
        <v>0</v>
      </c>
      <c r="Y245" s="77">
        <v>0</v>
      </c>
      <c r="Z245" s="77">
        <v>0</v>
      </c>
      <c r="AA245" s="77">
        <v>0</v>
      </c>
      <c r="AB245" s="77">
        <v>0</v>
      </c>
      <c r="AC245" s="77">
        <v>6</v>
      </c>
      <c r="AD245" s="77">
        <f t="shared" si="42"/>
        <v>572</v>
      </c>
    </row>
    <row r="246" spans="1:30" s="70" customFormat="1" ht="16.5">
      <c r="A246" s="71">
        <v>11</v>
      </c>
      <c r="B246" s="82">
        <v>481</v>
      </c>
      <c r="C246" s="72" t="s">
        <v>327</v>
      </c>
      <c r="D246" s="72" t="s">
        <v>328</v>
      </c>
      <c r="E246" s="81">
        <v>2081</v>
      </c>
      <c r="F246" s="176" t="s">
        <v>31</v>
      </c>
      <c r="G246" s="73">
        <v>459</v>
      </c>
      <c r="H246" s="77">
        <v>0</v>
      </c>
      <c r="I246" s="77">
        <v>115</v>
      </c>
      <c r="J246" s="77">
        <v>78</v>
      </c>
      <c r="K246" s="77">
        <v>0</v>
      </c>
      <c r="L246" s="77">
        <v>146</v>
      </c>
      <c r="M246" s="77">
        <v>0</v>
      </c>
      <c r="N246" s="77">
        <v>0</v>
      </c>
      <c r="O246" s="77">
        <v>0</v>
      </c>
      <c r="P246" s="77">
        <v>0</v>
      </c>
      <c r="Q246" s="77">
        <v>16</v>
      </c>
      <c r="R246" s="77">
        <v>0</v>
      </c>
      <c r="S246" s="77">
        <v>0</v>
      </c>
      <c r="T246" s="79">
        <v>1</v>
      </c>
      <c r="U246" s="79">
        <v>0</v>
      </c>
      <c r="V246" s="79"/>
      <c r="W246" s="77">
        <v>0</v>
      </c>
      <c r="X246" s="77">
        <v>0</v>
      </c>
      <c r="Y246" s="77">
        <v>0</v>
      </c>
      <c r="Z246" s="77">
        <v>0</v>
      </c>
      <c r="AA246" s="77">
        <v>0</v>
      </c>
      <c r="AB246" s="77">
        <v>0</v>
      </c>
      <c r="AC246" s="77">
        <v>11</v>
      </c>
      <c r="AD246" s="77">
        <f t="shared" si="42"/>
        <v>367</v>
      </c>
    </row>
    <row r="247" spans="1:30" s="70" customFormat="1" ht="16.5">
      <c r="A247" s="71">
        <v>11</v>
      </c>
      <c r="B247" s="82">
        <v>481</v>
      </c>
      <c r="C247" s="72" t="s">
        <v>327</v>
      </c>
      <c r="D247" s="72" t="s">
        <v>329</v>
      </c>
      <c r="E247" s="81">
        <v>2082</v>
      </c>
      <c r="F247" s="176" t="s">
        <v>31</v>
      </c>
      <c r="G247" s="73">
        <v>176</v>
      </c>
      <c r="H247" s="77">
        <v>1</v>
      </c>
      <c r="I247" s="77">
        <v>35</v>
      </c>
      <c r="J247" s="77">
        <v>51</v>
      </c>
      <c r="K247" s="77">
        <v>0</v>
      </c>
      <c r="L247" s="77">
        <v>31</v>
      </c>
      <c r="M247" s="77">
        <v>0</v>
      </c>
      <c r="N247" s="77">
        <v>0</v>
      </c>
      <c r="O247" s="77">
        <v>0</v>
      </c>
      <c r="P247" s="77">
        <v>3</v>
      </c>
      <c r="Q247" s="77">
        <v>6</v>
      </c>
      <c r="R247" s="77">
        <v>0</v>
      </c>
      <c r="S247" s="77">
        <v>0</v>
      </c>
      <c r="T247" s="79">
        <v>1</v>
      </c>
      <c r="U247" s="79">
        <v>0</v>
      </c>
      <c r="V247" s="79"/>
      <c r="W247" s="77">
        <v>0</v>
      </c>
      <c r="X247" s="77">
        <v>0</v>
      </c>
      <c r="Y247" s="77">
        <v>0</v>
      </c>
      <c r="Z247" s="77">
        <v>0</v>
      </c>
      <c r="AA247" s="77">
        <v>0</v>
      </c>
      <c r="AB247" s="77">
        <v>0</v>
      </c>
      <c r="AC247" s="77">
        <v>4</v>
      </c>
      <c r="AD247" s="77">
        <f t="shared" si="42"/>
        <v>132</v>
      </c>
    </row>
    <row r="248" spans="1:30" s="70" customFormat="1" ht="16.5">
      <c r="A248" s="71">
        <v>11</v>
      </c>
      <c r="B248" s="82">
        <v>481</v>
      </c>
      <c r="C248" s="72" t="s">
        <v>327</v>
      </c>
      <c r="D248" s="72" t="s">
        <v>330</v>
      </c>
      <c r="E248" s="81">
        <v>2083</v>
      </c>
      <c r="F248" s="176" t="s">
        <v>31</v>
      </c>
      <c r="G248" s="73">
        <v>529</v>
      </c>
      <c r="H248" s="77">
        <v>7</v>
      </c>
      <c r="I248" s="77">
        <v>54</v>
      </c>
      <c r="J248" s="77">
        <v>89</v>
      </c>
      <c r="K248" s="77">
        <v>1</v>
      </c>
      <c r="L248" s="77">
        <v>156</v>
      </c>
      <c r="M248" s="77">
        <v>0</v>
      </c>
      <c r="N248" s="77">
        <v>0</v>
      </c>
      <c r="O248" s="77">
        <v>0</v>
      </c>
      <c r="P248" s="77">
        <v>0</v>
      </c>
      <c r="Q248" s="77">
        <v>13</v>
      </c>
      <c r="R248" s="77">
        <v>0</v>
      </c>
      <c r="S248" s="77">
        <v>0</v>
      </c>
      <c r="T248" s="79">
        <v>1</v>
      </c>
      <c r="U248" s="79">
        <v>1</v>
      </c>
      <c r="V248" s="79"/>
      <c r="W248" s="77">
        <v>0</v>
      </c>
      <c r="X248" s="77">
        <v>0</v>
      </c>
      <c r="Y248" s="77">
        <v>0</v>
      </c>
      <c r="Z248" s="77">
        <v>0</v>
      </c>
      <c r="AA248" s="77">
        <v>0</v>
      </c>
      <c r="AB248" s="77">
        <v>0</v>
      </c>
      <c r="AC248" s="77">
        <v>6</v>
      </c>
      <c r="AD248" s="77">
        <f t="shared" si="42"/>
        <v>328</v>
      </c>
    </row>
    <row r="249" spans="1:30" s="70" customFormat="1" ht="16.5">
      <c r="B249" s="83" t="s">
        <v>63</v>
      </c>
      <c r="C249" s="659" t="s">
        <v>64</v>
      </c>
      <c r="D249" s="659"/>
      <c r="E249" s="86"/>
      <c r="F249" s="86"/>
      <c r="G249" s="85">
        <f t="shared" ref="G249:AD249" si="43">SUM(G241:G248)</f>
        <v>4033</v>
      </c>
      <c r="H249" s="85">
        <f t="shared" si="43"/>
        <v>15</v>
      </c>
      <c r="I249" s="85">
        <f t="shared" si="43"/>
        <v>890</v>
      </c>
      <c r="J249" s="85">
        <f t="shared" si="43"/>
        <v>923</v>
      </c>
      <c r="K249" s="85">
        <f t="shared" si="43"/>
        <v>4</v>
      </c>
      <c r="L249" s="85">
        <f t="shared" si="43"/>
        <v>888</v>
      </c>
      <c r="M249" s="85">
        <f t="shared" si="43"/>
        <v>1</v>
      </c>
      <c r="N249" s="85">
        <f t="shared" si="43"/>
        <v>0</v>
      </c>
      <c r="O249" s="85">
        <f t="shared" si="43"/>
        <v>0</v>
      </c>
      <c r="P249" s="85">
        <f t="shared" si="43"/>
        <v>8</v>
      </c>
      <c r="Q249" s="85">
        <f t="shared" si="43"/>
        <v>267</v>
      </c>
      <c r="R249" s="85">
        <f t="shared" si="43"/>
        <v>0</v>
      </c>
      <c r="S249" s="85">
        <f t="shared" si="43"/>
        <v>2</v>
      </c>
      <c r="T249" s="85">
        <f t="shared" si="43"/>
        <v>5</v>
      </c>
      <c r="U249" s="85">
        <f t="shared" si="43"/>
        <v>9</v>
      </c>
      <c r="V249" s="85">
        <f t="shared" si="43"/>
        <v>0</v>
      </c>
      <c r="W249" s="85">
        <f t="shared" si="43"/>
        <v>0</v>
      </c>
      <c r="X249" s="85">
        <f t="shared" si="43"/>
        <v>0</v>
      </c>
      <c r="Y249" s="85">
        <f t="shared" si="43"/>
        <v>0</v>
      </c>
      <c r="Z249" s="85">
        <f t="shared" si="43"/>
        <v>0</v>
      </c>
      <c r="AA249" s="85">
        <f t="shared" si="43"/>
        <v>0</v>
      </c>
      <c r="AB249" s="85">
        <f t="shared" si="43"/>
        <v>1</v>
      </c>
      <c r="AC249" s="85">
        <f t="shared" si="43"/>
        <v>67</v>
      </c>
      <c r="AD249" s="85">
        <f t="shared" si="43"/>
        <v>3080</v>
      </c>
    </row>
    <row r="250" spans="1:30" s="70" customFormat="1" ht="16.5">
      <c r="E250" s="80"/>
      <c r="F250" s="80"/>
    </row>
    <row r="251" spans="1:30" s="70" customFormat="1" ht="16.5">
      <c r="B251" s="83" t="s">
        <v>65</v>
      </c>
      <c r="C251" s="660" t="s">
        <v>66</v>
      </c>
      <c r="D251" s="661"/>
      <c r="E251" s="661"/>
      <c r="F251" s="662"/>
      <c r="G251" s="84" t="s">
        <v>6</v>
      </c>
      <c r="H251" s="76" t="s">
        <v>7</v>
      </c>
      <c r="I251" s="76" t="s">
        <v>8</v>
      </c>
      <c r="J251" s="76" t="s">
        <v>9</v>
      </c>
      <c r="K251" s="76" t="s">
        <v>10</v>
      </c>
      <c r="L251" s="76" t="s">
        <v>11</v>
      </c>
      <c r="M251" s="76" t="s">
        <v>12</v>
      </c>
      <c r="N251" s="76" t="s">
        <v>13</v>
      </c>
      <c r="O251" s="76" t="s">
        <v>14</v>
      </c>
      <c r="P251" s="76" t="s">
        <v>15</v>
      </c>
      <c r="Q251" s="76" t="s">
        <v>16</v>
      </c>
      <c r="R251" s="76" t="s">
        <v>17</v>
      </c>
      <c r="S251" s="76" t="s">
        <v>18</v>
      </c>
      <c r="T251" s="76" t="s">
        <v>22</v>
      </c>
      <c r="U251" s="76" t="s">
        <v>23</v>
      </c>
      <c r="V251" s="76" t="s">
        <v>24</v>
      </c>
      <c r="W251" s="76" t="s">
        <v>25</v>
      </c>
      <c r="X251" s="76" t="s">
        <v>26</v>
      </c>
      <c r="Y251" s="76" t="s">
        <v>27</v>
      </c>
      <c r="Z251" s="76" t="s">
        <v>28</v>
      </c>
      <c r="AA251" s="76" t="s">
        <v>29</v>
      </c>
    </row>
    <row r="252" spans="1:30" s="70" customFormat="1" ht="16.5">
      <c r="C252" s="663"/>
      <c r="D252" s="664"/>
      <c r="E252" s="664"/>
      <c r="F252" s="665"/>
      <c r="G252" s="77">
        <f>G249</f>
        <v>4033</v>
      </c>
      <c r="H252" s="77">
        <f>H249+2</f>
        <v>17</v>
      </c>
      <c r="I252" s="77">
        <v>895</v>
      </c>
      <c r="J252" s="77">
        <v>926</v>
      </c>
      <c r="K252" s="77">
        <v>8</v>
      </c>
      <c r="L252" s="77">
        <f t="shared" ref="L252:Q252" si="44">L249</f>
        <v>888</v>
      </c>
      <c r="M252" s="77">
        <v>1</v>
      </c>
      <c r="N252" s="77">
        <v>0</v>
      </c>
      <c r="O252" s="77">
        <v>0</v>
      </c>
      <c r="P252" s="77">
        <v>8</v>
      </c>
      <c r="Q252" s="77">
        <f t="shared" si="44"/>
        <v>267</v>
      </c>
      <c r="R252" s="77">
        <v>0</v>
      </c>
      <c r="S252" s="77">
        <v>2</v>
      </c>
      <c r="T252" s="77">
        <f>W241</f>
        <v>0</v>
      </c>
      <c r="U252" s="77">
        <f>X241</f>
        <v>0</v>
      </c>
      <c r="V252" s="77">
        <f>Y241</f>
        <v>0</v>
      </c>
      <c r="W252" s="77">
        <f>Z241</f>
        <v>0</v>
      </c>
      <c r="X252" s="77">
        <f>AA241</f>
        <v>0</v>
      </c>
      <c r="Y252" s="77">
        <f>AB249</f>
        <v>1</v>
      </c>
      <c r="Z252" s="77">
        <f>AC249</f>
        <v>67</v>
      </c>
      <c r="AA252" s="77">
        <f>SUM(H252:Z252)</f>
        <v>3080</v>
      </c>
    </row>
    <row r="253" spans="1:30" s="70" customFormat="1" ht="16.5">
      <c r="E253" s="80"/>
      <c r="F253" s="80"/>
    </row>
    <row r="254" spans="1:30" s="70" customFormat="1" ht="30.75" customHeight="1">
      <c r="B254" s="83" t="s">
        <v>67</v>
      </c>
      <c r="C254" s="666" t="s">
        <v>68</v>
      </c>
      <c r="D254" s="666"/>
      <c r="E254" s="666"/>
      <c r="F254" s="666"/>
      <c r="G254" s="84" t="s">
        <v>6</v>
      </c>
      <c r="H254" s="667" t="s">
        <v>69</v>
      </c>
      <c r="I254" s="667"/>
      <c r="J254" s="667" t="s">
        <v>70</v>
      </c>
      <c r="K254" s="667"/>
      <c r="L254" s="76" t="s">
        <v>11</v>
      </c>
      <c r="M254" s="76" t="s">
        <v>12</v>
      </c>
      <c r="N254" s="76" t="s">
        <v>13</v>
      </c>
      <c r="O254" s="76" t="s">
        <v>14</v>
      </c>
      <c r="P254" s="76" t="s">
        <v>15</v>
      </c>
      <c r="Q254" s="76" t="s">
        <v>16</v>
      </c>
      <c r="R254" s="76" t="s">
        <v>17</v>
      </c>
      <c r="S254" s="76" t="s">
        <v>18</v>
      </c>
      <c r="T254" s="76" t="s">
        <v>22</v>
      </c>
      <c r="U254" s="76" t="s">
        <v>23</v>
      </c>
      <c r="V254" s="76" t="s">
        <v>24</v>
      </c>
      <c r="W254" s="76" t="s">
        <v>25</v>
      </c>
      <c r="X254" s="76" t="s">
        <v>26</v>
      </c>
      <c r="Y254" s="76" t="s">
        <v>27</v>
      </c>
      <c r="Z254" s="76" t="s">
        <v>28</v>
      </c>
      <c r="AA254" s="76" t="s">
        <v>29</v>
      </c>
    </row>
    <row r="255" spans="1:30" s="70" customFormat="1" ht="16.5">
      <c r="C255" s="666"/>
      <c r="D255" s="666"/>
      <c r="E255" s="666"/>
      <c r="F255" s="666"/>
      <c r="G255" s="77">
        <f>G249</f>
        <v>4033</v>
      </c>
      <c r="H255" s="668">
        <f>H252+J252</f>
        <v>943</v>
      </c>
      <c r="I255" s="668"/>
      <c r="J255" s="668">
        <f>I252+K252</f>
        <v>903</v>
      </c>
      <c r="K255" s="668"/>
      <c r="L255" s="77">
        <f>L252</f>
        <v>888</v>
      </c>
      <c r="M255" s="77">
        <f t="shared" ref="M255:Q255" si="45">M252</f>
        <v>1</v>
      </c>
      <c r="N255" s="77" t="s">
        <v>790</v>
      </c>
      <c r="O255" s="77" t="s">
        <v>790</v>
      </c>
      <c r="P255" s="77">
        <f t="shared" si="45"/>
        <v>8</v>
      </c>
      <c r="Q255" s="77">
        <f t="shared" si="45"/>
        <v>267</v>
      </c>
      <c r="R255" s="77" t="s">
        <v>790</v>
      </c>
      <c r="S255" s="77">
        <f>S252</f>
        <v>2</v>
      </c>
      <c r="T255" s="77" t="s">
        <v>790</v>
      </c>
      <c r="U255" s="285" t="s">
        <v>790</v>
      </c>
      <c r="V255" s="285" t="s">
        <v>790</v>
      </c>
      <c r="W255" s="285" t="s">
        <v>790</v>
      </c>
      <c r="X255" s="285" t="s">
        <v>790</v>
      </c>
      <c r="Y255" s="77">
        <f>Y252</f>
        <v>1</v>
      </c>
      <c r="Z255" s="77">
        <f>Z252</f>
        <v>67</v>
      </c>
      <c r="AA255" s="77">
        <f>SUM(H255:Z255)</f>
        <v>3080</v>
      </c>
    </row>
    <row r="257" spans="1:30" s="274" customFormat="1"/>
    <row r="258" spans="1:30" s="277" customFormat="1" ht="16.5">
      <c r="A258" s="276" t="s">
        <v>0</v>
      </c>
      <c r="B258" s="283" t="s">
        <v>1</v>
      </c>
      <c r="C258" s="282" t="s">
        <v>2</v>
      </c>
      <c r="D258" s="282" t="s">
        <v>3</v>
      </c>
      <c r="E258" s="275" t="s">
        <v>4</v>
      </c>
      <c r="F258" s="275" t="s">
        <v>5</v>
      </c>
      <c r="G258" s="275" t="s">
        <v>6</v>
      </c>
      <c r="H258" s="284" t="s">
        <v>7</v>
      </c>
      <c r="I258" s="284" t="s">
        <v>8</v>
      </c>
      <c r="J258" s="284" t="s">
        <v>9</v>
      </c>
      <c r="K258" s="284" t="s">
        <v>10</v>
      </c>
      <c r="L258" s="284" t="s">
        <v>11</v>
      </c>
      <c r="M258" s="284" t="s">
        <v>12</v>
      </c>
      <c r="N258" s="284" t="s">
        <v>13</v>
      </c>
      <c r="O258" s="284" t="s">
        <v>14</v>
      </c>
      <c r="P258" s="284" t="s">
        <v>15</v>
      </c>
      <c r="Q258" s="284" t="s">
        <v>16</v>
      </c>
      <c r="R258" s="284" t="s">
        <v>17</v>
      </c>
      <c r="S258" s="284" t="s">
        <v>18</v>
      </c>
      <c r="T258" s="286" t="s">
        <v>19</v>
      </c>
      <c r="U258" s="286" t="s">
        <v>20</v>
      </c>
      <c r="V258" s="286" t="s">
        <v>21</v>
      </c>
      <c r="W258" s="284" t="s">
        <v>22</v>
      </c>
      <c r="X258" s="284" t="s">
        <v>23</v>
      </c>
      <c r="Y258" s="284" t="s">
        <v>24</v>
      </c>
      <c r="Z258" s="284" t="s">
        <v>25</v>
      </c>
      <c r="AA258" s="284" t="s">
        <v>26</v>
      </c>
      <c r="AB258" s="284" t="s">
        <v>27</v>
      </c>
      <c r="AC258" s="284" t="s">
        <v>28</v>
      </c>
      <c r="AD258" s="284" t="s">
        <v>29</v>
      </c>
    </row>
    <row r="259" spans="1:30" s="277" customFormat="1" ht="16.5">
      <c r="A259" s="279">
        <v>11</v>
      </c>
      <c r="B259" s="290">
        <v>509</v>
      </c>
      <c r="C259" s="280" t="s">
        <v>667</v>
      </c>
      <c r="D259" s="280" t="s">
        <v>667</v>
      </c>
      <c r="E259" s="289">
        <v>2180</v>
      </c>
      <c r="F259" s="176" t="s">
        <v>31</v>
      </c>
      <c r="G259" s="528">
        <v>426</v>
      </c>
      <c r="H259" s="285">
        <v>42</v>
      </c>
      <c r="I259" s="285">
        <v>68</v>
      </c>
      <c r="J259" s="285">
        <v>5</v>
      </c>
      <c r="K259" s="285">
        <v>2</v>
      </c>
      <c r="L259" s="285">
        <v>1</v>
      </c>
      <c r="M259" s="285"/>
      <c r="N259" s="285"/>
      <c r="O259" s="285">
        <v>156</v>
      </c>
      <c r="P259" s="285"/>
      <c r="Q259" s="285">
        <v>21</v>
      </c>
      <c r="R259" s="285"/>
      <c r="S259" s="285"/>
      <c r="T259" s="287">
        <v>3</v>
      </c>
      <c r="U259" s="287">
        <v>2</v>
      </c>
      <c r="V259" s="287"/>
      <c r="W259" s="285"/>
      <c r="X259" s="285"/>
      <c r="Y259" s="285"/>
      <c r="Z259" s="285"/>
      <c r="AA259" s="285"/>
      <c r="AB259" s="285"/>
      <c r="AC259" s="285">
        <v>13</v>
      </c>
      <c r="AD259" s="285">
        <f>SUM(H259:AC259)</f>
        <v>313</v>
      </c>
    </row>
    <row r="260" spans="1:30" s="277" customFormat="1" ht="16.5">
      <c r="A260" s="279">
        <v>11</v>
      </c>
      <c r="B260" s="290">
        <v>509</v>
      </c>
      <c r="C260" s="280" t="s">
        <v>667</v>
      </c>
      <c r="D260" s="280" t="s">
        <v>667</v>
      </c>
      <c r="E260" s="289">
        <v>2180</v>
      </c>
      <c r="F260" s="280" t="s">
        <v>32</v>
      </c>
      <c r="G260" s="528">
        <v>426</v>
      </c>
      <c r="H260" s="285">
        <v>46</v>
      </c>
      <c r="I260" s="285">
        <v>94</v>
      </c>
      <c r="J260" s="285">
        <v>11</v>
      </c>
      <c r="K260" s="285">
        <v>3</v>
      </c>
      <c r="L260" s="285">
        <v>4</v>
      </c>
      <c r="M260" s="285"/>
      <c r="N260" s="285"/>
      <c r="O260" s="285">
        <v>131</v>
      </c>
      <c r="P260" s="285"/>
      <c r="Q260" s="285">
        <v>18</v>
      </c>
      <c r="R260" s="285"/>
      <c r="S260" s="285"/>
      <c r="T260" s="287">
        <v>1</v>
      </c>
      <c r="U260" s="287">
        <v>3</v>
      </c>
      <c r="V260" s="287"/>
      <c r="W260" s="285"/>
      <c r="X260" s="285"/>
      <c r="Y260" s="285"/>
      <c r="Z260" s="285"/>
      <c r="AA260" s="285"/>
      <c r="AB260" s="285"/>
      <c r="AC260" s="285">
        <v>17</v>
      </c>
      <c r="AD260" s="285">
        <f t="shared" ref="AD260:AD270" si="46">SUM(H260:AC260)</f>
        <v>328</v>
      </c>
    </row>
    <row r="261" spans="1:30" s="277" customFormat="1" ht="16.5">
      <c r="A261" s="279">
        <v>11</v>
      </c>
      <c r="B261" s="290">
        <v>509</v>
      </c>
      <c r="C261" s="280" t="s">
        <v>667</v>
      </c>
      <c r="D261" s="280" t="s">
        <v>667</v>
      </c>
      <c r="E261" s="289">
        <v>2181</v>
      </c>
      <c r="F261" s="280" t="s">
        <v>31</v>
      </c>
      <c r="G261" s="528">
        <v>633</v>
      </c>
      <c r="H261" s="285">
        <v>81</v>
      </c>
      <c r="I261" s="285">
        <v>127</v>
      </c>
      <c r="J261" s="285">
        <v>14</v>
      </c>
      <c r="K261" s="285">
        <v>2</v>
      </c>
      <c r="L261" s="285">
        <v>8</v>
      </c>
      <c r="M261" s="285"/>
      <c r="N261" s="285"/>
      <c r="O261" s="285">
        <v>186</v>
      </c>
      <c r="P261" s="285"/>
      <c r="Q261" s="285">
        <v>25</v>
      </c>
      <c r="R261" s="285"/>
      <c r="S261" s="285"/>
      <c r="T261" s="287">
        <v>4</v>
      </c>
      <c r="U261" s="287">
        <v>2</v>
      </c>
      <c r="V261" s="287"/>
      <c r="W261" s="285"/>
      <c r="X261" s="285"/>
      <c r="Y261" s="285"/>
      <c r="Z261" s="285"/>
      <c r="AA261" s="285"/>
      <c r="AB261" s="285"/>
      <c r="AC261" s="285">
        <v>24</v>
      </c>
      <c r="AD261" s="285">
        <f t="shared" si="46"/>
        <v>473</v>
      </c>
    </row>
    <row r="262" spans="1:30" s="277" customFormat="1" ht="16.5">
      <c r="A262" s="279">
        <v>11</v>
      </c>
      <c r="B262" s="290">
        <v>509</v>
      </c>
      <c r="C262" s="280" t="s">
        <v>667</v>
      </c>
      <c r="D262" s="280" t="s">
        <v>667</v>
      </c>
      <c r="E262" s="289">
        <v>2181</v>
      </c>
      <c r="F262" s="280" t="s">
        <v>32</v>
      </c>
      <c r="G262" s="528">
        <v>633</v>
      </c>
      <c r="H262" s="285">
        <v>73</v>
      </c>
      <c r="I262" s="285">
        <v>129</v>
      </c>
      <c r="J262" s="285">
        <v>25</v>
      </c>
      <c r="K262" s="285">
        <v>5</v>
      </c>
      <c r="L262" s="285">
        <v>9</v>
      </c>
      <c r="M262" s="285"/>
      <c r="N262" s="285"/>
      <c r="O262" s="285">
        <v>181</v>
      </c>
      <c r="P262" s="285"/>
      <c r="Q262" s="285">
        <v>27</v>
      </c>
      <c r="R262" s="285"/>
      <c r="S262" s="285"/>
      <c r="T262" s="287">
        <v>3</v>
      </c>
      <c r="U262" s="287">
        <v>1</v>
      </c>
      <c r="V262" s="287"/>
      <c r="W262" s="285"/>
      <c r="X262" s="285"/>
      <c r="Y262" s="285"/>
      <c r="Z262" s="285"/>
      <c r="AA262" s="285"/>
      <c r="AB262" s="285"/>
      <c r="AC262" s="285">
        <v>11</v>
      </c>
      <c r="AD262" s="285">
        <f t="shared" si="46"/>
        <v>464</v>
      </c>
    </row>
    <row r="263" spans="1:30" s="277" customFormat="1" ht="16.5">
      <c r="A263" s="279">
        <v>11</v>
      </c>
      <c r="B263" s="290">
        <v>509</v>
      </c>
      <c r="C263" s="280" t="s">
        <v>667</v>
      </c>
      <c r="D263" s="280" t="s">
        <v>667</v>
      </c>
      <c r="E263" s="289">
        <v>2181</v>
      </c>
      <c r="F263" s="280" t="s">
        <v>33</v>
      </c>
      <c r="G263" s="528">
        <v>632</v>
      </c>
      <c r="H263" s="285">
        <v>82</v>
      </c>
      <c r="I263" s="285">
        <v>124</v>
      </c>
      <c r="J263" s="285">
        <v>19</v>
      </c>
      <c r="K263" s="285">
        <v>5</v>
      </c>
      <c r="L263" s="285">
        <v>4</v>
      </c>
      <c r="M263" s="285"/>
      <c r="N263" s="285"/>
      <c r="O263" s="285">
        <v>185</v>
      </c>
      <c r="P263" s="285"/>
      <c r="Q263" s="285">
        <v>26</v>
      </c>
      <c r="R263" s="285"/>
      <c r="S263" s="285"/>
      <c r="T263" s="287">
        <v>5</v>
      </c>
      <c r="U263" s="287">
        <v>3</v>
      </c>
      <c r="V263" s="287"/>
      <c r="W263" s="285"/>
      <c r="X263" s="285"/>
      <c r="Y263" s="285"/>
      <c r="Z263" s="285"/>
      <c r="AA263" s="285"/>
      <c r="AB263" s="285"/>
      <c r="AC263" s="285">
        <v>17</v>
      </c>
      <c r="AD263" s="285">
        <f t="shared" si="46"/>
        <v>470</v>
      </c>
    </row>
    <row r="264" spans="1:30" s="277" customFormat="1" ht="16.5">
      <c r="A264" s="279">
        <v>11</v>
      </c>
      <c r="B264" s="290">
        <v>509</v>
      </c>
      <c r="C264" s="280" t="s">
        <v>667</v>
      </c>
      <c r="D264" s="280" t="s">
        <v>667</v>
      </c>
      <c r="E264" s="289">
        <v>2182</v>
      </c>
      <c r="F264" s="280" t="s">
        <v>31</v>
      </c>
      <c r="G264" s="528">
        <v>552</v>
      </c>
      <c r="H264" s="285">
        <v>87</v>
      </c>
      <c r="I264" s="285">
        <v>144</v>
      </c>
      <c r="J264" s="285">
        <v>7</v>
      </c>
      <c r="K264" s="285">
        <v>0</v>
      </c>
      <c r="L264" s="285">
        <v>4</v>
      </c>
      <c r="M264" s="285"/>
      <c r="N264" s="285"/>
      <c r="O264" s="285">
        <v>107</v>
      </c>
      <c r="P264" s="285"/>
      <c r="Q264" s="285">
        <v>24</v>
      </c>
      <c r="R264" s="285"/>
      <c r="S264" s="285"/>
      <c r="T264" s="287">
        <v>5</v>
      </c>
      <c r="U264" s="287">
        <v>4</v>
      </c>
      <c r="V264" s="287"/>
      <c r="W264" s="285"/>
      <c r="X264" s="285"/>
      <c r="Y264" s="285"/>
      <c r="Z264" s="285"/>
      <c r="AA264" s="285"/>
      <c r="AB264" s="285"/>
      <c r="AC264" s="285">
        <v>17</v>
      </c>
      <c r="AD264" s="285">
        <f t="shared" si="46"/>
        <v>399</v>
      </c>
    </row>
    <row r="265" spans="1:30" s="277" customFormat="1" ht="16.5">
      <c r="A265" s="279">
        <v>11</v>
      </c>
      <c r="B265" s="290">
        <v>509</v>
      </c>
      <c r="C265" s="280" t="s">
        <v>667</v>
      </c>
      <c r="D265" s="280" t="s">
        <v>667</v>
      </c>
      <c r="E265" s="289">
        <v>2182</v>
      </c>
      <c r="F265" s="280" t="s">
        <v>32</v>
      </c>
      <c r="G265" s="528">
        <v>551</v>
      </c>
      <c r="H265" s="285">
        <v>99</v>
      </c>
      <c r="I265" s="285">
        <v>148</v>
      </c>
      <c r="J265" s="285">
        <v>9</v>
      </c>
      <c r="K265" s="285">
        <v>5</v>
      </c>
      <c r="L265" s="285">
        <v>7</v>
      </c>
      <c r="M265" s="285"/>
      <c r="N265" s="285"/>
      <c r="O265" s="285">
        <v>97</v>
      </c>
      <c r="P265" s="285"/>
      <c r="Q265" s="285">
        <v>24</v>
      </c>
      <c r="R265" s="285"/>
      <c r="S265" s="285"/>
      <c r="T265" s="287">
        <v>3</v>
      </c>
      <c r="U265" s="287">
        <v>0</v>
      </c>
      <c r="V265" s="287"/>
      <c r="W265" s="285"/>
      <c r="X265" s="285"/>
      <c r="Y265" s="285"/>
      <c r="Z265" s="285"/>
      <c r="AA265" s="285"/>
      <c r="AB265" s="285"/>
      <c r="AC265" s="285">
        <v>8</v>
      </c>
      <c r="AD265" s="285">
        <f t="shared" si="46"/>
        <v>400</v>
      </c>
    </row>
    <row r="266" spans="1:30" s="277" customFormat="1" ht="16.5">
      <c r="A266" s="279">
        <v>11</v>
      </c>
      <c r="B266" s="290">
        <v>509</v>
      </c>
      <c r="C266" s="280" t="s">
        <v>667</v>
      </c>
      <c r="D266" s="280" t="s">
        <v>667</v>
      </c>
      <c r="E266" s="289">
        <v>2182</v>
      </c>
      <c r="F266" s="280" t="s">
        <v>33</v>
      </c>
      <c r="G266" s="528">
        <v>551</v>
      </c>
      <c r="H266" s="285">
        <v>100</v>
      </c>
      <c r="I266" s="285">
        <v>136</v>
      </c>
      <c r="J266" s="285">
        <v>1</v>
      </c>
      <c r="K266" s="285">
        <v>3</v>
      </c>
      <c r="L266" s="285">
        <v>6</v>
      </c>
      <c r="M266" s="285"/>
      <c r="N266" s="285"/>
      <c r="O266" s="285">
        <v>97</v>
      </c>
      <c r="P266" s="285"/>
      <c r="Q266" s="285">
        <v>33</v>
      </c>
      <c r="R266" s="285"/>
      <c r="S266" s="285"/>
      <c r="T266" s="287">
        <v>7</v>
      </c>
      <c r="U266" s="287">
        <v>3</v>
      </c>
      <c r="V266" s="287"/>
      <c r="W266" s="285"/>
      <c r="X266" s="285"/>
      <c r="Y266" s="285"/>
      <c r="Z266" s="285"/>
      <c r="AA266" s="285"/>
      <c r="AB266" s="285"/>
      <c r="AC266" s="285">
        <v>17</v>
      </c>
      <c r="AD266" s="285">
        <f t="shared" si="46"/>
        <v>403</v>
      </c>
    </row>
    <row r="267" spans="1:30" s="277" customFormat="1" ht="16.5">
      <c r="A267" s="279">
        <v>11</v>
      </c>
      <c r="B267" s="290">
        <v>509</v>
      </c>
      <c r="C267" s="280" t="s">
        <v>667</v>
      </c>
      <c r="D267" s="280" t="s">
        <v>667</v>
      </c>
      <c r="E267" s="289">
        <v>2183</v>
      </c>
      <c r="F267" s="280" t="s">
        <v>31</v>
      </c>
      <c r="G267" s="528">
        <v>669</v>
      </c>
      <c r="H267" s="285">
        <v>99</v>
      </c>
      <c r="I267" s="285">
        <v>187</v>
      </c>
      <c r="J267" s="285">
        <v>18</v>
      </c>
      <c r="K267" s="285">
        <v>2</v>
      </c>
      <c r="L267" s="285">
        <v>4</v>
      </c>
      <c r="M267" s="285"/>
      <c r="N267" s="285"/>
      <c r="O267" s="285">
        <v>168</v>
      </c>
      <c r="P267" s="285"/>
      <c r="Q267" s="285">
        <v>18</v>
      </c>
      <c r="R267" s="285"/>
      <c r="S267" s="285"/>
      <c r="T267" s="287">
        <v>1</v>
      </c>
      <c r="U267" s="287">
        <v>3</v>
      </c>
      <c r="V267" s="287"/>
      <c r="W267" s="285"/>
      <c r="X267" s="285"/>
      <c r="Y267" s="285"/>
      <c r="Z267" s="285"/>
      <c r="AA267" s="285"/>
      <c r="AB267" s="285"/>
      <c r="AC267" s="285">
        <v>11</v>
      </c>
      <c r="AD267" s="285">
        <f t="shared" si="46"/>
        <v>511</v>
      </c>
    </row>
    <row r="268" spans="1:30" s="277" customFormat="1" ht="16.5">
      <c r="A268" s="279">
        <v>11</v>
      </c>
      <c r="B268" s="290">
        <v>509</v>
      </c>
      <c r="C268" s="280" t="s">
        <v>667</v>
      </c>
      <c r="D268" s="280" t="s">
        <v>668</v>
      </c>
      <c r="E268" s="289">
        <v>2184</v>
      </c>
      <c r="F268" s="280" t="s">
        <v>31</v>
      </c>
      <c r="G268" s="528">
        <v>552</v>
      </c>
      <c r="H268" s="285">
        <v>78</v>
      </c>
      <c r="I268" s="285">
        <v>220</v>
      </c>
      <c r="J268" s="285">
        <v>8</v>
      </c>
      <c r="K268" s="285">
        <v>3</v>
      </c>
      <c r="L268" s="285">
        <v>1</v>
      </c>
      <c r="M268" s="285"/>
      <c r="N268" s="285"/>
      <c r="O268" s="285">
        <v>79</v>
      </c>
      <c r="P268" s="285"/>
      <c r="Q268" s="285">
        <v>5</v>
      </c>
      <c r="R268" s="285"/>
      <c r="S268" s="285"/>
      <c r="T268" s="287">
        <v>8</v>
      </c>
      <c r="U268" s="287">
        <v>3</v>
      </c>
      <c r="V268" s="287"/>
      <c r="W268" s="285"/>
      <c r="X268" s="285"/>
      <c r="Y268" s="285"/>
      <c r="Z268" s="285"/>
      <c r="AA268" s="285"/>
      <c r="AB268" s="285"/>
      <c r="AC268" s="285">
        <v>10</v>
      </c>
      <c r="AD268" s="285">
        <f t="shared" si="46"/>
        <v>415</v>
      </c>
    </row>
    <row r="269" spans="1:30" s="277" customFormat="1" ht="16.5">
      <c r="A269" s="279">
        <v>11</v>
      </c>
      <c r="B269" s="290">
        <v>509</v>
      </c>
      <c r="C269" s="280" t="s">
        <v>667</v>
      </c>
      <c r="D269" s="280" t="s">
        <v>668</v>
      </c>
      <c r="E269" s="289">
        <v>2184</v>
      </c>
      <c r="F269" s="280" t="s">
        <v>32</v>
      </c>
      <c r="G269" s="528">
        <v>551</v>
      </c>
      <c r="H269" s="285">
        <v>74</v>
      </c>
      <c r="I269" s="285">
        <v>186</v>
      </c>
      <c r="J269" s="285">
        <v>7</v>
      </c>
      <c r="K269" s="285">
        <v>0</v>
      </c>
      <c r="L269" s="285">
        <v>1</v>
      </c>
      <c r="M269" s="285"/>
      <c r="N269" s="285"/>
      <c r="O269" s="285">
        <v>84</v>
      </c>
      <c r="P269" s="285"/>
      <c r="Q269" s="285">
        <v>3</v>
      </c>
      <c r="R269" s="285"/>
      <c r="S269" s="285"/>
      <c r="T269" s="287">
        <v>4</v>
      </c>
      <c r="U269" s="287">
        <v>0</v>
      </c>
      <c r="V269" s="287"/>
      <c r="W269" s="285"/>
      <c r="X269" s="285"/>
      <c r="Y269" s="285"/>
      <c r="Z269" s="285"/>
      <c r="AA269" s="285"/>
      <c r="AB269" s="285"/>
      <c r="AC269" s="285">
        <v>20</v>
      </c>
      <c r="AD269" s="285">
        <f t="shared" si="46"/>
        <v>379</v>
      </c>
    </row>
    <row r="270" spans="1:30" s="277" customFormat="1" ht="17.25" thickBot="1">
      <c r="A270" s="279">
        <v>11</v>
      </c>
      <c r="B270" s="290">
        <v>509</v>
      </c>
      <c r="C270" s="280" t="s">
        <v>667</v>
      </c>
      <c r="D270" s="280" t="s">
        <v>669</v>
      </c>
      <c r="E270" s="289">
        <v>2184</v>
      </c>
      <c r="F270" s="280" t="s">
        <v>60</v>
      </c>
      <c r="G270" s="541">
        <v>189</v>
      </c>
      <c r="H270" s="285">
        <v>6</v>
      </c>
      <c r="I270" s="285">
        <v>117</v>
      </c>
      <c r="J270" s="285">
        <v>0</v>
      </c>
      <c r="K270" s="285">
        <v>0</v>
      </c>
      <c r="L270" s="285">
        <v>2</v>
      </c>
      <c r="M270" s="285"/>
      <c r="N270" s="285"/>
      <c r="O270" s="285">
        <v>21</v>
      </c>
      <c r="P270" s="285"/>
      <c r="Q270" s="285">
        <v>0</v>
      </c>
      <c r="R270" s="285"/>
      <c r="S270" s="285"/>
      <c r="T270" s="287">
        <v>0</v>
      </c>
      <c r="U270" s="287">
        <v>1</v>
      </c>
      <c r="V270" s="287"/>
      <c r="W270" s="285"/>
      <c r="X270" s="285"/>
      <c r="Y270" s="285"/>
      <c r="Z270" s="285"/>
      <c r="AA270" s="285"/>
      <c r="AB270" s="285"/>
      <c r="AC270" s="285">
        <v>2</v>
      </c>
      <c r="AD270" s="285">
        <f t="shared" si="46"/>
        <v>149</v>
      </c>
    </row>
    <row r="271" spans="1:30" s="277" customFormat="1" ht="16.5">
      <c r="B271" s="291" t="s">
        <v>63</v>
      </c>
      <c r="C271" s="659" t="s">
        <v>64</v>
      </c>
      <c r="D271" s="659"/>
      <c r="E271" s="387"/>
      <c r="F271" s="387"/>
      <c r="G271" s="293">
        <f>SUM(G259:G270)</f>
        <v>6365</v>
      </c>
      <c r="H271" s="293">
        <f>SUM(H259:H270)</f>
        <v>867</v>
      </c>
      <c r="I271" s="293">
        <f t="shared" ref="I271:Z271" si="47">SUM(I259:I270)</f>
        <v>1680</v>
      </c>
      <c r="J271" s="293">
        <f t="shared" si="47"/>
        <v>124</v>
      </c>
      <c r="K271" s="293">
        <f t="shared" si="47"/>
        <v>30</v>
      </c>
      <c r="L271" s="293">
        <f t="shared" si="47"/>
        <v>51</v>
      </c>
      <c r="M271" s="293">
        <f t="shared" si="47"/>
        <v>0</v>
      </c>
      <c r="N271" s="293">
        <f t="shared" si="47"/>
        <v>0</v>
      </c>
      <c r="O271" s="293">
        <v>1492</v>
      </c>
      <c r="P271" s="293">
        <f t="shared" si="47"/>
        <v>0</v>
      </c>
      <c r="Q271" s="293">
        <v>224</v>
      </c>
      <c r="R271" s="293">
        <f t="shared" si="47"/>
        <v>0</v>
      </c>
      <c r="S271" s="293">
        <f t="shared" si="47"/>
        <v>0</v>
      </c>
      <c r="T271" s="293">
        <f t="shared" si="47"/>
        <v>44</v>
      </c>
      <c r="U271" s="293">
        <f t="shared" si="47"/>
        <v>25</v>
      </c>
      <c r="V271" s="293">
        <f t="shared" si="47"/>
        <v>0</v>
      </c>
      <c r="W271" s="293">
        <f t="shared" si="47"/>
        <v>0</v>
      </c>
      <c r="X271" s="293">
        <f t="shared" si="47"/>
        <v>0</v>
      </c>
      <c r="Y271" s="293">
        <f t="shared" si="47"/>
        <v>0</v>
      </c>
      <c r="Z271" s="293">
        <f t="shared" si="47"/>
        <v>0</v>
      </c>
      <c r="AA271" s="293">
        <f>SUM(AA259:AA270)</f>
        <v>0</v>
      </c>
      <c r="AB271" s="293">
        <f t="shared" ref="AB271:AD271" si="48">SUM(AB259:AB270)</f>
        <v>0</v>
      </c>
      <c r="AC271" s="293">
        <f t="shared" si="48"/>
        <v>167</v>
      </c>
      <c r="AD271" s="293">
        <f t="shared" si="48"/>
        <v>4704</v>
      </c>
    </row>
    <row r="272" spans="1:30" s="277" customFormat="1" ht="16.5">
      <c r="E272" s="288"/>
      <c r="F272" s="288"/>
      <c r="T272" s="277">
        <f>T271/2</f>
        <v>22</v>
      </c>
      <c r="U272" s="277">
        <f>U271/2</f>
        <v>12.5</v>
      </c>
    </row>
    <row r="273" spans="1:30" s="277" customFormat="1" ht="16.5">
      <c r="B273" s="291" t="s">
        <v>65</v>
      </c>
      <c r="C273" s="660" t="s">
        <v>66</v>
      </c>
      <c r="D273" s="661"/>
      <c r="E273" s="661"/>
      <c r="F273" s="662"/>
      <c r="G273" s="292" t="s">
        <v>6</v>
      </c>
      <c r="H273" s="284" t="s">
        <v>7</v>
      </c>
      <c r="I273" s="284" t="s">
        <v>8</v>
      </c>
      <c r="J273" s="284" t="s">
        <v>9</v>
      </c>
      <c r="K273" s="284" t="s">
        <v>10</v>
      </c>
      <c r="L273" s="284" t="s">
        <v>11</v>
      </c>
      <c r="M273" s="284" t="s">
        <v>12</v>
      </c>
      <c r="N273" s="284" t="s">
        <v>13</v>
      </c>
      <c r="O273" s="284" t="s">
        <v>14</v>
      </c>
      <c r="P273" s="284" t="s">
        <v>15</v>
      </c>
      <c r="Q273" s="284" t="s">
        <v>16</v>
      </c>
      <c r="R273" s="284" t="s">
        <v>17</v>
      </c>
      <c r="S273" s="284" t="s">
        <v>18</v>
      </c>
      <c r="T273" s="284" t="s">
        <v>22</v>
      </c>
      <c r="U273" s="284" t="s">
        <v>23</v>
      </c>
      <c r="V273" s="284" t="s">
        <v>24</v>
      </c>
      <c r="W273" s="284" t="s">
        <v>25</v>
      </c>
      <c r="X273" s="284" t="s">
        <v>26</v>
      </c>
      <c r="Y273" s="284" t="s">
        <v>27</v>
      </c>
      <c r="Z273" s="284" t="s">
        <v>28</v>
      </c>
      <c r="AA273" s="284" t="s">
        <v>29</v>
      </c>
    </row>
    <row r="274" spans="1:30" s="277" customFormat="1" ht="16.5">
      <c r="C274" s="663"/>
      <c r="D274" s="664"/>
      <c r="E274" s="664"/>
      <c r="F274" s="665"/>
      <c r="G274" s="285">
        <f>G271</f>
        <v>6365</v>
      </c>
      <c r="H274" s="285">
        <f>H271+22</f>
        <v>889</v>
      </c>
      <c r="I274" s="285">
        <f>I271+13</f>
        <v>1693</v>
      </c>
      <c r="J274" s="285">
        <f>J271+22</f>
        <v>146</v>
      </c>
      <c r="K274" s="285">
        <f>K271+12</f>
        <v>42</v>
      </c>
      <c r="L274" s="285">
        <f t="shared" ref="L274:S274" si="49">L271</f>
        <v>51</v>
      </c>
      <c r="M274" s="285">
        <f t="shared" si="49"/>
        <v>0</v>
      </c>
      <c r="N274" s="285">
        <f t="shared" si="49"/>
        <v>0</v>
      </c>
      <c r="O274" s="285">
        <f t="shared" si="49"/>
        <v>1492</v>
      </c>
      <c r="P274" s="285">
        <f t="shared" si="49"/>
        <v>0</v>
      </c>
      <c r="Q274" s="285">
        <f t="shared" si="49"/>
        <v>224</v>
      </c>
      <c r="R274" s="285">
        <f t="shared" si="49"/>
        <v>0</v>
      </c>
      <c r="S274" s="285">
        <f t="shared" si="49"/>
        <v>0</v>
      </c>
      <c r="T274" s="285">
        <f>W259</f>
        <v>0</v>
      </c>
      <c r="U274" s="285">
        <f t="shared" ref="U274:X274" si="50">X259</f>
        <v>0</v>
      </c>
      <c r="V274" s="285">
        <f t="shared" si="50"/>
        <v>0</v>
      </c>
      <c r="W274" s="285">
        <f t="shared" si="50"/>
        <v>0</v>
      </c>
      <c r="X274" s="285">
        <f t="shared" si="50"/>
        <v>0</v>
      </c>
      <c r="Y274" s="285">
        <f>AB271</f>
        <v>0</v>
      </c>
      <c r="Z274" s="285">
        <f>AC271</f>
        <v>167</v>
      </c>
      <c r="AA274" s="285">
        <f>SUM(H274:Z274)</f>
        <v>4704</v>
      </c>
    </row>
    <row r="275" spans="1:30" s="277" customFormat="1" ht="16.5">
      <c r="E275" s="288"/>
      <c r="F275" s="288"/>
    </row>
    <row r="276" spans="1:30" s="277" customFormat="1" ht="30.75" customHeight="1">
      <c r="B276" s="291" t="s">
        <v>67</v>
      </c>
      <c r="C276" s="666" t="s">
        <v>68</v>
      </c>
      <c r="D276" s="666"/>
      <c r="E276" s="666"/>
      <c r="F276" s="666"/>
      <c r="G276" s="292" t="s">
        <v>6</v>
      </c>
      <c r="H276" s="667" t="s">
        <v>69</v>
      </c>
      <c r="I276" s="667"/>
      <c r="J276" s="667" t="s">
        <v>70</v>
      </c>
      <c r="K276" s="667"/>
      <c r="L276" s="284" t="s">
        <v>11</v>
      </c>
      <c r="M276" s="284" t="s">
        <v>12</v>
      </c>
      <c r="N276" s="284" t="s">
        <v>13</v>
      </c>
      <c r="O276" s="284" t="s">
        <v>14</v>
      </c>
      <c r="P276" s="284" t="s">
        <v>15</v>
      </c>
      <c r="Q276" s="284" t="s">
        <v>16</v>
      </c>
      <c r="R276" s="284" t="s">
        <v>17</v>
      </c>
      <c r="S276" s="284" t="s">
        <v>18</v>
      </c>
      <c r="T276" s="284" t="s">
        <v>22</v>
      </c>
      <c r="U276" s="284" t="s">
        <v>23</v>
      </c>
      <c r="V276" s="284" t="s">
        <v>24</v>
      </c>
      <c r="W276" s="284" t="s">
        <v>25</v>
      </c>
      <c r="X276" s="284" t="s">
        <v>26</v>
      </c>
      <c r="Y276" s="284" t="s">
        <v>27</v>
      </c>
      <c r="Z276" s="284" t="s">
        <v>28</v>
      </c>
      <c r="AA276" s="284" t="s">
        <v>29</v>
      </c>
    </row>
    <row r="277" spans="1:30" s="277" customFormat="1" ht="16.5">
      <c r="C277" s="666"/>
      <c r="D277" s="666"/>
      <c r="E277" s="666"/>
      <c r="F277" s="666"/>
      <c r="G277" s="285">
        <f>G271</f>
        <v>6365</v>
      </c>
      <c r="H277" s="668">
        <f>H274+J274</f>
        <v>1035</v>
      </c>
      <c r="I277" s="668"/>
      <c r="J277" s="668">
        <f>I274+K274</f>
        <v>1735</v>
      </c>
      <c r="K277" s="668"/>
      <c r="L277" s="285">
        <f>L274</f>
        <v>51</v>
      </c>
      <c r="M277" s="285" t="s">
        <v>790</v>
      </c>
      <c r="N277" s="285" t="s">
        <v>790</v>
      </c>
      <c r="O277" s="285">
        <f t="shared" ref="O277:Q277" si="51">O274</f>
        <v>1492</v>
      </c>
      <c r="P277" s="285" t="s">
        <v>790</v>
      </c>
      <c r="Q277" s="285">
        <f t="shared" si="51"/>
        <v>224</v>
      </c>
      <c r="R277" s="285" t="s">
        <v>790</v>
      </c>
      <c r="S277" s="285" t="s">
        <v>790</v>
      </c>
      <c r="T277" s="285" t="s">
        <v>790</v>
      </c>
      <c r="U277" s="285" t="s">
        <v>790</v>
      </c>
      <c r="V277" s="285" t="s">
        <v>790</v>
      </c>
      <c r="W277" s="285" t="s">
        <v>790</v>
      </c>
      <c r="X277" s="285" t="s">
        <v>790</v>
      </c>
      <c r="Y277" s="285">
        <f>Y274</f>
        <v>0</v>
      </c>
      <c r="Z277" s="285">
        <f>Z274</f>
        <v>167</v>
      </c>
      <c r="AA277" s="285">
        <f>SUM(H277:Z277)</f>
        <v>4704</v>
      </c>
    </row>
    <row r="278" spans="1:30" s="277" customFormat="1" ht="16.5"/>
    <row r="280" spans="1:30" s="277" customFormat="1" ht="16.5">
      <c r="A280" s="276" t="s">
        <v>0</v>
      </c>
      <c r="B280" s="283" t="s">
        <v>1</v>
      </c>
      <c r="C280" s="282" t="s">
        <v>2</v>
      </c>
      <c r="D280" s="282" t="s">
        <v>3</v>
      </c>
      <c r="E280" s="275"/>
      <c r="F280" s="275" t="s">
        <v>5</v>
      </c>
      <c r="G280" s="275"/>
      <c r="H280" s="284" t="s">
        <v>7</v>
      </c>
      <c r="I280" s="284" t="s">
        <v>8</v>
      </c>
      <c r="J280" s="284" t="s">
        <v>9</v>
      </c>
      <c r="K280" s="284" t="s">
        <v>10</v>
      </c>
      <c r="L280" s="284" t="s">
        <v>11</v>
      </c>
      <c r="M280" s="284" t="s">
        <v>12</v>
      </c>
      <c r="N280" s="284" t="s">
        <v>13</v>
      </c>
      <c r="O280" s="284" t="s">
        <v>544</v>
      </c>
      <c r="P280" s="284" t="s">
        <v>15</v>
      </c>
      <c r="Q280" s="284" t="s">
        <v>16</v>
      </c>
      <c r="R280" s="284" t="s">
        <v>17</v>
      </c>
      <c r="S280" s="284" t="s">
        <v>18</v>
      </c>
      <c r="T280" s="286" t="s">
        <v>19</v>
      </c>
      <c r="U280" s="286" t="s">
        <v>20</v>
      </c>
      <c r="V280" s="286" t="s">
        <v>21</v>
      </c>
      <c r="W280" s="284" t="s">
        <v>22</v>
      </c>
      <c r="X280" s="284" t="s">
        <v>23</v>
      </c>
      <c r="Y280" s="284" t="s">
        <v>24</v>
      </c>
      <c r="Z280" s="284" t="s">
        <v>25</v>
      </c>
      <c r="AA280" s="284" t="s">
        <v>26</v>
      </c>
      <c r="AB280" s="284" t="s">
        <v>27</v>
      </c>
      <c r="AC280" s="284" t="s">
        <v>28</v>
      </c>
      <c r="AD280" s="284" t="s">
        <v>29</v>
      </c>
    </row>
    <row r="281" spans="1:30" s="277" customFormat="1" ht="16.5">
      <c r="A281" s="279">
        <v>11</v>
      </c>
      <c r="B281" s="290">
        <v>525</v>
      </c>
      <c r="C281" s="280" t="s">
        <v>545</v>
      </c>
      <c r="D281" s="280"/>
      <c r="E281" s="289">
        <v>2249</v>
      </c>
      <c r="F281" s="505" t="s">
        <v>31</v>
      </c>
      <c r="G281" s="530">
        <v>522</v>
      </c>
      <c r="H281" s="285">
        <v>0</v>
      </c>
      <c r="I281" s="285">
        <v>41</v>
      </c>
      <c r="J281" s="285">
        <v>39</v>
      </c>
      <c r="K281" s="285">
        <v>20</v>
      </c>
      <c r="L281" s="285"/>
      <c r="M281" s="285">
        <v>74</v>
      </c>
      <c r="N281" s="285">
        <v>2</v>
      </c>
      <c r="O281" s="285">
        <v>268</v>
      </c>
      <c r="P281" s="285">
        <v>8</v>
      </c>
      <c r="Q281" s="285">
        <v>9</v>
      </c>
      <c r="R281" s="285">
        <v>3</v>
      </c>
      <c r="S281" s="285">
        <v>3</v>
      </c>
      <c r="T281" s="287">
        <v>3</v>
      </c>
      <c r="U281" s="287"/>
      <c r="V281" s="287"/>
      <c r="W281" s="285"/>
      <c r="X281" s="285"/>
      <c r="Y281" s="285"/>
      <c r="Z281" s="285"/>
      <c r="AA281" s="285"/>
      <c r="AB281" s="285"/>
      <c r="AC281" s="285">
        <v>8</v>
      </c>
      <c r="AD281" s="285">
        <v>478</v>
      </c>
    </row>
    <row r="282" spans="1:30" s="277" customFormat="1" ht="16.5">
      <c r="A282" s="279">
        <v>11</v>
      </c>
      <c r="B282" s="290">
        <v>525</v>
      </c>
      <c r="C282" s="280" t="s">
        <v>545</v>
      </c>
      <c r="D282" s="280"/>
      <c r="E282" s="289">
        <v>2249</v>
      </c>
      <c r="F282" s="529" t="s">
        <v>32</v>
      </c>
      <c r="G282" s="530">
        <v>521</v>
      </c>
      <c r="H282" s="285">
        <v>1</v>
      </c>
      <c r="I282" s="285">
        <v>62</v>
      </c>
      <c r="J282" s="285">
        <v>39</v>
      </c>
      <c r="K282" s="285">
        <v>29</v>
      </c>
      <c r="L282" s="285"/>
      <c r="M282" s="285">
        <v>47</v>
      </c>
      <c r="N282" s="285">
        <v>1</v>
      </c>
      <c r="O282" s="285">
        <v>237</v>
      </c>
      <c r="P282" s="285">
        <v>9</v>
      </c>
      <c r="Q282" s="285">
        <v>11</v>
      </c>
      <c r="R282" s="285">
        <v>0</v>
      </c>
      <c r="S282" s="285">
        <v>5</v>
      </c>
      <c r="T282" s="287">
        <v>3</v>
      </c>
      <c r="U282" s="287"/>
      <c r="V282" s="287"/>
      <c r="W282" s="285"/>
      <c r="X282" s="285"/>
      <c r="Y282" s="285"/>
      <c r="Z282" s="285"/>
      <c r="AA282" s="285"/>
      <c r="AB282" s="285"/>
      <c r="AC282" s="285">
        <v>24</v>
      </c>
      <c r="AD282" s="285">
        <v>468</v>
      </c>
    </row>
    <row r="283" spans="1:30" s="277" customFormat="1" ht="16.5">
      <c r="A283" s="279">
        <v>11</v>
      </c>
      <c r="B283" s="290">
        <v>525</v>
      </c>
      <c r="C283" s="280" t="s">
        <v>545</v>
      </c>
      <c r="D283" s="280"/>
      <c r="E283" s="289">
        <v>2250</v>
      </c>
      <c r="F283" s="505" t="s">
        <v>31</v>
      </c>
      <c r="G283" s="530">
        <v>629</v>
      </c>
      <c r="H283" s="285">
        <v>2</v>
      </c>
      <c r="I283" s="285">
        <v>2</v>
      </c>
      <c r="J283" s="285">
        <v>2</v>
      </c>
      <c r="K283" s="285">
        <v>0</v>
      </c>
      <c r="L283" s="285"/>
      <c r="M283" s="285">
        <v>1</v>
      </c>
      <c r="N283" s="285">
        <v>0</v>
      </c>
      <c r="O283" s="285">
        <v>3</v>
      </c>
      <c r="P283" s="285">
        <v>0</v>
      </c>
      <c r="Q283" s="285">
        <v>2</v>
      </c>
      <c r="R283" s="285">
        <v>0</v>
      </c>
      <c r="S283" s="285">
        <v>0</v>
      </c>
      <c r="T283" s="287">
        <v>0</v>
      </c>
      <c r="U283" s="287"/>
      <c r="V283" s="287"/>
      <c r="W283" s="285"/>
      <c r="X283" s="285"/>
      <c r="Y283" s="285"/>
      <c r="Z283" s="285"/>
      <c r="AA283" s="285"/>
      <c r="AB283" s="285"/>
      <c r="AC283" s="285">
        <v>1</v>
      </c>
      <c r="AD283" s="285">
        <v>13</v>
      </c>
    </row>
    <row r="284" spans="1:30" s="277" customFormat="1" ht="16.5">
      <c r="A284" s="279">
        <v>11</v>
      </c>
      <c r="B284" s="290">
        <v>525</v>
      </c>
      <c r="C284" s="280" t="s">
        <v>545</v>
      </c>
      <c r="D284" s="280"/>
      <c r="E284" s="289">
        <v>2250</v>
      </c>
      <c r="F284" s="529" t="s">
        <v>32</v>
      </c>
      <c r="G284" s="530">
        <v>628</v>
      </c>
      <c r="H284" s="285">
        <v>1</v>
      </c>
      <c r="I284" s="285">
        <v>75</v>
      </c>
      <c r="J284" s="285">
        <v>16</v>
      </c>
      <c r="K284" s="285">
        <v>70</v>
      </c>
      <c r="L284" s="285"/>
      <c r="M284" s="285">
        <v>44</v>
      </c>
      <c r="N284" s="285">
        <v>2</v>
      </c>
      <c r="O284" s="285">
        <v>163</v>
      </c>
      <c r="P284" s="285">
        <v>12</v>
      </c>
      <c r="Q284" s="285">
        <v>3</v>
      </c>
      <c r="R284" s="285">
        <v>1</v>
      </c>
      <c r="S284" s="285">
        <v>1</v>
      </c>
      <c r="T284" s="287">
        <v>1</v>
      </c>
      <c r="U284" s="287"/>
      <c r="V284" s="287"/>
      <c r="W284" s="285"/>
      <c r="X284" s="285"/>
      <c r="Y284" s="285"/>
      <c r="Z284" s="285"/>
      <c r="AA284" s="285"/>
      <c r="AB284" s="285"/>
      <c r="AC284" s="285">
        <v>13</v>
      </c>
      <c r="AD284" s="285">
        <v>402</v>
      </c>
    </row>
    <row r="285" spans="1:30" s="277" customFormat="1" ht="16.5">
      <c r="A285" s="279">
        <v>11</v>
      </c>
      <c r="B285" s="290">
        <v>525</v>
      </c>
      <c r="C285" s="280" t="s">
        <v>545</v>
      </c>
      <c r="D285" s="280"/>
      <c r="E285" s="289">
        <v>2251</v>
      </c>
      <c r="F285" s="505" t="s">
        <v>31</v>
      </c>
      <c r="G285" s="530">
        <v>593</v>
      </c>
      <c r="H285" s="285">
        <v>2</v>
      </c>
      <c r="I285" s="285">
        <v>77</v>
      </c>
      <c r="J285" s="285">
        <v>17</v>
      </c>
      <c r="K285" s="285">
        <v>56</v>
      </c>
      <c r="L285" s="285"/>
      <c r="M285" s="285">
        <v>55</v>
      </c>
      <c r="N285" s="285">
        <v>0</v>
      </c>
      <c r="O285" s="285">
        <v>158</v>
      </c>
      <c r="P285" s="285">
        <v>12</v>
      </c>
      <c r="Q285" s="285">
        <v>3</v>
      </c>
      <c r="R285" s="285">
        <v>0</v>
      </c>
      <c r="S285" s="285">
        <v>1</v>
      </c>
      <c r="T285" s="287">
        <v>0</v>
      </c>
      <c r="U285" s="287"/>
      <c r="V285" s="287"/>
      <c r="W285" s="285"/>
      <c r="X285" s="285"/>
      <c r="Y285" s="285"/>
      <c r="Z285" s="285"/>
      <c r="AA285" s="285"/>
      <c r="AB285" s="285"/>
      <c r="AC285" s="285">
        <v>22</v>
      </c>
      <c r="AD285" s="285">
        <v>403</v>
      </c>
    </row>
    <row r="286" spans="1:30" s="277" customFormat="1" ht="16.5">
      <c r="A286" s="279">
        <v>11</v>
      </c>
      <c r="B286" s="290">
        <v>525</v>
      </c>
      <c r="C286" s="280" t="s">
        <v>545</v>
      </c>
      <c r="D286" s="280"/>
      <c r="E286" s="289">
        <v>2251</v>
      </c>
      <c r="F286" s="529" t="s">
        <v>32</v>
      </c>
      <c r="G286" s="530">
        <v>593</v>
      </c>
      <c r="H286" s="285">
        <v>2</v>
      </c>
      <c r="I286" s="285">
        <v>71</v>
      </c>
      <c r="J286" s="285">
        <v>17</v>
      </c>
      <c r="K286" s="285">
        <v>17</v>
      </c>
      <c r="L286" s="285"/>
      <c r="M286" s="285">
        <v>74</v>
      </c>
      <c r="N286" s="285">
        <v>0</v>
      </c>
      <c r="O286" s="285">
        <v>192</v>
      </c>
      <c r="P286" s="285">
        <v>12</v>
      </c>
      <c r="Q286" s="285">
        <v>9</v>
      </c>
      <c r="R286" s="285">
        <v>1</v>
      </c>
      <c r="S286" s="285">
        <v>5</v>
      </c>
      <c r="T286" s="287">
        <v>0</v>
      </c>
      <c r="U286" s="287"/>
      <c r="V286" s="287"/>
      <c r="W286" s="285"/>
      <c r="X286" s="285"/>
      <c r="Y286" s="285"/>
      <c r="Z286" s="285"/>
      <c r="AA286" s="285"/>
      <c r="AB286" s="285"/>
      <c r="AC286" s="285">
        <v>16</v>
      </c>
      <c r="AD286" s="285">
        <v>416</v>
      </c>
    </row>
    <row r="287" spans="1:30" s="277" customFormat="1" ht="16.5">
      <c r="A287" s="279">
        <v>11</v>
      </c>
      <c r="B287" s="290">
        <v>525</v>
      </c>
      <c r="C287" s="280" t="s">
        <v>545</v>
      </c>
      <c r="D287" s="280"/>
      <c r="E287" s="289">
        <v>2252</v>
      </c>
      <c r="F287" s="505" t="s">
        <v>31</v>
      </c>
      <c r="G287" s="530">
        <v>499</v>
      </c>
      <c r="H287" s="285">
        <v>0</v>
      </c>
      <c r="I287" s="285">
        <v>84</v>
      </c>
      <c r="J287" s="285">
        <v>16</v>
      </c>
      <c r="K287" s="285">
        <v>12</v>
      </c>
      <c r="L287" s="285"/>
      <c r="M287" s="285">
        <v>100</v>
      </c>
      <c r="N287" s="285">
        <v>1</v>
      </c>
      <c r="O287" s="285">
        <v>191</v>
      </c>
      <c r="P287" s="285">
        <v>7</v>
      </c>
      <c r="Q287" s="285">
        <v>4</v>
      </c>
      <c r="R287" s="285">
        <v>1</v>
      </c>
      <c r="S287" s="285">
        <v>4</v>
      </c>
      <c r="T287" s="287">
        <v>0</v>
      </c>
      <c r="U287" s="287"/>
      <c r="V287" s="287"/>
      <c r="W287" s="285"/>
      <c r="X287" s="285"/>
      <c r="Y287" s="285"/>
      <c r="Z287" s="285"/>
      <c r="AA287" s="285"/>
      <c r="AB287" s="285"/>
      <c r="AC287" s="285">
        <v>13</v>
      </c>
      <c r="AD287" s="285">
        <v>433</v>
      </c>
    </row>
    <row r="288" spans="1:30" s="277" customFormat="1" ht="16.5">
      <c r="A288" s="279">
        <v>11</v>
      </c>
      <c r="B288" s="290">
        <v>525</v>
      </c>
      <c r="C288" s="280" t="s">
        <v>545</v>
      </c>
      <c r="D288" s="280"/>
      <c r="E288" s="289">
        <v>2252</v>
      </c>
      <c r="F288" s="529" t="s">
        <v>32</v>
      </c>
      <c r="G288" s="530">
        <v>498</v>
      </c>
      <c r="H288" s="285">
        <v>3</v>
      </c>
      <c r="I288" s="285">
        <v>56</v>
      </c>
      <c r="J288" s="285">
        <v>12</v>
      </c>
      <c r="K288" s="285">
        <v>21</v>
      </c>
      <c r="L288" s="285"/>
      <c r="M288" s="285">
        <v>33</v>
      </c>
      <c r="N288" s="285">
        <v>2</v>
      </c>
      <c r="O288" s="285">
        <v>171</v>
      </c>
      <c r="P288" s="285">
        <v>4</v>
      </c>
      <c r="Q288" s="285">
        <v>4</v>
      </c>
      <c r="R288" s="285">
        <v>3</v>
      </c>
      <c r="S288" s="285">
        <v>1</v>
      </c>
      <c r="T288" s="287">
        <v>2</v>
      </c>
      <c r="U288" s="287"/>
      <c r="V288" s="287"/>
      <c r="W288" s="285"/>
      <c r="X288" s="285"/>
      <c r="Y288" s="285"/>
      <c r="Z288" s="285"/>
      <c r="AA288" s="285"/>
      <c r="AB288" s="285"/>
      <c r="AC288" s="285">
        <v>5</v>
      </c>
      <c r="AD288" s="285">
        <v>317</v>
      </c>
    </row>
    <row r="289" spans="1:30" s="277" customFormat="1" ht="16.5">
      <c r="A289" s="279">
        <v>11</v>
      </c>
      <c r="B289" s="290">
        <v>525</v>
      </c>
      <c r="C289" s="280" t="s">
        <v>545</v>
      </c>
      <c r="D289" s="280"/>
      <c r="E289" s="289">
        <v>2253</v>
      </c>
      <c r="F289" s="505" t="s">
        <v>31</v>
      </c>
      <c r="G289" s="530">
        <v>621</v>
      </c>
      <c r="H289" s="285">
        <v>1</v>
      </c>
      <c r="I289" s="285">
        <v>71</v>
      </c>
      <c r="J289" s="285">
        <v>8</v>
      </c>
      <c r="K289" s="285">
        <v>53</v>
      </c>
      <c r="L289" s="285"/>
      <c r="M289" s="285">
        <v>53</v>
      </c>
      <c r="N289" s="285">
        <v>0</v>
      </c>
      <c r="O289" s="285">
        <v>176</v>
      </c>
      <c r="P289" s="285">
        <v>2</v>
      </c>
      <c r="Q289" s="285">
        <v>24</v>
      </c>
      <c r="R289" s="285">
        <v>1</v>
      </c>
      <c r="S289" s="285">
        <v>10</v>
      </c>
      <c r="T289" s="287">
        <v>0</v>
      </c>
      <c r="U289" s="287"/>
      <c r="V289" s="287"/>
      <c r="W289" s="285"/>
      <c r="X289" s="285"/>
      <c r="Y289" s="285"/>
      <c r="Z289" s="285"/>
      <c r="AA289" s="285"/>
      <c r="AB289" s="285"/>
      <c r="AC289" s="285">
        <v>15</v>
      </c>
      <c r="AD289" s="285">
        <v>414</v>
      </c>
    </row>
    <row r="290" spans="1:30" s="277" customFormat="1" ht="16.5">
      <c r="A290" s="279">
        <v>11</v>
      </c>
      <c r="B290" s="290">
        <v>525</v>
      </c>
      <c r="C290" s="280" t="s">
        <v>545</v>
      </c>
      <c r="D290" s="280"/>
      <c r="E290" s="289">
        <v>2253</v>
      </c>
      <c r="F290" s="529" t="s">
        <v>32</v>
      </c>
      <c r="G290" s="530">
        <v>621</v>
      </c>
      <c r="H290" s="285">
        <v>2</v>
      </c>
      <c r="I290" s="285">
        <v>70</v>
      </c>
      <c r="J290" s="285">
        <v>6</v>
      </c>
      <c r="K290" s="285">
        <v>55</v>
      </c>
      <c r="L290" s="285"/>
      <c r="M290" s="285">
        <v>60</v>
      </c>
      <c r="N290" s="285">
        <v>0</v>
      </c>
      <c r="O290" s="285">
        <v>190</v>
      </c>
      <c r="P290" s="285">
        <v>4</v>
      </c>
      <c r="Q290" s="285">
        <v>33</v>
      </c>
      <c r="R290" s="285">
        <v>0</v>
      </c>
      <c r="S290" s="285">
        <v>7</v>
      </c>
      <c r="T290" s="287">
        <v>0</v>
      </c>
      <c r="U290" s="287"/>
      <c r="V290" s="287"/>
      <c r="W290" s="285"/>
      <c r="X290" s="285"/>
      <c r="Y290" s="285"/>
      <c r="Z290" s="285"/>
      <c r="AA290" s="285"/>
      <c r="AB290" s="285"/>
      <c r="AC290" s="285">
        <v>8</v>
      </c>
      <c r="AD290" s="285">
        <v>435</v>
      </c>
    </row>
    <row r="291" spans="1:30" s="277" customFormat="1" ht="16.5">
      <c r="A291" s="279">
        <v>11</v>
      </c>
      <c r="B291" s="290">
        <v>525</v>
      </c>
      <c r="C291" s="280" t="s">
        <v>545</v>
      </c>
      <c r="D291" s="280"/>
      <c r="E291" s="289">
        <v>2253</v>
      </c>
      <c r="F291" s="529" t="s">
        <v>34</v>
      </c>
      <c r="G291" s="530"/>
      <c r="H291" s="285">
        <v>0</v>
      </c>
      <c r="I291" s="285">
        <v>12</v>
      </c>
      <c r="J291" s="285">
        <v>3</v>
      </c>
      <c r="K291" s="285">
        <v>6</v>
      </c>
      <c r="L291" s="285"/>
      <c r="M291" s="285">
        <v>23</v>
      </c>
      <c r="N291" s="285">
        <v>2</v>
      </c>
      <c r="O291" s="285">
        <v>27</v>
      </c>
      <c r="P291" s="285">
        <v>2</v>
      </c>
      <c r="Q291" s="285">
        <v>2</v>
      </c>
      <c r="R291" s="285">
        <v>0</v>
      </c>
      <c r="S291" s="285">
        <v>0</v>
      </c>
      <c r="T291" s="287">
        <v>0</v>
      </c>
      <c r="U291" s="287"/>
      <c r="V291" s="287"/>
      <c r="W291" s="285"/>
      <c r="X291" s="285"/>
      <c r="Y291" s="285"/>
      <c r="Z291" s="285"/>
      <c r="AA291" s="285"/>
      <c r="AB291" s="285"/>
      <c r="AC291" s="285">
        <v>2</v>
      </c>
      <c r="AD291" s="285">
        <v>79</v>
      </c>
    </row>
    <row r="292" spans="1:30" s="277" customFormat="1" ht="16.5">
      <c r="A292" s="279">
        <v>11</v>
      </c>
      <c r="B292" s="290">
        <v>525</v>
      </c>
      <c r="C292" s="280" t="s">
        <v>545</v>
      </c>
      <c r="D292" s="280"/>
      <c r="E292" s="289">
        <v>2254</v>
      </c>
      <c r="F292" s="505" t="s">
        <v>31</v>
      </c>
      <c r="G292" s="530">
        <v>563</v>
      </c>
      <c r="H292" s="285">
        <v>2</v>
      </c>
      <c r="I292" s="285">
        <v>30</v>
      </c>
      <c r="J292" s="285">
        <v>8</v>
      </c>
      <c r="K292" s="285">
        <v>75</v>
      </c>
      <c r="L292" s="285"/>
      <c r="M292" s="285">
        <v>46</v>
      </c>
      <c r="N292" s="285">
        <v>1</v>
      </c>
      <c r="O292" s="285">
        <v>116</v>
      </c>
      <c r="P292" s="285">
        <v>33</v>
      </c>
      <c r="Q292" s="285">
        <v>7</v>
      </c>
      <c r="R292" s="285">
        <v>0</v>
      </c>
      <c r="S292" s="285">
        <v>0</v>
      </c>
      <c r="T292" s="287">
        <v>0</v>
      </c>
      <c r="U292" s="287"/>
      <c r="V292" s="287"/>
      <c r="W292" s="285"/>
      <c r="X292" s="285"/>
      <c r="Y292" s="285"/>
      <c r="Z292" s="285"/>
      <c r="AA292" s="285"/>
      <c r="AB292" s="285"/>
      <c r="AC292" s="285">
        <v>15</v>
      </c>
      <c r="AD292" s="285">
        <v>333</v>
      </c>
    </row>
    <row r="293" spans="1:30" s="277" customFormat="1" ht="16.5">
      <c r="A293" s="279">
        <v>11</v>
      </c>
      <c r="B293" s="290">
        <v>525</v>
      </c>
      <c r="C293" s="280" t="s">
        <v>545</v>
      </c>
      <c r="D293" s="280"/>
      <c r="E293" s="289">
        <v>2255</v>
      </c>
      <c r="F293" s="505" t="s">
        <v>31</v>
      </c>
      <c r="G293" s="529">
        <v>392</v>
      </c>
      <c r="H293" s="285">
        <v>0</v>
      </c>
      <c r="I293" s="285">
        <v>47</v>
      </c>
      <c r="J293" s="285">
        <v>18</v>
      </c>
      <c r="K293" s="285">
        <v>17</v>
      </c>
      <c r="L293" s="285"/>
      <c r="M293" s="285">
        <v>57</v>
      </c>
      <c r="N293" s="285">
        <v>0</v>
      </c>
      <c r="O293" s="285">
        <v>189</v>
      </c>
      <c r="P293" s="285">
        <v>10</v>
      </c>
      <c r="Q293" s="285">
        <v>13</v>
      </c>
      <c r="R293" s="285">
        <v>1</v>
      </c>
      <c r="S293" s="285">
        <v>0</v>
      </c>
      <c r="T293" s="287">
        <v>0</v>
      </c>
      <c r="U293" s="287"/>
      <c r="V293" s="287"/>
      <c r="W293" s="285"/>
      <c r="X293" s="285"/>
      <c r="Y293" s="285"/>
      <c r="Z293" s="285"/>
      <c r="AA293" s="285"/>
      <c r="AB293" s="285"/>
      <c r="AC293" s="285">
        <v>6</v>
      </c>
      <c r="AD293" s="285">
        <v>358</v>
      </c>
    </row>
    <row r="294" spans="1:30" s="277" customFormat="1" ht="16.5">
      <c r="A294" s="279">
        <v>11</v>
      </c>
      <c r="B294" s="290">
        <v>525</v>
      </c>
      <c r="C294" s="280" t="s">
        <v>545</v>
      </c>
      <c r="D294" s="280"/>
      <c r="E294" s="289">
        <v>2255</v>
      </c>
      <c r="F294" s="529" t="s">
        <v>32</v>
      </c>
      <c r="G294" s="529">
        <v>392</v>
      </c>
      <c r="H294" s="281">
        <v>1</v>
      </c>
      <c r="I294" s="285">
        <v>83</v>
      </c>
      <c r="J294" s="285">
        <v>19</v>
      </c>
      <c r="K294" s="285">
        <v>18</v>
      </c>
      <c r="L294" s="285"/>
      <c r="M294" s="285">
        <v>26</v>
      </c>
      <c r="N294" s="285">
        <v>2</v>
      </c>
      <c r="O294" s="285">
        <v>201</v>
      </c>
      <c r="P294" s="285">
        <v>11</v>
      </c>
      <c r="Q294" s="285">
        <v>4</v>
      </c>
      <c r="R294" s="285">
        <v>0</v>
      </c>
      <c r="S294" s="285">
        <v>2</v>
      </c>
      <c r="T294" s="287">
        <v>0</v>
      </c>
      <c r="U294" s="287"/>
      <c r="V294" s="287"/>
      <c r="W294" s="285"/>
      <c r="X294" s="285"/>
      <c r="Y294" s="285"/>
      <c r="Z294" s="285"/>
      <c r="AA294" s="285"/>
      <c r="AB294" s="285"/>
      <c r="AC294" s="285">
        <v>8</v>
      </c>
      <c r="AD294" s="285">
        <v>375</v>
      </c>
    </row>
    <row r="295" spans="1:30" s="277" customFormat="1" ht="16.5">
      <c r="A295" s="279">
        <v>11</v>
      </c>
      <c r="B295" s="290">
        <v>525</v>
      </c>
      <c r="C295" s="280" t="s">
        <v>545</v>
      </c>
      <c r="D295" s="280"/>
      <c r="E295" s="289">
        <v>2256</v>
      </c>
      <c r="F295" s="505" t="s">
        <v>31</v>
      </c>
      <c r="G295" s="506">
        <v>111</v>
      </c>
      <c r="H295" s="281">
        <v>2</v>
      </c>
      <c r="I295" s="285">
        <v>29</v>
      </c>
      <c r="J295" s="285">
        <v>90</v>
      </c>
      <c r="K295" s="285">
        <v>31</v>
      </c>
      <c r="L295" s="285"/>
      <c r="M295" s="285">
        <v>36</v>
      </c>
      <c r="N295" s="285">
        <v>0</v>
      </c>
      <c r="O295" s="285">
        <v>90</v>
      </c>
      <c r="P295" s="285">
        <v>0</v>
      </c>
      <c r="Q295" s="285">
        <v>6</v>
      </c>
      <c r="R295" s="285">
        <v>0</v>
      </c>
      <c r="S295" s="285">
        <v>2</v>
      </c>
      <c r="T295" s="287">
        <v>1</v>
      </c>
      <c r="U295" s="287"/>
      <c r="V295" s="287"/>
      <c r="W295" s="285"/>
      <c r="X295" s="285"/>
      <c r="Y295" s="285"/>
      <c r="Z295" s="285"/>
      <c r="AA295" s="285"/>
      <c r="AB295" s="285"/>
      <c r="AC295" s="285">
        <v>5</v>
      </c>
      <c r="AD295" s="285">
        <v>292</v>
      </c>
    </row>
    <row r="296" spans="1:30" s="277" customFormat="1" ht="16.5">
      <c r="A296" s="279">
        <v>11</v>
      </c>
      <c r="B296" s="290">
        <v>525</v>
      </c>
      <c r="C296" s="280" t="s">
        <v>545</v>
      </c>
      <c r="D296" s="280"/>
      <c r="E296" s="289">
        <v>2257</v>
      </c>
      <c r="F296" s="505" t="s">
        <v>31</v>
      </c>
      <c r="G296" s="530">
        <v>510</v>
      </c>
      <c r="H296" s="281">
        <v>3</v>
      </c>
      <c r="I296" s="285">
        <v>26</v>
      </c>
      <c r="J296" s="285">
        <v>99</v>
      </c>
      <c r="K296" s="285">
        <v>46</v>
      </c>
      <c r="L296" s="285"/>
      <c r="M296" s="285">
        <v>42</v>
      </c>
      <c r="N296" s="285">
        <v>0</v>
      </c>
      <c r="O296" s="285">
        <v>57</v>
      </c>
      <c r="P296" s="285">
        <v>1</v>
      </c>
      <c r="Q296" s="285">
        <v>8</v>
      </c>
      <c r="R296" s="285">
        <v>0</v>
      </c>
      <c r="S296" s="285">
        <v>3</v>
      </c>
      <c r="T296" s="287">
        <v>1</v>
      </c>
      <c r="U296" s="287"/>
      <c r="V296" s="287"/>
      <c r="W296" s="285"/>
      <c r="X296" s="285"/>
      <c r="Y296" s="285"/>
      <c r="Z296" s="285"/>
      <c r="AA296" s="285"/>
      <c r="AB296" s="285"/>
      <c r="AC296" s="285">
        <v>2</v>
      </c>
      <c r="AD296" s="285">
        <v>288</v>
      </c>
    </row>
    <row r="297" spans="1:30" s="277" customFormat="1" ht="16.5">
      <c r="A297" s="279">
        <v>11</v>
      </c>
      <c r="B297" s="290">
        <v>525</v>
      </c>
      <c r="C297" s="280" t="s">
        <v>545</v>
      </c>
      <c r="D297" s="280"/>
      <c r="E297" s="289">
        <v>2257</v>
      </c>
      <c r="F297" s="529" t="s">
        <v>32</v>
      </c>
      <c r="G297" s="530">
        <v>509</v>
      </c>
      <c r="H297" s="285">
        <v>3</v>
      </c>
      <c r="I297" s="285">
        <v>29</v>
      </c>
      <c r="J297" s="285">
        <v>22</v>
      </c>
      <c r="K297" s="285">
        <v>65</v>
      </c>
      <c r="L297" s="285"/>
      <c r="M297" s="285">
        <v>58</v>
      </c>
      <c r="N297" s="285">
        <v>4</v>
      </c>
      <c r="O297" s="285">
        <v>107</v>
      </c>
      <c r="P297" s="285">
        <v>37</v>
      </c>
      <c r="Q297" s="285">
        <v>5</v>
      </c>
      <c r="R297" s="285">
        <v>2</v>
      </c>
      <c r="S297" s="277">
        <v>1</v>
      </c>
      <c r="T297" s="287">
        <v>0</v>
      </c>
      <c r="U297" s="287"/>
      <c r="W297" s="285"/>
      <c r="Y297" s="285"/>
      <c r="Z297" s="285"/>
      <c r="AA297" s="285"/>
      <c r="AB297" s="285"/>
      <c r="AC297" s="285">
        <v>10</v>
      </c>
      <c r="AD297" s="285">
        <v>343</v>
      </c>
    </row>
    <row r="298" spans="1:30" s="277" customFormat="1" ht="16.5">
      <c r="B298" s="291" t="s">
        <v>63</v>
      </c>
      <c r="C298" s="659" t="s">
        <v>64</v>
      </c>
      <c r="D298" s="659"/>
      <c r="E298" s="307"/>
      <c r="F298" s="307"/>
      <c r="G298" s="293">
        <f>SUM(G281:G297)</f>
        <v>8202</v>
      </c>
      <c r="H298" s="293">
        <f>SUM(H281:H297)</f>
        <v>25</v>
      </c>
      <c r="I298" s="293">
        <f>SUM(I281:I297)</f>
        <v>865</v>
      </c>
      <c r="J298" s="293">
        <f>SUM(J281:J297)</f>
        <v>431</v>
      </c>
      <c r="K298" s="293">
        <f>SUM(K281:K297)</f>
        <v>591</v>
      </c>
      <c r="L298" s="293">
        <f>SUM(L281:L292)</f>
        <v>0</v>
      </c>
      <c r="M298" s="293">
        <f t="shared" ref="M298:T298" si="52">SUM(M281:M297)</f>
        <v>829</v>
      </c>
      <c r="N298" s="293">
        <f t="shared" si="52"/>
        <v>17</v>
      </c>
      <c r="O298" s="293">
        <f t="shared" si="52"/>
        <v>2536</v>
      </c>
      <c r="P298" s="293">
        <f t="shared" si="52"/>
        <v>164</v>
      </c>
      <c r="Q298" s="293">
        <f t="shared" si="52"/>
        <v>147</v>
      </c>
      <c r="R298" s="293">
        <f t="shared" si="52"/>
        <v>13</v>
      </c>
      <c r="S298" s="293">
        <f t="shared" si="52"/>
        <v>45</v>
      </c>
      <c r="T298" s="293">
        <f t="shared" si="52"/>
        <v>11</v>
      </c>
      <c r="U298" s="293">
        <f t="shared" ref="U298:AB298" si="53">SUM(U281:U292)</f>
        <v>0</v>
      </c>
      <c r="V298" s="293">
        <f t="shared" si="53"/>
        <v>0</v>
      </c>
      <c r="W298" s="293">
        <f t="shared" si="53"/>
        <v>0</v>
      </c>
      <c r="X298" s="293">
        <f t="shared" si="53"/>
        <v>0</v>
      </c>
      <c r="Y298" s="293">
        <f t="shared" si="53"/>
        <v>0</v>
      </c>
      <c r="Z298" s="293">
        <f t="shared" si="53"/>
        <v>0</v>
      </c>
      <c r="AA298" s="293">
        <f t="shared" si="53"/>
        <v>0</v>
      </c>
      <c r="AB298" s="293">
        <f t="shared" si="53"/>
        <v>0</v>
      </c>
      <c r="AC298" s="293">
        <f>SUM(AC281:AC297)</f>
        <v>173</v>
      </c>
      <c r="AD298" s="293">
        <f>SUM(AD281:AD297)</f>
        <v>5847</v>
      </c>
    </row>
    <row r="299" spans="1:30" s="277" customFormat="1" ht="16.5">
      <c r="E299" s="288"/>
      <c r="F299" s="288"/>
    </row>
    <row r="300" spans="1:30" s="277" customFormat="1" ht="16.5">
      <c r="B300" s="291" t="s">
        <v>65</v>
      </c>
      <c r="C300" s="660" t="s">
        <v>66</v>
      </c>
      <c r="D300" s="661"/>
      <c r="E300" s="661"/>
      <c r="F300" s="662"/>
      <c r="G300" s="292" t="s">
        <v>6</v>
      </c>
      <c r="H300" s="284" t="s">
        <v>7</v>
      </c>
      <c r="I300" s="284" t="s">
        <v>8</v>
      </c>
      <c r="J300" s="284" t="s">
        <v>9</v>
      </c>
      <c r="K300" s="284" t="s">
        <v>10</v>
      </c>
      <c r="L300" s="284" t="s">
        <v>11</v>
      </c>
      <c r="M300" s="284" t="s">
        <v>12</v>
      </c>
      <c r="N300" s="284" t="s">
        <v>13</v>
      </c>
      <c r="O300" s="284" t="s">
        <v>14</v>
      </c>
      <c r="P300" s="284" t="s">
        <v>15</v>
      </c>
      <c r="Q300" s="284" t="s">
        <v>16</v>
      </c>
      <c r="R300" s="284" t="s">
        <v>17</v>
      </c>
      <c r="S300" s="284" t="s">
        <v>18</v>
      </c>
      <c r="T300" s="284" t="s">
        <v>22</v>
      </c>
      <c r="U300" s="284" t="s">
        <v>23</v>
      </c>
      <c r="V300" s="284" t="s">
        <v>24</v>
      </c>
      <c r="W300" s="284" t="s">
        <v>25</v>
      </c>
      <c r="X300" s="284" t="s">
        <v>26</v>
      </c>
      <c r="Y300" s="284" t="s">
        <v>27</v>
      </c>
      <c r="Z300" s="284" t="s">
        <v>28</v>
      </c>
      <c r="AA300" s="284" t="s">
        <v>29</v>
      </c>
    </row>
    <row r="301" spans="1:30" s="277" customFormat="1" ht="16.5">
      <c r="C301" s="663"/>
      <c r="D301" s="664"/>
      <c r="E301" s="664"/>
      <c r="F301" s="665"/>
      <c r="G301" s="285">
        <f>G298</f>
        <v>8202</v>
      </c>
      <c r="H301" s="285">
        <f>H298+5</f>
        <v>30</v>
      </c>
      <c r="I301" s="285">
        <v>865</v>
      </c>
      <c r="J301" s="285">
        <f>J298+6</f>
        <v>437</v>
      </c>
      <c r="K301" s="285">
        <v>591</v>
      </c>
      <c r="L301" s="285">
        <f t="shared" ref="L301:S301" si="54">L298</f>
        <v>0</v>
      </c>
      <c r="M301" s="285">
        <f t="shared" si="54"/>
        <v>829</v>
      </c>
      <c r="N301" s="285">
        <f t="shared" si="54"/>
        <v>17</v>
      </c>
      <c r="O301" s="285">
        <f t="shared" si="54"/>
        <v>2536</v>
      </c>
      <c r="P301" s="285">
        <f t="shared" si="54"/>
        <v>164</v>
      </c>
      <c r="Q301" s="285">
        <f t="shared" si="54"/>
        <v>147</v>
      </c>
      <c r="R301" s="285">
        <f t="shared" si="54"/>
        <v>13</v>
      </c>
      <c r="S301" s="285">
        <f t="shared" si="54"/>
        <v>45</v>
      </c>
      <c r="T301" s="285">
        <f>W281</f>
        <v>0</v>
      </c>
      <c r="U301" s="285">
        <f>X281</f>
        <v>0</v>
      </c>
      <c r="V301" s="285">
        <f>Y281</f>
        <v>0</v>
      </c>
      <c r="W301" s="285">
        <f>Z281</f>
        <v>0</v>
      </c>
      <c r="X301" s="285">
        <f>AA281</f>
        <v>0</v>
      </c>
      <c r="Y301" s="285">
        <f>AB298</f>
        <v>0</v>
      </c>
      <c r="Z301" s="285">
        <f>AC298</f>
        <v>173</v>
      </c>
      <c r="AA301" s="285">
        <f>SUM(H301:Z301)</f>
        <v>5847</v>
      </c>
    </row>
    <row r="302" spans="1:30" s="277" customFormat="1" ht="16.5">
      <c r="E302" s="288"/>
      <c r="F302" s="288"/>
    </row>
    <row r="303" spans="1:30" s="277" customFormat="1" ht="26.25" customHeight="1">
      <c r="B303" s="291" t="s">
        <v>67</v>
      </c>
      <c r="C303" s="708" t="s">
        <v>68</v>
      </c>
      <c r="D303" s="710"/>
      <c r="E303" s="710"/>
      <c r="F303" s="709"/>
      <c r="G303" s="292" t="s">
        <v>6</v>
      </c>
      <c r="H303" s="698" t="s">
        <v>69</v>
      </c>
      <c r="I303" s="711"/>
      <c r="J303" s="305" t="s">
        <v>8</v>
      </c>
      <c r="K303" s="305" t="s">
        <v>10</v>
      </c>
      <c r="L303" s="284" t="s">
        <v>11</v>
      </c>
      <c r="M303" s="284" t="s">
        <v>12</v>
      </c>
      <c r="N303" s="284" t="s">
        <v>13</v>
      </c>
      <c r="O303" s="284" t="s">
        <v>14</v>
      </c>
      <c r="P303" s="284" t="s">
        <v>15</v>
      </c>
      <c r="Q303" s="284" t="s">
        <v>16</v>
      </c>
      <c r="R303" s="284" t="s">
        <v>17</v>
      </c>
      <c r="S303" s="284" t="s">
        <v>18</v>
      </c>
      <c r="T303" s="284" t="s">
        <v>22</v>
      </c>
      <c r="U303" s="284" t="s">
        <v>23</v>
      </c>
      <c r="V303" s="284" t="s">
        <v>24</v>
      </c>
      <c r="W303" s="284" t="s">
        <v>25</v>
      </c>
      <c r="X303" s="284" t="s">
        <v>26</v>
      </c>
      <c r="Y303" s="284" t="s">
        <v>27</v>
      </c>
      <c r="Z303" s="284" t="s">
        <v>28</v>
      </c>
      <c r="AA303" s="284" t="s">
        <v>29</v>
      </c>
    </row>
    <row r="304" spans="1:30" s="277" customFormat="1" ht="16.5">
      <c r="C304" s="304"/>
      <c r="D304" s="304"/>
      <c r="E304" s="304"/>
      <c r="F304" s="304"/>
      <c r="G304" s="285">
        <f>G298</f>
        <v>8202</v>
      </c>
      <c r="H304" s="712">
        <f>H301+J301</f>
        <v>467</v>
      </c>
      <c r="I304" s="713"/>
      <c r="J304" s="306">
        <v>865</v>
      </c>
      <c r="K304" s="306">
        <v>591</v>
      </c>
      <c r="L304" s="285" t="s">
        <v>790</v>
      </c>
      <c r="M304" s="285">
        <f t="shared" ref="M304:R304" si="55">M301</f>
        <v>829</v>
      </c>
      <c r="N304" s="285">
        <f t="shared" si="55"/>
        <v>17</v>
      </c>
      <c r="O304" s="285">
        <f t="shared" si="55"/>
        <v>2536</v>
      </c>
      <c r="P304" s="285">
        <f t="shared" si="55"/>
        <v>164</v>
      </c>
      <c r="Q304" s="285">
        <f t="shared" si="55"/>
        <v>147</v>
      </c>
      <c r="R304" s="285">
        <f t="shared" si="55"/>
        <v>13</v>
      </c>
      <c r="S304" s="285">
        <f>S301</f>
        <v>45</v>
      </c>
      <c r="T304" s="285" t="s">
        <v>790</v>
      </c>
      <c r="U304" s="285" t="s">
        <v>790</v>
      </c>
      <c r="V304" s="285" t="s">
        <v>790</v>
      </c>
      <c r="W304" s="285" t="s">
        <v>790</v>
      </c>
      <c r="X304" s="285" t="s">
        <v>790</v>
      </c>
      <c r="Y304" s="285">
        <f>Y301</f>
        <v>0</v>
      </c>
      <c r="Z304" s="285">
        <f>Z301</f>
        <v>173</v>
      </c>
      <c r="AA304" s="285">
        <f>SUM(H304:Z304)</f>
        <v>5847</v>
      </c>
    </row>
    <row r="305" s="277" customFormat="1" ht="16.5"/>
    <row r="306" s="277" customFormat="1" ht="16.5"/>
  </sheetData>
  <mergeCells count="65">
    <mergeCell ref="C303:F303"/>
    <mergeCell ref="H303:I303"/>
    <mergeCell ref="H304:I304"/>
    <mergeCell ref="C271:D271"/>
    <mergeCell ref="C273:F274"/>
    <mergeCell ref="C276:F277"/>
    <mergeCell ref="H276:I276"/>
    <mergeCell ref="H277:I277"/>
    <mergeCell ref="J236:K236"/>
    <mergeCell ref="H237:I237"/>
    <mergeCell ref="J237:K237"/>
    <mergeCell ref="C298:D298"/>
    <mergeCell ref="C300:F301"/>
    <mergeCell ref="J276:K276"/>
    <mergeCell ref="J277:K277"/>
    <mergeCell ref="C251:F252"/>
    <mergeCell ref="C254:F255"/>
    <mergeCell ref="H254:I254"/>
    <mergeCell ref="J254:K254"/>
    <mergeCell ref="H255:I255"/>
    <mergeCell ref="J255:K255"/>
    <mergeCell ref="C249:D249"/>
    <mergeCell ref="C236:F237"/>
    <mergeCell ref="H236:I236"/>
    <mergeCell ref="J114:K114"/>
    <mergeCell ref="H181:I181"/>
    <mergeCell ref="C175:D175"/>
    <mergeCell ref="J208:K208"/>
    <mergeCell ref="H209:I209"/>
    <mergeCell ref="J209:K209"/>
    <mergeCell ref="C203:D203"/>
    <mergeCell ref="C205:F206"/>
    <mergeCell ref="C208:F209"/>
    <mergeCell ref="H208:I208"/>
    <mergeCell ref="J49:K49"/>
    <mergeCell ref="H50:I50"/>
    <mergeCell ref="J50:K50"/>
    <mergeCell ref="C110:F111"/>
    <mergeCell ref="C113:F113"/>
    <mergeCell ref="H113:I113"/>
    <mergeCell ref="J113:K113"/>
    <mergeCell ref="C233:F234"/>
    <mergeCell ref="J26:K26"/>
    <mergeCell ref="H27:I27"/>
    <mergeCell ref="J27:K27"/>
    <mergeCell ref="C124:F125"/>
    <mergeCell ref="C127:F128"/>
    <mergeCell ref="H127:I127"/>
    <mergeCell ref="H128:I128"/>
    <mergeCell ref="C44:D44"/>
    <mergeCell ref="C46:F47"/>
    <mergeCell ref="C49:F50"/>
    <mergeCell ref="H49:I49"/>
    <mergeCell ref="J127:K127"/>
    <mergeCell ref="J128:K128"/>
    <mergeCell ref="C177:F178"/>
    <mergeCell ref="C180:F181"/>
    <mergeCell ref="C21:D21"/>
    <mergeCell ref="C23:F24"/>
    <mergeCell ref="C26:F27"/>
    <mergeCell ref="H26:I26"/>
    <mergeCell ref="C231:D231"/>
    <mergeCell ref="H180:I180"/>
    <mergeCell ref="C122:D122"/>
    <mergeCell ref="H114:I114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5"/>
  <sheetViews>
    <sheetView zoomScale="80" zoomScaleNormal="80" workbookViewId="0">
      <pane ySplit="1" topLeftCell="A98" activePane="bottomLeft" state="frozen"/>
      <selection activeCell="A2" sqref="A1:A1048576"/>
      <selection pane="bottomLeft" activeCell="AA39" sqref="AA39"/>
    </sheetView>
  </sheetViews>
  <sheetFormatPr defaultColWidth="11.42578125" defaultRowHeight="15"/>
  <cols>
    <col min="1" max="1" width="5" bestFit="1" customWidth="1"/>
    <col min="2" max="2" width="4.140625" bestFit="1" customWidth="1"/>
    <col min="3" max="3" width="24.42578125" bestFit="1" customWidth="1"/>
    <col min="4" max="4" width="2" customWidth="1"/>
    <col min="5" max="5" width="8.28515625" bestFit="1" customWidth="1"/>
    <col min="6" max="6" width="12.28515625" bestFit="1" customWidth="1"/>
    <col min="7" max="7" width="10" bestFit="1" customWidth="1"/>
    <col min="8" max="9" width="7.7109375" customWidth="1"/>
    <col min="10" max="10" width="5" bestFit="1" customWidth="1"/>
    <col min="11" max="11" width="5.28515625" bestFit="1" customWidth="1"/>
    <col min="12" max="14" width="5" bestFit="1" customWidth="1"/>
    <col min="15" max="15" width="4.140625" bestFit="1" customWidth="1"/>
    <col min="16" max="16" width="4.28515625" bestFit="1" customWidth="1"/>
    <col min="17" max="17" width="7.7109375" bestFit="1" customWidth="1"/>
    <col min="18" max="18" width="4.140625" bestFit="1" customWidth="1"/>
    <col min="19" max="19" width="5" bestFit="1" customWidth="1"/>
    <col min="20" max="20" width="8" bestFit="1" customWidth="1"/>
    <col min="21" max="21" width="8.5703125" bestFit="1" customWidth="1"/>
    <col min="22" max="22" width="8" bestFit="1" customWidth="1"/>
    <col min="23" max="24" width="6.5703125" bestFit="1" customWidth="1"/>
    <col min="25" max="25" width="5.5703125" bestFit="1" customWidth="1"/>
    <col min="26" max="26" width="6.5703125" bestFit="1" customWidth="1"/>
    <col min="27" max="27" width="9.7109375" bestFit="1" customWidth="1"/>
    <col min="28" max="28" width="4.42578125" bestFit="1" customWidth="1"/>
    <col min="29" max="29" width="6.5703125" bestFit="1" customWidth="1"/>
    <col min="30" max="30" width="9.7109375" bestFit="1" customWidth="1"/>
  </cols>
  <sheetData>
    <row r="1" spans="1:30" s="277" customFormat="1" ht="16.5">
      <c r="A1" s="276" t="s">
        <v>0</v>
      </c>
      <c r="B1" s="283" t="s">
        <v>1</v>
      </c>
      <c r="C1" s="282" t="s">
        <v>2</v>
      </c>
      <c r="D1" s="282" t="s">
        <v>3</v>
      </c>
      <c r="E1" s="275" t="s">
        <v>4</v>
      </c>
      <c r="F1" s="275" t="s">
        <v>5</v>
      </c>
      <c r="G1" s="275" t="s">
        <v>6</v>
      </c>
      <c r="H1" s="284" t="s">
        <v>7</v>
      </c>
      <c r="I1" s="284" t="s">
        <v>8</v>
      </c>
      <c r="J1" s="284" t="s">
        <v>9</v>
      </c>
      <c r="K1" s="284" t="s">
        <v>10</v>
      </c>
      <c r="L1" s="284" t="s">
        <v>11</v>
      </c>
      <c r="M1" s="284" t="s">
        <v>12</v>
      </c>
      <c r="N1" s="403" t="s">
        <v>13</v>
      </c>
      <c r="O1" s="284" t="s">
        <v>14</v>
      </c>
      <c r="P1" s="284" t="s">
        <v>15</v>
      </c>
      <c r="Q1" s="284" t="s">
        <v>16</v>
      </c>
      <c r="R1" s="284" t="s">
        <v>17</v>
      </c>
      <c r="S1" s="284" t="s">
        <v>18</v>
      </c>
      <c r="T1" s="286" t="s">
        <v>19</v>
      </c>
      <c r="U1" s="286" t="s">
        <v>20</v>
      </c>
      <c r="V1" s="286" t="s">
        <v>21</v>
      </c>
      <c r="W1" s="284" t="s">
        <v>22</v>
      </c>
      <c r="X1" s="284" t="s">
        <v>23</v>
      </c>
      <c r="Y1" s="284" t="s">
        <v>24</v>
      </c>
      <c r="Z1" s="284" t="s">
        <v>25</v>
      </c>
      <c r="AA1" s="284" t="s">
        <v>26</v>
      </c>
      <c r="AB1" s="284" t="s">
        <v>27</v>
      </c>
      <c r="AC1" s="284" t="s">
        <v>28</v>
      </c>
      <c r="AD1" s="284" t="s">
        <v>29</v>
      </c>
    </row>
    <row r="2" spans="1:30" s="274" customFormat="1">
      <c r="A2" s="401">
        <v>12</v>
      </c>
      <c r="B2" s="401">
        <v>376</v>
      </c>
      <c r="C2" s="401" t="s">
        <v>698</v>
      </c>
      <c r="D2" s="401"/>
      <c r="E2" s="401">
        <v>1686</v>
      </c>
      <c r="F2" s="401" t="s">
        <v>31</v>
      </c>
      <c r="G2" s="401">
        <v>706</v>
      </c>
      <c r="H2" s="401">
        <v>41</v>
      </c>
      <c r="I2" s="401">
        <v>42</v>
      </c>
      <c r="J2" s="401">
        <v>3</v>
      </c>
      <c r="K2" s="401">
        <v>7</v>
      </c>
      <c r="L2" s="401"/>
      <c r="M2" s="401">
        <v>132</v>
      </c>
      <c r="N2" s="401">
        <v>159</v>
      </c>
      <c r="O2" s="401">
        <v>14</v>
      </c>
      <c r="P2" s="401">
        <v>3</v>
      </c>
      <c r="Q2" s="401">
        <v>31</v>
      </c>
      <c r="R2" s="401"/>
      <c r="S2" s="401">
        <v>18</v>
      </c>
      <c r="T2" s="401"/>
      <c r="U2" s="401">
        <v>1</v>
      </c>
      <c r="V2" s="401"/>
      <c r="W2" s="401"/>
      <c r="X2" s="401"/>
      <c r="Y2" s="401"/>
      <c r="Z2" s="401"/>
      <c r="AA2" s="401"/>
      <c r="AB2" s="401">
        <v>0</v>
      </c>
      <c r="AC2" s="401">
        <v>7</v>
      </c>
      <c r="AD2" s="401">
        <f t="shared" ref="AD2:AD14" si="0">SUM(H2:AC2)</f>
        <v>458</v>
      </c>
    </row>
    <row r="3" spans="1:30" s="274" customFormat="1">
      <c r="A3" s="401">
        <v>12</v>
      </c>
      <c r="B3" s="401">
        <v>376</v>
      </c>
      <c r="C3" s="401" t="s">
        <v>698</v>
      </c>
      <c r="D3" s="401"/>
      <c r="E3" s="401">
        <v>1686</v>
      </c>
      <c r="F3" s="401" t="s">
        <v>32</v>
      </c>
      <c r="G3" s="401">
        <v>706</v>
      </c>
      <c r="H3" s="401">
        <v>44</v>
      </c>
      <c r="I3" s="401">
        <v>26</v>
      </c>
      <c r="J3" s="401">
        <v>9</v>
      </c>
      <c r="K3" s="401">
        <v>4</v>
      </c>
      <c r="L3" s="401"/>
      <c r="M3" s="401">
        <v>124</v>
      </c>
      <c r="N3" s="401">
        <v>127</v>
      </c>
      <c r="O3" s="401">
        <v>11</v>
      </c>
      <c r="P3" s="401">
        <v>0</v>
      </c>
      <c r="Q3" s="401">
        <v>43</v>
      </c>
      <c r="R3" s="401"/>
      <c r="S3" s="401">
        <v>34</v>
      </c>
      <c r="T3" s="401"/>
      <c r="U3" s="401">
        <v>1</v>
      </c>
      <c r="V3" s="401"/>
      <c r="W3" s="401"/>
      <c r="X3" s="401"/>
      <c r="Y3" s="401"/>
      <c r="Z3" s="401"/>
      <c r="AA3" s="401"/>
      <c r="AB3" s="401">
        <v>0</v>
      </c>
      <c r="AC3" s="401">
        <v>13</v>
      </c>
      <c r="AD3" s="401">
        <f t="shared" si="0"/>
        <v>436</v>
      </c>
    </row>
    <row r="4" spans="1:30" s="274" customFormat="1">
      <c r="A4" s="401">
        <v>12</v>
      </c>
      <c r="B4" s="401">
        <v>376</v>
      </c>
      <c r="C4" s="401" t="s">
        <v>698</v>
      </c>
      <c r="D4" s="401"/>
      <c r="E4" s="401">
        <v>1686</v>
      </c>
      <c r="F4" s="401" t="s">
        <v>33</v>
      </c>
      <c r="G4" s="401">
        <v>706</v>
      </c>
      <c r="H4" s="401">
        <v>35</v>
      </c>
      <c r="I4" s="401">
        <v>33</v>
      </c>
      <c r="J4" s="401">
        <v>7</v>
      </c>
      <c r="K4" s="401">
        <v>3</v>
      </c>
      <c r="L4" s="401"/>
      <c r="M4" s="401">
        <v>139</v>
      </c>
      <c r="N4" s="401">
        <v>108</v>
      </c>
      <c r="O4" s="401">
        <v>14</v>
      </c>
      <c r="P4" s="401">
        <v>5</v>
      </c>
      <c r="Q4" s="401">
        <v>25</v>
      </c>
      <c r="R4" s="401"/>
      <c r="S4" s="401">
        <v>37</v>
      </c>
      <c r="T4" s="401"/>
      <c r="U4" s="401">
        <v>0</v>
      </c>
      <c r="V4" s="401"/>
      <c r="W4" s="401"/>
      <c r="X4" s="401"/>
      <c r="Y4" s="401"/>
      <c r="Z4" s="401"/>
      <c r="AA4" s="401"/>
      <c r="AB4" s="401">
        <v>0</v>
      </c>
      <c r="AC4" s="401">
        <v>18</v>
      </c>
      <c r="AD4" s="401">
        <f t="shared" si="0"/>
        <v>424</v>
      </c>
    </row>
    <row r="5" spans="1:30" s="274" customFormat="1">
      <c r="A5" s="401">
        <v>12</v>
      </c>
      <c r="B5" s="401">
        <v>376</v>
      </c>
      <c r="C5" s="401" t="s">
        <v>698</v>
      </c>
      <c r="D5" s="401"/>
      <c r="E5" s="401">
        <v>1686</v>
      </c>
      <c r="F5" s="401" t="s">
        <v>197</v>
      </c>
      <c r="G5" s="401">
        <v>705</v>
      </c>
      <c r="H5" s="401">
        <v>41</v>
      </c>
      <c r="I5" s="401">
        <v>24</v>
      </c>
      <c r="J5" s="401">
        <v>5</v>
      </c>
      <c r="K5" s="401">
        <v>4</v>
      </c>
      <c r="L5" s="401"/>
      <c r="M5" s="401">
        <v>141</v>
      </c>
      <c r="N5" s="401">
        <v>143</v>
      </c>
      <c r="O5" s="401">
        <v>21</v>
      </c>
      <c r="P5" s="401">
        <v>3</v>
      </c>
      <c r="Q5" s="401">
        <v>30</v>
      </c>
      <c r="R5" s="401"/>
      <c r="S5" s="401">
        <v>17</v>
      </c>
      <c r="T5" s="401"/>
      <c r="U5" s="401">
        <v>1</v>
      </c>
      <c r="V5" s="401"/>
      <c r="W5" s="401"/>
      <c r="X5" s="401"/>
      <c r="Y5" s="401"/>
      <c r="Z5" s="401"/>
      <c r="AA5" s="401"/>
      <c r="AB5" s="401">
        <v>0</v>
      </c>
      <c r="AC5" s="401">
        <v>9</v>
      </c>
      <c r="AD5" s="401">
        <f t="shared" si="0"/>
        <v>439</v>
      </c>
    </row>
    <row r="6" spans="1:30" s="274" customFormat="1">
      <c r="A6" s="401">
        <v>12</v>
      </c>
      <c r="B6" s="401">
        <v>376</v>
      </c>
      <c r="C6" s="401" t="s">
        <v>698</v>
      </c>
      <c r="D6" s="401"/>
      <c r="E6" s="401">
        <v>1686</v>
      </c>
      <c r="F6" s="401" t="s">
        <v>334</v>
      </c>
      <c r="G6" s="401">
        <v>705</v>
      </c>
      <c r="H6" s="401">
        <v>33</v>
      </c>
      <c r="I6" s="401">
        <v>36</v>
      </c>
      <c r="J6" s="401">
        <v>5</v>
      </c>
      <c r="K6" s="401">
        <v>2</v>
      </c>
      <c r="L6" s="401"/>
      <c r="M6" s="401">
        <v>176</v>
      </c>
      <c r="N6" s="401">
        <v>126</v>
      </c>
      <c r="O6" s="401">
        <v>16</v>
      </c>
      <c r="P6" s="401">
        <v>4</v>
      </c>
      <c r="Q6" s="401">
        <v>29</v>
      </c>
      <c r="R6" s="401"/>
      <c r="S6" s="401">
        <v>24</v>
      </c>
      <c r="T6" s="401"/>
      <c r="U6" s="401">
        <v>1</v>
      </c>
      <c r="V6" s="401"/>
      <c r="W6" s="401"/>
      <c r="X6" s="401"/>
      <c r="Y6" s="401"/>
      <c r="Z6" s="401"/>
      <c r="AA6" s="401"/>
      <c r="AB6" s="401">
        <v>0</v>
      </c>
      <c r="AC6" s="401">
        <v>13</v>
      </c>
      <c r="AD6" s="401">
        <f t="shared" si="0"/>
        <v>465</v>
      </c>
    </row>
    <row r="7" spans="1:30" s="274" customFormat="1">
      <c r="A7" s="401">
        <v>12</v>
      </c>
      <c r="B7" s="401">
        <v>376</v>
      </c>
      <c r="C7" s="401" t="s">
        <v>698</v>
      </c>
      <c r="D7" s="401"/>
      <c r="E7" s="401">
        <v>1687</v>
      </c>
      <c r="F7" s="401" t="s">
        <v>31</v>
      </c>
      <c r="G7" s="401">
        <v>566</v>
      </c>
      <c r="H7" s="401">
        <v>32</v>
      </c>
      <c r="I7" s="401">
        <v>55</v>
      </c>
      <c r="J7" s="401">
        <v>7</v>
      </c>
      <c r="K7" s="401">
        <v>6</v>
      </c>
      <c r="L7" s="401"/>
      <c r="M7" s="401">
        <v>91</v>
      </c>
      <c r="N7" s="401">
        <v>60</v>
      </c>
      <c r="O7" s="401">
        <v>17</v>
      </c>
      <c r="P7" s="401">
        <v>6</v>
      </c>
      <c r="Q7" s="401">
        <v>46</v>
      </c>
      <c r="R7" s="401"/>
      <c r="S7" s="401">
        <v>11</v>
      </c>
      <c r="T7" s="401"/>
      <c r="U7" s="401">
        <v>3</v>
      </c>
      <c r="V7" s="401"/>
      <c r="W7" s="401"/>
      <c r="X7" s="401"/>
      <c r="Y7" s="401"/>
      <c r="Z7" s="401"/>
      <c r="AA7" s="401"/>
      <c r="AB7" s="401">
        <v>1</v>
      </c>
      <c r="AC7" s="401">
        <v>10</v>
      </c>
      <c r="AD7" s="401">
        <f t="shared" si="0"/>
        <v>345</v>
      </c>
    </row>
    <row r="8" spans="1:30" s="274" customFormat="1">
      <c r="A8" s="401">
        <v>12</v>
      </c>
      <c r="B8" s="401">
        <v>376</v>
      </c>
      <c r="C8" s="401" t="s">
        <v>698</v>
      </c>
      <c r="D8" s="401"/>
      <c r="E8" s="401">
        <v>1687</v>
      </c>
      <c r="F8" s="401" t="s">
        <v>32</v>
      </c>
      <c r="G8" s="401">
        <v>566</v>
      </c>
      <c r="H8" s="401">
        <v>36</v>
      </c>
      <c r="I8" s="401">
        <v>63</v>
      </c>
      <c r="J8" s="401">
        <v>16</v>
      </c>
      <c r="K8" s="401">
        <v>4</v>
      </c>
      <c r="L8" s="401"/>
      <c r="M8" s="401">
        <v>85</v>
      </c>
      <c r="N8" s="401">
        <v>75</v>
      </c>
      <c r="O8" s="401">
        <v>12</v>
      </c>
      <c r="P8" s="401">
        <v>5</v>
      </c>
      <c r="Q8" s="401">
        <v>45</v>
      </c>
      <c r="R8" s="401"/>
      <c r="S8" s="401">
        <v>7</v>
      </c>
      <c r="T8" s="401"/>
      <c r="U8" s="401">
        <v>1</v>
      </c>
      <c r="V8" s="401"/>
      <c r="W8" s="401"/>
      <c r="X8" s="401"/>
      <c r="Y8" s="401"/>
      <c r="Z8" s="401"/>
      <c r="AA8" s="401"/>
      <c r="AB8" s="401">
        <v>0</v>
      </c>
      <c r="AC8" s="401">
        <v>15</v>
      </c>
      <c r="AD8" s="401">
        <f t="shared" si="0"/>
        <v>364</v>
      </c>
    </row>
    <row r="9" spans="1:30" s="274" customFormat="1">
      <c r="A9" s="401">
        <v>12</v>
      </c>
      <c r="B9" s="401">
        <v>376</v>
      </c>
      <c r="C9" s="401" t="s">
        <v>698</v>
      </c>
      <c r="D9" s="401"/>
      <c r="E9" s="401">
        <v>1688</v>
      </c>
      <c r="F9" s="401" t="s">
        <v>31</v>
      </c>
      <c r="G9" s="401">
        <v>618</v>
      </c>
      <c r="H9" s="401">
        <v>51</v>
      </c>
      <c r="I9" s="401">
        <v>43</v>
      </c>
      <c r="J9" s="401">
        <v>6</v>
      </c>
      <c r="K9" s="401">
        <v>2</v>
      </c>
      <c r="L9" s="401"/>
      <c r="M9" s="401">
        <v>96</v>
      </c>
      <c r="N9" s="401">
        <v>69</v>
      </c>
      <c r="O9" s="401">
        <v>12</v>
      </c>
      <c r="P9" s="401">
        <v>3</v>
      </c>
      <c r="Q9" s="401">
        <v>43</v>
      </c>
      <c r="R9" s="401"/>
      <c r="S9" s="401">
        <v>63</v>
      </c>
      <c r="T9" s="401"/>
      <c r="U9" s="401">
        <v>0</v>
      </c>
      <c r="V9" s="401"/>
      <c r="W9" s="401"/>
      <c r="X9" s="401"/>
      <c r="Y9" s="401"/>
      <c r="Z9" s="401"/>
      <c r="AA9" s="401"/>
      <c r="AB9" s="401">
        <v>0</v>
      </c>
      <c r="AC9" s="401">
        <v>17</v>
      </c>
      <c r="AD9" s="401">
        <f t="shared" si="0"/>
        <v>405</v>
      </c>
    </row>
    <row r="10" spans="1:30" s="274" customFormat="1">
      <c r="A10" s="401">
        <v>12</v>
      </c>
      <c r="B10" s="401">
        <v>376</v>
      </c>
      <c r="C10" s="401" t="s">
        <v>698</v>
      </c>
      <c r="D10" s="401"/>
      <c r="E10" s="401">
        <v>1688</v>
      </c>
      <c r="F10" s="401" t="s">
        <v>32</v>
      </c>
      <c r="G10" s="401">
        <v>618</v>
      </c>
      <c r="H10" s="401">
        <v>47</v>
      </c>
      <c r="I10" s="401">
        <v>41</v>
      </c>
      <c r="J10" s="401">
        <v>10</v>
      </c>
      <c r="K10" s="401">
        <v>3</v>
      </c>
      <c r="L10" s="401"/>
      <c r="M10" s="401">
        <v>88</v>
      </c>
      <c r="N10" s="401">
        <v>76</v>
      </c>
      <c r="O10" s="401">
        <v>18</v>
      </c>
      <c r="P10" s="401">
        <v>1</v>
      </c>
      <c r="Q10" s="401">
        <v>31</v>
      </c>
      <c r="R10" s="401"/>
      <c r="S10" s="401">
        <v>68</v>
      </c>
      <c r="T10" s="401"/>
      <c r="U10" s="401">
        <v>4</v>
      </c>
      <c r="V10" s="401"/>
      <c r="W10" s="401"/>
      <c r="X10" s="401"/>
      <c r="Y10" s="401"/>
      <c r="Z10" s="401"/>
      <c r="AA10" s="401"/>
      <c r="AB10" s="401">
        <v>0</v>
      </c>
      <c r="AC10" s="401">
        <v>7</v>
      </c>
      <c r="AD10" s="401">
        <f t="shared" si="0"/>
        <v>394</v>
      </c>
    </row>
    <row r="11" spans="1:30" s="274" customFormat="1">
      <c r="A11" s="401">
        <v>12</v>
      </c>
      <c r="B11" s="401">
        <v>376</v>
      </c>
      <c r="C11" s="401" t="s">
        <v>698</v>
      </c>
      <c r="D11" s="401"/>
      <c r="E11" s="401">
        <v>1688</v>
      </c>
      <c r="F11" s="401" t="s">
        <v>33</v>
      </c>
      <c r="G11" s="401">
        <v>617</v>
      </c>
      <c r="H11" s="401">
        <v>45</v>
      </c>
      <c r="I11" s="401">
        <v>40</v>
      </c>
      <c r="J11" s="401">
        <v>3</v>
      </c>
      <c r="K11" s="401">
        <v>6</v>
      </c>
      <c r="L11" s="401"/>
      <c r="M11" s="401">
        <v>88</v>
      </c>
      <c r="N11" s="401">
        <v>61</v>
      </c>
      <c r="O11" s="401">
        <v>7</v>
      </c>
      <c r="P11" s="401">
        <v>3</v>
      </c>
      <c r="Q11" s="401">
        <v>33</v>
      </c>
      <c r="R11" s="401"/>
      <c r="S11" s="401">
        <v>67</v>
      </c>
      <c r="T11" s="401"/>
      <c r="U11" s="401">
        <v>2</v>
      </c>
      <c r="V11" s="401"/>
      <c r="W11" s="401"/>
      <c r="X11" s="401"/>
      <c r="Y11" s="401"/>
      <c r="Z11" s="401"/>
      <c r="AA11" s="401"/>
      <c r="AB11" s="401">
        <v>0</v>
      </c>
      <c r="AC11" s="401">
        <v>22</v>
      </c>
      <c r="AD11" s="401">
        <f t="shared" si="0"/>
        <v>377</v>
      </c>
    </row>
    <row r="12" spans="1:30" s="274" customFormat="1">
      <c r="A12" s="401">
        <v>12</v>
      </c>
      <c r="B12" s="401">
        <v>376</v>
      </c>
      <c r="C12" s="401" t="s">
        <v>698</v>
      </c>
      <c r="D12" s="401"/>
      <c r="E12" s="401">
        <v>1688</v>
      </c>
      <c r="F12" s="401" t="s">
        <v>197</v>
      </c>
      <c r="G12" s="401">
        <v>617</v>
      </c>
      <c r="H12" s="401">
        <v>60</v>
      </c>
      <c r="I12" s="401">
        <v>48</v>
      </c>
      <c r="J12" s="401">
        <v>7</v>
      </c>
      <c r="K12" s="401">
        <v>2</v>
      </c>
      <c r="L12" s="401"/>
      <c r="M12" s="401">
        <v>95</v>
      </c>
      <c r="N12" s="401">
        <v>67</v>
      </c>
      <c r="O12" s="401">
        <v>11</v>
      </c>
      <c r="P12" s="401">
        <v>6</v>
      </c>
      <c r="Q12" s="401">
        <v>28</v>
      </c>
      <c r="R12" s="401"/>
      <c r="S12" s="401">
        <v>79</v>
      </c>
      <c r="T12" s="401"/>
      <c r="U12" s="401">
        <v>1</v>
      </c>
      <c r="V12" s="401"/>
      <c r="W12" s="401"/>
      <c r="X12" s="401"/>
      <c r="Y12" s="401"/>
      <c r="Z12" s="401"/>
      <c r="AA12" s="401"/>
      <c r="AB12" s="401">
        <v>0</v>
      </c>
      <c r="AC12" s="401">
        <v>8</v>
      </c>
      <c r="AD12" s="401">
        <f t="shared" si="0"/>
        <v>412</v>
      </c>
    </row>
    <row r="13" spans="1:30" s="274" customFormat="1">
      <c r="A13" s="401">
        <v>12</v>
      </c>
      <c r="B13" s="401">
        <v>376</v>
      </c>
      <c r="C13" s="401" t="s">
        <v>698</v>
      </c>
      <c r="D13" s="401"/>
      <c r="E13" s="401">
        <v>1689</v>
      </c>
      <c r="F13" s="401" t="s">
        <v>31</v>
      </c>
      <c r="G13" s="401">
        <v>495</v>
      </c>
      <c r="H13" s="401">
        <v>57</v>
      </c>
      <c r="I13" s="401">
        <v>40</v>
      </c>
      <c r="J13" s="401">
        <v>9</v>
      </c>
      <c r="K13" s="401">
        <v>4</v>
      </c>
      <c r="L13" s="401"/>
      <c r="M13" s="401">
        <v>79</v>
      </c>
      <c r="N13" s="401">
        <v>33</v>
      </c>
      <c r="O13" s="401">
        <v>35</v>
      </c>
      <c r="P13" s="401">
        <v>7</v>
      </c>
      <c r="Q13" s="401">
        <v>40</v>
      </c>
      <c r="R13" s="401"/>
      <c r="S13" s="401">
        <v>19</v>
      </c>
      <c r="T13" s="401"/>
      <c r="U13" s="401">
        <v>0</v>
      </c>
      <c r="V13" s="401"/>
      <c r="W13" s="401"/>
      <c r="X13" s="401"/>
      <c r="Y13" s="401"/>
      <c r="Z13" s="401"/>
      <c r="AA13" s="401"/>
      <c r="AB13" s="401">
        <v>1</v>
      </c>
      <c r="AC13" s="401">
        <v>9</v>
      </c>
      <c r="AD13" s="401">
        <f t="shared" si="0"/>
        <v>333</v>
      </c>
    </row>
    <row r="14" spans="1:30" s="274" customFormat="1">
      <c r="A14" s="401">
        <v>12</v>
      </c>
      <c r="B14" s="401">
        <v>376</v>
      </c>
      <c r="C14" s="401" t="s">
        <v>698</v>
      </c>
      <c r="D14" s="401"/>
      <c r="E14" s="401">
        <v>1689</v>
      </c>
      <c r="F14" s="401" t="s">
        <v>32</v>
      </c>
      <c r="G14" s="401">
        <v>495</v>
      </c>
      <c r="H14" s="401">
        <v>38</v>
      </c>
      <c r="I14" s="401">
        <v>60</v>
      </c>
      <c r="J14" s="401">
        <v>4</v>
      </c>
      <c r="K14" s="401">
        <v>5</v>
      </c>
      <c r="L14" s="401"/>
      <c r="M14" s="401">
        <v>72</v>
      </c>
      <c r="N14" s="401">
        <v>48</v>
      </c>
      <c r="O14" s="401">
        <v>18</v>
      </c>
      <c r="P14" s="401">
        <v>2</v>
      </c>
      <c r="Q14" s="401">
        <v>38</v>
      </c>
      <c r="R14" s="401"/>
      <c r="S14" s="401">
        <v>16</v>
      </c>
      <c r="T14" s="401"/>
      <c r="U14" s="401">
        <v>1</v>
      </c>
      <c r="V14" s="401"/>
      <c r="W14" s="401"/>
      <c r="X14" s="401"/>
      <c r="Y14" s="401"/>
      <c r="Z14" s="401"/>
      <c r="AA14" s="401"/>
      <c r="AB14" s="401">
        <v>0</v>
      </c>
      <c r="AC14" s="401">
        <v>17</v>
      </c>
      <c r="AD14" s="401">
        <f t="shared" si="0"/>
        <v>319</v>
      </c>
    </row>
    <row r="15" spans="1:30" s="277" customFormat="1" ht="16.5">
      <c r="B15" s="291" t="s">
        <v>63</v>
      </c>
      <c r="C15" s="659" t="s">
        <v>64</v>
      </c>
      <c r="D15" s="659"/>
      <c r="E15" s="402"/>
      <c r="F15" s="402"/>
      <c r="G15" s="30">
        <f>SUM(G2:G14)</f>
        <v>8120</v>
      </c>
      <c r="H15" s="30">
        <f>SUM(H2:H14)</f>
        <v>560</v>
      </c>
      <c r="I15" s="30">
        <f t="shared" ref="I15:AD15" si="1">SUM(I2:I14)</f>
        <v>551</v>
      </c>
      <c r="J15" s="30">
        <f t="shared" si="1"/>
        <v>91</v>
      </c>
      <c r="K15" s="30">
        <f t="shared" si="1"/>
        <v>52</v>
      </c>
      <c r="L15" s="30">
        <f t="shared" si="1"/>
        <v>0</v>
      </c>
      <c r="M15" s="30">
        <f t="shared" si="1"/>
        <v>1406</v>
      </c>
      <c r="N15" s="30">
        <f t="shared" si="1"/>
        <v>1152</v>
      </c>
      <c r="O15" s="30">
        <f t="shared" si="1"/>
        <v>206</v>
      </c>
      <c r="P15" s="30">
        <f t="shared" si="1"/>
        <v>48</v>
      </c>
      <c r="Q15" s="30">
        <f t="shared" si="1"/>
        <v>462</v>
      </c>
      <c r="R15" s="30">
        <f t="shared" si="1"/>
        <v>0</v>
      </c>
      <c r="S15" s="30">
        <f t="shared" si="1"/>
        <v>460</v>
      </c>
      <c r="T15" s="30">
        <f t="shared" si="1"/>
        <v>0</v>
      </c>
      <c r="U15" s="30">
        <f t="shared" si="1"/>
        <v>16</v>
      </c>
      <c r="V15" s="30">
        <f t="shared" si="1"/>
        <v>0</v>
      </c>
      <c r="W15" s="30">
        <f t="shared" si="1"/>
        <v>0</v>
      </c>
      <c r="X15" s="30">
        <f t="shared" si="1"/>
        <v>0</v>
      </c>
      <c r="Y15" s="30">
        <f t="shared" si="1"/>
        <v>0</v>
      </c>
      <c r="Z15" s="30">
        <f t="shared" si="1"/>
        <v>0</v>
      </c>
      <c r="AA15" s="30">
        <f t="shared" si="1"/>
        <v>0</v>
      </c>
      <c r="AB15" s="30">
        <f t="shared" si="1"/>
        <v>2</v>
      </c>
      <c r="AC15" s="30">
        <f t="shared" si="1"/>
        <v>165</v>
      </c>
      <c r="AD15" s="30">
        <f t="shared" si="1"/>
        <v>5171</v>
      </c>
    </row>
    <row r="16" spans="1:30" s="277" customFormat="1" ht="16.5">
      <c r="E16" s="288"/>
      <c r="F16" s="288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>
        <f>T15/2</f>
        <v>0</v>
      </c>
      <c r="U16" s="37">
        <f>U15/2</f>
        <v>8</v>
      </c>
    </row>
    <row r="17" spans="1:30" s="277" customFormat="1" ht="16.5">
      <c r="B17" s="291" t="s">
        <v>65</v>
      </c>
      <c r="C17" s="660" t="s">
        <v>66</v>
      </c>
      <c r="D17" s="661"/>
      <c r="E17" s="661"/>
      <c r="F17" s="662"/>
      <c r="G17" s="292" t="s">
        <v>6</v>
      </c>
      <c r="H17" s="322" t="s">
        <v>7</v>
      </c>
      <c r="I17" s="322" t="s">
        <v>8</v>
      </c>
      <c r="J17" s="322" t="s">
        <v>9</v>
      </c>
      <c r="K17" s="322" t="s">
        <v>10</v>
      </c>
      <c r="L17" s="322" t="s">
        <v>11</v>
      </c>
      <c r="M17" s="322" t="s">
        <v>12</v>
      </c>
      <c r="N17" s="322" t="s">
        <v>13</v>
      </c>
      <c r="O17" s="322" t="s">
        <v>14</v>
      </c>
      <c r="P17" s="322" t="s">
        <v>15</v>
      </c>
      <c r="Q17" s="322" t="s">
        <v>16</v>
      </c>
      <c r="R17" s="322" t="s">
        <v>17</v>
      </c>
      <c r="S17" s="322" t="s">
        <v>18</v>
      </c>
      <c r="T17" s="322" t="s">
        <v>22</v>
      </c>
      <c r="U17" s="322" t="s">
        <v>23</v>
      </c>
      <c r="V17" s="284" t="s">
        <v>24</v>
      </c>
      <c r="W17" s="284" t="s">
        <v>25</v>
      </c>
      <c r="X17" s="284" t="s">
        <v>26</v>
      </c>
      <c r="Y17" s="284" t="s">
        <v>27</v>
      </c>
      <c r="Z17" s="284" t="s">
        <v>28</v>
      </c>
      <c r="AA17" s="284" t="s">
        <v>29</v>
      </c>
    </row>
    <row r="18" spans="1:30" s="277" customFormat="1" ht="16.5">
      <c r="C18" s="663"/>
      <c r="D18" s="664"/>
      <c r="E18" s="664"/>
      <c r="F18" s="665"/>
      <c r="G18" s="285">
        <f>G15</f>
        <v>8120</v>
      </c>
      <c r="H18" s="285">
        <f>H15</f>
        <v>560</v>
      </c>
      <c r="I18" s="285">
        <f>I15+8</f>
        <v>559</v>
      </c>
      <c r="J18" s="285">
        <f>J15</f>
        <v>91</v>
      </c>
      <c r="K18" s="285">
        <f>K15+8</f>
        <v>60</v>
      </c>
      <c r="L18" s="285">
        <f>L15</f>
        <v>0</v>
      </c>
      <c r="M18" s="285">
        <f>M15</f>
        <v>1406</v>
      </c>
      <c r="N18" s="285">
        <f>N15</f>
        <v>1152</v>
      </c>
      <c r="O18" s="285">
        <f t="shared" ref="O18:S18" si="2">O15</f>
        <v>206</v>
      </c>
      <c r="P18" s="285">
        <f t="shared" si="2"/>
        <v>48</v>
      </c>
      <c r="Q18" s="285">
        <f t="shared" si="2"/>
        <v>462</v>
      </c>
      <c r="R18" s="285">
        <f t="shared" si="2"/>
        <v>0</v>
      </c>
      <c r="S18" s="285">
        <f t="shared" si="2"/>
        <v>460</v>
      </c>
      <c r="T18" s="285">
        <f>W15</f>
        <v>0</v>
      </c>
      <c r="U18" s="285">
        <f t="shared" ref="U18:X18" si="3">X15</f>
        <v>0</v>
      </c>
      <c r="V18" s="285">
        <f t="shared" si="3"/>
        <v>0</v>
      </c>
      <c r="W18" s="285">
        <f t="shared" si="3"/>
        <v>0</v>
      </c>
      <c r="X18" s="285">
        <f t="shared" si="3"/>
        <v>0</v>
      </c>
      <c r="Y18" s="285">
        <f>AB15</f>
        <v>2</v>
      </c>
      <c r="Z18" s="285">
        <f>AC15</f>
        <v>165</v>
      </c>
      <c r="AA18" s="285">
        <f>SUM(H18:Z18)</f>
        <v>5171</v>
      </c>
    </row>
    <row r="19" spans="1:30" s="277" customFormat="1" ht="16.5">
      <c r="E19" s="288"/>
      <c r="F19" s="288"/>
    </row>
    <row r="20" spans="1:30" s="277" customFormat="1" ht="30.75" customHeight="1">
      <c r="B20" s="291" t="s">
        <v>67</v>
      </c>
      <c r="C20" s="666" t="s">
        <v>68</v>
      </c>
      <c r="D20" s="666"/>
      <c r="E20" s="666"/>
      <c r="F20" s="666"/>
      <c r="G20" s="292" t="s">
        <v>6</v>
      </c>
      <c r="H20" s="42" t="s">
        <v>7</v>
      </c>
      <c r="I20" s="674" t="s">
        <v>70</v>
      </c>
      <c r="J20" s="674"/>
      <c r="K20" s="339" t="s">
        <v>9</v>
      </c>
      <c r="L20" s="284" t="s">
        <v>11</v>
      </c>
      <c r="M20" s="284" t="s">
        <v>12</v>
      </c>
      <c r="N20" s="284" t="s">
        <v>13</v>
      </c>
      <c r="O20" s="284" t="s">
        <v>14</v>
      </c>
      <c r="P20" s="284" t="s">
        <v>15</v>
      </c>
      <c r="Q20" s="284" t="s">
        <v>16</v>
      </c>
      <c r="R20" s="284" t="s">
        <v>17</v>
      </c>
      <c r="S20" s="284" t="s">
        <v>18</v>
      </c>
      <c r="T20" s="284" t="s">
        <v>22</v>
      </c>
      <c r="U20" s="284" t="s">
        <v>23</v>
      </c>
      <c r="V20" s="284" t="s">
        <v>24</v>
      </c>
      <c r="W20" s="284" t="s">
        <v>25</v>
      </c>
      <c r="X20" s="284" t="s">
        <v>26</v>
      </c>
      <c r="Y20" s="284" t="s">
        <v>27</v>
      </c>
      <c r="Z20" s="284" t="s">
        <v>28</v>
      </c>
      <c r="AA20" s="284" t="s">
        <v>29</v>
      </c>
    </row>
    <row r="21" spans="1:30" s="277" customFormat="1" ht="16.5">
      <c r="C21" s="666"/>
      <c r="D21" s="666"/>
      <c r="E21" s="666"/>
      <c r="F21" s="666"/>
      <c r="G21" s="285">
        <f>G15</f>
        <v>8120</v>
      </c>
      <c r="H21" s="44">
        <f>H18</f>
        <v>560</v>
      </c>
      <c r="I21" s="676">
        <f>I18+K18</f>
        <v>619</v>
      </c>
      <c r="J21" s="676"/>
      <c r="K21" s="340">
        <f>J18</f>
        <v>91</v>
      </c>
      <c r="L21" s="285" t="s">
        <v>790</v>
      </c>
      <c r="M21" s="285">
        <f t="shared" ref="M21:Q21" si="4">M18</f>
        <v>1406</v>
      </c>
      <c r="N21" s="285">
        <f t="shared" si="4"/>
        <v>1152</v>
      </c>
      <c r="O21" s="285">
        <f t="shared" si="4"/>
        <v>206</v>
      </c>
      <c r="P21" s="285">
        <f t="shared" si="4"/>
        <v>48</v>
      </c>
      <c r="Q21" s="285">
        <f t="shared" si="4"/>
        <v>462</v>
      </c>
      <c r="R21" s="285" t="s">
        <v>790</v>
      </c>
      <c r="S21" s="285">
        <f>S18</f>
        <v>460</v>
      </c>
      <c r="T21" s="491" t="s">
        <v>790</v>
      </c>
      <c r="U21" s="491" t="s">
        <v>790</v>
      </c>
      <c r="V21" s="491" t="s">
        <v>790</v>
      </c>
      <c r="W21" s="491" t="s">
        <v>790</v>
      </c>
      <c r="X21" s="491" t="s">
        <v>790</v>
      </c>
      <c r="Y21" s="285">
        <f>Y18</f>
        <v>2</v>
      </c>
      <c r="Z21" s="285">
        <f>Z18</f>
        <v>165</v>
      </c>
      <c r="AA21" s="285">
        <f>SUM(H21:Z21)</f>
        <v>5171</v>
      </c>
    </row>
    <row r="22" spans="1:30" s="274" customFormat="1"/>
    <row r="23" spans="1:30" s="274" customFormat="1"/>
    <row r="24" spans="1:30" s="274" customFormat="1"/>
    <row r="25" spans="1:30" s="277" customFormat="1" ht="16.5">
      <c r="A25" s="276" t="s">
        <v>0</v>
      </c>
      <c r="B25" s="283" t="s">
        <v>1</v>
      </c>
      <c r="C25" s="282" t="s">
        <v>2</v>
      </c>
      <c r="D25" s="282" t="s">
        <v>3</v>
      </c>
      <c r="E25" s="275" t="s">
        <v>4</v>
      </c>
      <c r="F25" s="275" t="s">
        <v>5</v>
      </c>
      <c r="G25" s="275" t="s">
        <v>6</v>
      </c>
      <c r="H25" s="284" t="s">
        <v>7</v>
      </c>
      <c r="I25" s="284" t="s">
        <v>8</v>
      </c>
      <c r="J25" s="284" t="s">
        <v>9</v>
      </c>
      <c r="K25" s="284" t="s">
        <v>10</v>
      </c>
      <c r="L25" s="284" t="s">
        <v>11</v>
      </c>
      <c r="M25" s="284" t="s">
        <v>12</v>
      </c>
      <c r="N25" s="403" t="s">
        <v>13</v>
      </c>
      <c r="O25" s="284" t="s">
        <v>14</v>
      </c>
      <c r="P25" s="284" t="s">
        <v>15</v>
      </c>
      <c r="Q25" s="284" t="s">
        <v>16</v>
      </c>
      <c r="R25" s="284" t="s">
        <v>17</v>
      </c>
      <c r="S25" s="284" t="s">
        <v>18</v>
      </c>
      <c r="T25" s="286" t="s">
        <v>19</v>
      </c>
      <c r="U25" s="286" t="s">
        <v>20</v>
      </c>
      <c r="V25" s="286" t="s">
        <v>21</v>
      </c>
      <c r="W25" s="284" t="s">
        <v>22</v>
      </c>
      <c r="X25" s="284" t="s">
        <v>23</v>
      </c>
      <c r="Y25" s="284" t="s">
        <v>24</v>
      </c>
      <c r="Z25" s="284" t="s">
        <v>25</v>
      </c>
      <c r="AA25" s="284" t="s">
        <v>26</v>
      </c>
      <c r="AB25" s="284" t="s">
        <v>27</v>
      </c>
      <c r="AC25" s="284" t="s">
        <v>28</v>
      </c>
      <c r="AD25" s="284" t="s">
        <v>29</v>
      </c>
    </row>
    <row r="26" spans="1:30" s="274" customFormat="1">
      <c r="A26" s="401"/>
      <c r="B26" s="401"/>
      <c r="C26" s="401" t="s">
        <v>697</v>
      </c>
      <c r="D26" s="401"/>
      <c r="E26" s="401">
        <v>1746</v>
      </c>
      <c r="F26" s="401" t="s">
        <v>31</v>
      </c>
      <c r="G26" s="528">
        <v>591</v>
      </c>
      <c r="H26" s="401">
        <v>23</v>
      </c>
      <c r="I26" s="401">
        <v>54</v>
      </c>
      <c r="J26" s="401">
        <v>23</v>
      </c>
      <c r="K26" s="401">
        <v>9</v>
      </c>
      <c r="L26" s="401">
        <v>28</v>
      </c>
      <c r="M26" s="401">
        <v>12</v>
      </c>
      <c r="N26" s="401">
        <v>16</v>
      </c>
      <c r="O26" s="401">
        <v>7</v>
      </c>
      <c r="P26" s="401">
        <v>1</v>
      </c>
      <c r="Q26" s="401">
        <v>103</v>
      </c>
      <c r="R26" s="401"/>
      <c r="S26" s="401">
        <v>10</v>
      </c>
      <c r="T26" s="401">
        <v>5</v>
      </c>
      <c r="U26" s="401">
        <v>2</v>
      </c>
      <c r="V26" s="401"/>
      <c r="W26" s="401">
        <v>43</v>
      </c>
      <c r="X26" s="401"/>
      <c r="Y26" s="401"/>
      <c r="Z26" s="401"/>
      <c r="AA26" s="401"/>
      <c r="AB26" s="401">
        <v>0</v>
      </c>
      <c r="AC26" s="401">
        <v>9</v>
      </c>
      <c r="AD26" s="401">
        <f t="shared" ref="AD26:AD57" si="5">SUM(H26:AC26)</f>
        <v>345</v>
      </c>
    </row>
    <row r="27" spans="1:30" s="274" customFormat="1">
      <c r="A27" s="401"/>
      <c r="B27" s="401"/>
      <c r="C27" s="401" t="s">
        <v>697</v>
      </c>
      <c r="D27" s="401"/>
      <c r="E27" s="401">
        <v>1746</v>
      </c>
      <c r="F27" s="401" t="s">
        <v>32</v>
      </c>
      <c r="G27" s="528">
        <v>591</v>
      </c>
      <c r="H27" s="401">
        <v>27</v>
      </c>
      <c r="I27" s="401">
        <v>52</v>
      </c>
      <c r="J27" s="401">
        <v>18</v>
      </c>
      <c r="K27" s="401">
        <v>10</v>
      </c>
      <c r="L27" s="401">
        <v>20</v>
      </c>
      <c r="M27" s="401">
        <v>11</v>
      </c>
      <c r="N27" s="401">
        <v>18</v>
      </c>
      <c r="O27" s="401">
        <v>2</v>
      </c>
      <c r="P27" s="401">
        <v>3</v>
      </c>
      <c r="Q27" s="401">
        <v>113</v>
      </c>
      <c r="R27" s="401"/>
      <c r="S27" s="401">
        <v>21</v>
      </c>
      <c r="T27" s="401">
        <v>2</v>
      </c>
      <c r="U27" s="401">
        <v>1</v>
      </c>
      <c r="V27" s="401"/>
      <c r="W27" s="401">
        <v>42</v>
      </c>
      <c r="X27" s="401"/>
      <c r="Y27" s="401"/>
      <c r="Z27" s="401"/>
      <c r="AA27" s="401"/>
      <c r="AB27" s="401">
        <v>0</v>
      </c>
      <c r="AC27" s="401">
        <v>13</v>
      </c>
      <c r="AD27" s="401">
        <f t="shared" si="5"/>
        <v>353</v>
      </c>
    </row>
    <row r="28" spans="1:30" s="274" customFormat="1">
      <c r="A28" s="401"/>
      <c r="B28" s="401"/>
      <c r="C28" s="401" t="s">
        <v>697</v>
      </c>
      <c r="D28" s="401"/>
      <c r="E28" s="401">
        <v>1747</v>
      </c>
      <c r="F28" s="401" t="s">
        <v>31</v>
      </c>
      <c r="G28" s="528">
        <v>503</v>
      </c>
      <c r="H28" s="401">
        <v>22</v>
      </c>
      <c r="I28" s="401">
        <v>23</v>
      </c>
      <c r="J28" s="401">
        <v>16</v>
      </c>
      <c r="K28" s="401">
        <v>0</v>
      </c>
      <c r="L28" s="401">
        <v>6</v>
      </c>
      <c r="M28" s="401">
        <v>1</v>
      </c>
      <c r="N28" s="401">
        <v>3</v>
      </c>
      <c r="O28" s="401">
        <v>9</v>
      </c>
      <c r="P28" s="401">
        <v>5</v>
      </c>
      <c r="Q28" s="401">
        <v>23</v>
      </c>
      <c r="R28" s="401"/>
      <c r="S28" s="401">
        <v>25</v>
      </c>
      <c r="T28" s="401">
        <v>1</v>
      </c>
      <c r="U28" s="401">
        <v>0</v>
      </c>
      <c r="V28" s="401"/>
      <c r="W28" s="401">
        <v>6</v>
      </c>
      <c r="X28" s="401"/>
      <c r="Y28" s="401"/>
      <c r="Z28" s="401"/>
      <c r="AA28" s="401"/>
      <c r="AB28" s="401">
        <v>0</v>
      </c>
      <c r="AC28" s="401">
        <v>3</v>
      </c>
      <c r="AD28" s="401">
        <f t="shared" si="5"/>
        <v>143</v>
      </c>
    </row>
    <row r="29" spans="1:30" s="274" customFormat="1">
      <c r="A29" s="401"/>
      <c r="B29" s="401"/>
      <c r="C29" s="401" t="s">
        <v>697</v>
      </c>
      <c r="D29" s="401"/>
      <c r="E29" s="401">
        <v>1748</v>
      </c>
      <c r="F29" s="401" t="s">
        <v>31</v>
      </c>
      <c r="G29" s="528">
        <v>562</v>
      </c>
      <c r="H29" s="401">
        <v>22</v>
      </c>
      <c r="I29" s="401">
        <v>43</v>
      </c>
      <c r="J29" s="401">
        <v>15</v>
      </c>
      <c r="K29" s="401">
        <v>4</v>
      </c>
      <c r="L29" s="401">
        <v>13</v>
      </c>
      <c r="M29" s="401">
        <v>10</v>
      </c>
      <c r="N29" s="401">
        <v>14</v>
      </c>
      <c r="O29" s="401">
        <v>6</v>
      </c>
      <c r="P29" s="401">
        <v>5</v>
      </c>
      <c r="Q29" s="401">
        <v>73</v>
      </c>
      <c r="R29" s="401"/>
      <c r="S29" s="401">
        <v>14</v>
      </c>
      <c r="T29" s="401">
        <v>1</v>
      </c>
      <c r="U29" s="401">
        <v>1</v>
      </c>
      <c r="V29" s="401"/>
      <c r="W29" s="401">
        <v>45</v>
      </c>
      <c r="X29" s="401"/>
      <c r="Y29" s="401"/>
      <c r="Z29" s="401"/>
      <c r="AA29" s="401"/>
      <c r="AB29" s="401">
        <v>2</v>
      </c>
      <c r="AC29" s="401">
        <v>8</v>
      </c>
      <c r="AD29" s="401">
        <f t="shared" si="5"/>
        <v>276</v>
      </c>
    </row>
    <row r="30" spans="1:30" s="274" customFormat="1">
      <c r="A30" s="401"/>
      <c r="B30" s="401"/>
      <c r="C30" s="401" t="s">
        <v>697</v>
      </c>
      <c r="D30" s="401"/>
      <c r="E30" s="401">
        <v>1748</v>
      </c>
      <c r="F30" s="401" t="s">
        <v>32</v>
      </c>
      <c r="G30" s="528">
        <v>562</v>
      </c>
      <c r="H30" s="401">
        <v>16</v>
      </c>
      <c r="I30" s="401">
        <v>50</v>
      </c>
      <c r="J30" s="401">
        <v>32</v>
      </c>
      <c r="K30" s="401">
        <v>4</v>
      </c>
      <c r="L30" s="401">
        <v>18</v>
      </c>
      <c r="M30" s="401">
        <v>14</v>
      </c>
      <c r="N30" s="401">
        <v>16</v>
      </c>
      <c r="O30" s="401">
        <v>7</v>
      </c>
      <c r="P30" s="401">
        <v>5</v>
      </c>
      <c r="Q30" s="401">
        <v>64</v>
      </c>
      <c r="R30" s="401"/>
      <c r="S30" s="401">
        <v>16</v>
      </c>
      <c r="T30" s="401">
        <v>0</v>
      </c>
      <c r="U30" s="401">
        <v>2</v>
      </c>
      <c r="V30" s="401"/>
      <c r="W30" s="401">
        <v>52</v>
      </c>
      <c r="X30" s="401"/>
      <c r="Y30" s="401"/>
      <c r="Z30" s="401"/>
      <c r="AA30" s="401"/>
      <c r="AB30" s="401">
        <v>1</v>
      </c>
      <c r="AC30" s="401">
        <v>2</v>
      </c>
      <c r="AD30" s="401">
        <f t="shared" si="5"/>
        <v>299</v>
      </c>
    </row>
    <row r="31" spans="1:30" s="274" customFormat="1">
      <c r="A31" s="401"/>
      <c r="B31" s="401"/>
      <c r="C31" s="401" t="s">
        <v>697</v>
      </c>
      <c r="D31" s="401"/>
      <c r="E31" s="401">
        <v>1749</v>
      </c>
      <c r="F31" s="401" t="s">
        <v>31</v>
      </c>
      <c r="G31" s="528">
        <v>422</v>
      </c>
      <c r="H31" s="401">
        <v>22</v>
      </c>
      <c r="I31" s="401">
        <v>40</v>
      </c>
      <c r="J31" s="401">
        <v>17</v>
      </c>
      <c r="K31" s="401">
        <v>3</v>
      </c>
      <c r="L31" s="401">
        <v>9</v>
      </c>
      <c r="M31" s="401">
        <v>12</v>
      </c>
      <c r="N31" s="401">
        <v>27</v>
      </c>
      <c r="O31" s="401">
        <v>10</v>
      </c>
      <c r="P31" s="401">
        <v>9</v>
      </c>
      <c r="Q31" s="401">
        <v>63</v>
      </c>
      <c r="R31" s="401"/>
      <c r="S31" s="401">
        <v>4</v>
      </c>
      <c r="T31" s="401">
        <v>0</v>
      </c>
      <c r="U31" s="401">
        <v>0</v>
      </c>
      <c r="V31" s="401"/>
      <c r="W31" s="401">
        <v>31</v>
      </c>
      <c r="X31" s="401"/>
      <c r="Y31" s="401"/>
      <c r="Z31" s="401"/>
      <c r="AA31" s="401"/>
      <c r="AB31" s="401">
        <v>0</v>
      </c>
      <c r="AC31" s="401">
        <v>2</v>
      </c>
      <c r="AD31" s="401">
        <f t="shared" si="5"/>
        <v>249</v>
      </c>
    </row>
    <row r="32" spans="1:30" s="274" customFormat="1">
      <c r="A32" s="401"/>
      <c r="B32" s="401"/>
      <c r="C32" s="401" t="s">
        <v>697</v>
      </c>
      <c r="D32" s="401"/>
      <c r="E32" s="401">
        <v>1749</v>
      </c>
      <c r="F32" s="401" t="s">
        <v>32</v>
      </c>
      <c r="G32" s="528">
        <v>422</v>
      </c>
      <c r="H32" s="401">
        <v>16</v>
      </c>
      <c r="I32" s="401">
        <v>41</v>
      </c>
      <c r="J32" s="401">
        <v>26</v>
      </c>
      <c r="K32" s="401">
        <v>1</v>
      </c>
      <c r="L32" s="401">
        <v>20</v>
      </c>
      <c r="M32" s="401">
        <v>8</v>
      </c>
      <c r="N32" s="401">
        <v>25</v>
      </c>
      <c r="O32" s="401">
        <v>10</v>
      </c>
      <c r="P32" s="401">
        <v>12</v>
      </c>
      <c r="Q32" s="401">
        <v>48</v>
      </c>
      <c r="R32" s="401"/>
      <c r="S32" s="401">
        <v>14</v>
      </c>
      <c r="T32" s="401">
        <v>1</v>
      </c>
      <c r="U32" s="401">
        <v>1</v>
      </c>
      <c r="V32" s="401"/>
      <c r="W32" s="401">
        <v>32</v>
      </c>
      <c r="X32" s="401"/>
      <c r="Y32" s="401"/>
      <c r="Z32" s="401"/>
      <c r="AA32" s="401"/>
      <c r="AB32" s="401">
        <v>0</v>
      </c>
      <c r="AC32" s="401">
        <v>8</v>
      </c>
      <c r="AD32" s="401">
        <f t="shared" si="5"/>
        <v>263</v>
      </c>
    </row>
    <row r="33" spans="1:30" s="274" customFormat="1">
      <c r="A33" s="401"/>
      <c r="B33" s="401"/>
      <c r="C33" s="401" t="s">
        <v>697</v>
      </c>
      <c r="D33" s="401"/>
      <c r="E33" s="401">
        <v>1750</v>
      </c>
      <c r="F33" s="401" t="s">
        <v>31</v>
      </c>
      <c r="G33" s="528">
        <v>570</v>
      </c>
      <c r="H33" s="401">
        <v>34</v>
      </c>
      <c r="I33" s="401">
        <v>44</v>
      </c>
      <c r="J33" s="401">
        <v>19</v>
      </c>
      <c r="K33" s="401">
        <v>7</v>
      </c>
      <c r="L33" s="401">
        <v>11</v>
      </c>
      <c r="M33" s="401">
        <v>13</v>
      </c>
      <c r="N33" s="401">
        <v>7</v>
      </c>
      <c r="O33" s="401">
        <v>21</v>
      </c>
      <c r="P33" s="401">
        <v>6</v>
      </c>
      <c r="Q33" s="401">
        <v>44</v>
      </c>
      <c r="R33" s="401"/>
      <c r="S33" s="401">
        <v>27</v>
      </c>
      <c r="T33" s="401">
        <v>1</v>
      </c>
      <c r="U33" s="401">
        <v>1</v>
      </c>
      <c r="V33" s="401"/>
      <c r="W33" s="401">
        <v>82</v>
      </c>
      <c r="X33" s="401"/>
      <c r="Y33" s="401"/>
      <c r="Z33" s="401"/>
      <c r="AA33" s="401"/>
      <c r="AB33" s="401">
        <v>1</v>
      </c>
      <c r="AC33" s="401">
        <v>14</v>
      </c>
      <c r="AD33" s="401">
        <f t="shared" si="5"/>
        <v>332</v>
      </c>
    </row>
    <row r="34" spans="1:30" s="274" customFormat="1">
      <c r="A34" s="401"/>
      <c r="B34" s="401"/>
      <c r="C34" s="401" t="s">
        <v>697</v>
      </c>
      <c r="D34" s="401"/>
      <c r="E34" s="401">
        <v>1750</v>
      </c>
      <c r="F34" s="401" t="s">
        <v>32</v>
      </c>
      <c r="G34" s="528">
        <v>569</v>
      </c>
      <c r="H34" s="401">
        <v>36</v>
      </c>
      <c r="I34" s="401">
        <v>61</v>
      </c>
      <c r="J34" s="401">
        <v>25</v>
      </c>
      <c r="K34" s="401">
        <v>12</v>
      </c>
      <c r="L34" s="401">
        <v>11</v>
      </c>
      <c r="M34" s="401">
        <v>8</v>
      </c>
      <c r="N34" s="401">
        <v>8</v>
      </c>
      <c r="O34" s="401">
        <v>25</v>
      </c>
      <c r="P34" s="401">
        <v>7</v>
      </c>
      <c r="Q34" s="401">
        <v>43</v>
      </c>
      <c r="R34" s="401"/>
      <c r="S34" s="401">
        <v>17</v>
      </c>
      <c r="T34" s="401">
        <v>1</v>
      </c>
      <c r="U34" s="401">
        <v>2</v>
      </c>
      <c r="V34" s="401"/>
      <c r="W34" s="401">
        <v>49</v>
      </c>
      <c r="X34" s="401"/>
      <c r="Y34" s="401"/>
      <c r="Z34" s="401"/>
      <c r="AA34" s="401"/>
      <c r="AB34" s="401">
        <v>1</v>
      </c>
      <c r="AC34" s="401">
        <v>13</v>
      </c>
      <c r="AD34" s="401">
        <f t="shared" si="5"/>
        <v>319</v>
      </c>
    </row>
    <row r="35" spans="1:30" s="274" customFormat="1">
      <c r="A35" s="401"/>
      <c r="B35" s="401"/>
      <c r="C35" s="401" t="s">
        <v>697</v>
      </c>
      <c r="D35" s="401"/>
      <c r="E35" s="401">
        <v>1750</v>
      </c>
      <c r="F35" s="401" t="s">
        <v>34</v>
      </c>
      <c r="G35" s="528"/>
      <c r="H35" s="401">
        <v>4</v>
      </c>
      <c r="I35" s="401">
        <v>2</v>
      </c>
      <c r="J35" s="401">
        <v>1</v>
      </c>
      <c r="K35" s="401">
        <v>3</v>
      </c>
      <c r="L35" s="401">
        <v>0</v>
      </c>
      <c r="M35" s="401">
        <v>1</v>
      </c>
      <c r="N35" s="401">
        <v>3</v>
      </c>
      <c r="O35" s="401">
        <v>0</v>
      </c>
      <c r="P35" s="401">
        <v>0</v>
      </c>
      <c r="Q35" s="401">
        <v>5</v>
      </c>
      <c r="R35" s="401"/>
      <c r="S35" s="401">
        <v>3</v>
      </c>
      <c r="T35" s="401">
        <v>0</v>
      </c>
      <c r="U35" s="401">
        <v>0</v>
      </c>
      <c r="V35" s="401"/>
      <c r="W35" s="401">
        <v>1</v>
      </c>
      <c r="X35" s="401"/>
      <c r="Y35" s="401"/>
      <c r="Z35" s="401"/>
      <c r="AA35" s="401"/>
      <c r="AB35" s="401">
        <v>0</v>
      </c>
      <c r="AC35" s="401">
        <v>1</v>
      </c>
      <c r="AD35" s="401">
        <f t="shared" si="5"/>
        <v>24</v>
      </c>
    </row>
    <row r="36" spans="1:30" s="274" customFormat="1">
      <c r="A36" s="401"/>
      <c r="B36" s="401"/>
      <c r="C36" s="401" t="s">
        <v>697</v>
      </c>
      <c r="D36" s="401"/>
      <c r="E36" s="401">
        <v>1751</v>
      </c>
      <c r="F36" s="401" t="s">
        <v>31</v>
      </c>
      <c r="G36" s="528">
        <v>685</v>
      </c>
      <c r="H36" s="401">
        <v>15</v>
      </c>
      <c r="I36" s="401">
        <v>50</v>
      </c>
      <c r="J36" s="401">
        <v>22</v>
      </c>
      <c r="K36" s="401">
        <v>5</v>
      </c>
      <c r="L36" s="401">
        <v>19</v>
      </c>
      <c r="M36" s="401">
        <v>6</v>
      </c>
      <c r="N36" s="401">
        <v>90</v>
      </c>
      <c r="O36" s="401">
        <v>8</v>
      </c>
      <c r="P36" s="401">
        <v>11</v>
      </c>
      <c r="Q36" s="401">
        <v>37</v>
      </c>
      <c r="R36" s="401"/>
      <c r="S36" s="401">
        <v>78</v>
      </c>
      <c r="T36" s="401">
        <v>0</v>
      </c>
      <c r="U36" s="401">
        <v>1</v>
      </c>
      <c r="V36" s="401"/>
      <c r="W36" s="401">
        <v>49</v>
      </c>
      <c r="X36" s="401"/>
      <c r="Y36" s="401"/>
      <c r="Z36" s="401"/>
      <c r="AA36" s="401"/>
      <c r="AB36" s="401">
        <v>0</v>
      </c>
      <c r="AC36" s="401">
        <v>19</v>
      </c>
      <c r="AD36" s="401">
        <f t="shared" si="5"/>
        <v>410</v>
      </c>
    </row>
    <row r="37" spans="1:30" s="274" customFormat="1">
      <c r="A37" s="401"/>
      <c r="B37" s="401"/>
      <c r="C37" s="401" t="s">
        <v>697</v>
      </c>
      <c r="D37" s="401"/>
      <c r="E37" s="401">
        <v>1751</v>
      </c>
      <c r="F37" s="401" t="s">
        <v>32</v>
      </c>
      <c r="G37" s="528">
        <v>684</v>
      </c>
      <c r="H37" s="401">
        <v>15</v>
      </c>
      <c r="I37" s="401">
        <v>42</v>
      </c>
      <c r="J37" s="401">
        <v>22</v>
      </c>
      <c r="K37" s="401">
        <v>1</v>
      </c>
      <c r="L37" s="401">
        <v>19</v>
      </c>
      <c r="M37" s="401">
        <v>8</v>
      </c>
      <c r="N37" s="401">
        <v>96</v>
      </c>
      <c r="O37" s="401">
        <v>3</v>
      </c>
      <c r="P37" s="401">
        <v>6</v>
      </c>
      <c r="Q37" s="401">
        <v>35</v>
      </c>
      <c r="R37" s="401"/>
      <c r="S37" s="401">
        <v>68</v>
      </c>
      <c r="T37" s="401">
        <v>1</v>
      </c>
      <c r="U37" s="401">
        <v>1</v>
      </c>
      <c r="V37" s="401"/>
      <c r="W37" s="401">
        <v>58</v>
      </c>
      <c r="X37" s="401"/>
      <c r="Y37" s="401"/>
      <c r="Z37" s="401"/>
      <c r="AA37" s="401"/>
      <c r="AB37" s="401">
        <v>1</v>
      </c>
      <c r="AC37" s="401">
        <v>15</v>
      </c>
      <c r="AD37" s="401">
        <f t="shared" si="5"/>
        <v>391</v>
      </c>
    </row>
    <row r="38" spans="1:30" s="274" customFormat="1">
      <c r="A38" s="401"/>
      <c r="B38" s="401"/>
      <c r="C38" s="401" t="s">
        <v>697</v>
      </c>
      <c r="D38" s="401"/>
      <c r="E38" s="401">
        <v>1751</v>
      </c>
      <c r="F38" s="401" t="s">
        <v>33</v>
      </c>
      <c r="G38" s="528">
        <v>684</v>
      </c>
      <c r="H38" s="401">
        <v>16</v>
      </c>
      <c r="I38" s="401">
        <v>54</v>
      </c>
      <c r="J38" s="401">
        <v>32</v>
      </c>
      <c r="K38" s="401">
        <v>8</v>
      </c>
      <c r="L38" s="401">
        <v>12</v>
      </c>
      <c r="M38" s="401">
        <v>4</v>
      </c>
      <c r="N38" s="401">
        <v>95</v>
      </c>
      <c r="O38" s="401">
        <v>8</v>
      </c>
      <c r="P38" s="401">
        <v>10</v>
      </c>
      <c r="Q38" s="401">
        <v>32</v>
      </c>
      <c r="R38" s="401"/>
      <c r="S38" s="401">
        <v>72</v>
      </c>
      <c r="T38" s="401">
        <v>2</v>
      </c>
      <c r="U38" s="401">
        <v>0</v>
      </c>
      <c r="V38" s="401"/>
      <c r="W38" s="401">
        <v>55</v>
      </c>
      <c r="X38" s="401"/>
      <c r="Y38" s="401"/>
      <c r="Z38" s="401"/>
      <c r="AA38" s="401"/>
      <c r="AB38" s="401">
        <v>0</v>
      </c>
      <c r="AC38" s="401">
        <v>26</v>
      </c>
      <c r="AD38" s="401">
        <f t="shared" si="5"/>
        <v>426</v>
      </c>
    </row>
    <row r="39" spans="1:30" s="274" customFormat="1">
      <c r="A39" s="401"/>
      <c r="B39" s="401"/>
      <c r="C39" s="401" t="s">
        <v>697</v>
      </c>
      <c r="D39" s="401"/>
      <c r="E39" s="401">
        <v>1751</v>
      </c>
      <c r="F39" s="401" t="s">
        <v>197</v>
      </c>
      <c r="G39" s="528">
        <v>684</v>
      </c>
      <c r="H39" s="401">
        <v>13</v>
      </c>
      <c r="I39" s="401">
        <v>52</v>
      </c>
      <c r="J39" s="401">
        <v>17</v>
      </c>
      <c r="K39" s="401">
        <v>4</v>
      </c>
      <c r="L39" s="401">
        <v>10</v>
      </c>
      <c r="M39" s="401">
        <v>10</v>
      </c>
      <c r="N39" s="401">
        <v>92</v>
      </c>
      <c r="O39" s="401">
        <v>8</v>
      </c>
      <c r="P39" s="401">
        <v>16</v>
      </c>
      <c r="Q39" s="401">
        <v>29</v>
      </c>
      <c r="R39" s="401"/>
      <c r="S39" s="401">
        <v>81</v>
      </c>
      <c r="T39" s="401">
        <v>3</v>
      </c>
      <c r="U39" s="401">
        <v>1</v>
      </c>
      <c r="V39" s="401"/>
      <c r="W39" s="401">
        <v>62</v>
      </c>
      <c r="X39" s="401"/>
      <c r="Y39" s="401"/>
      <c r="Z39" s="401"/>
      <c r="AA39" s="401"/>
      <c r="AB39" s="401">
        <v>1</v>
      </c>
      <c r="AC39" s="401">
        <v>13</v>
      </c>
      <c r="AD39" s="401">
        <f t="shared" si="5"/>
        <v>412</v>
      </c>
    </row>
    <row r="40" spans="1:30" s="274" customFormat="1">
      <c r="A40" s="401"/>
      <c r="B40" s="401"/>
      <c r="C40" s="401" t="s">
        <v>697</v>
      </c>
      <c r="D40" s="401"/>
      <c r="E40" s="401">
        <v>1752</v>
      </c>
      <c r="F40" s="401" t="s">
        <v>31</v>
      </c>
      <c r="G40" s="528">
        <v>709</v>
      </c>
      <c r="H40" s="401">
        <v>17</v>
      </c>
      <c r="I40" s="401">
        <v>73</v>
      </c>
      <c r="J40" s="401">
        <v>26</v>
      </c>
      <c r="K40" s="401">
        <v>2</v>
      </c>
      <c r="L40" s="401">
        <v>24</v>
      </c>
      <c r="M40" s="401">
        <v>12</v>
      </c>
      <c r="N40" s="401">
        <v>60</v>
      </c>
      <c r="O40" s="401">
        <v>10</v>
      </c>
      <c r="P40" s="401">
        <v>7</v>
      </c>
      <c r="Q40" s="401">
        <v>32</v>
      </c>
      <c r="R40" s="401"/>
      <c r="S40" s="401">
        <v>78</v>
      </c>
      <c r="T40" s="401">
        <v>2</v>
      </c>
      <c r="U40" s="401">
        <v>1</v>
      </c>
      <c r="V40" s="401"/>
      <c r="W40" s="401">
        <v>60</v>
      </c>
      <c r="X40" s="401"/>
      <c r="Y40" s="401"/>
      <c r="Z40" s="401"/>
      <c r="AA40" s="401"/>
      <c r="AB40" s="401">
        <v>0</v>
      </c>
      <c r="AC40" s="401">
        <v>6</v>
      </c>
      <c r="AD40" s="401">
        <f t="shared" si="5"/>
        <v>410</v>
      </c>
    </row>
    <row r="41" spans="1:30" s="274" customFormat="1">
      <c r="A41" s="401"/>
      <c r="B41" s="401"/>
      <c r="C41" s="401" t="s">
        <v>697</v>
      </c>
      <c r="D41" s="401"/>
      <c r="E41" s="401">
        <v>1752</v>
      </c>
      <c r="F41" s="401" t="s">
        <v>32</v>
      </c>
      <c r="G41" s="528">
        <v>709</v>
      </c>
      <c r="H41" s="401">
        <v>14</v>
      </c>
      <c r="I41" s="401">
        <v>78</v>
      </c>
      <c r="J41" s="401">
        <v>21</v>
      </c>
      <c r="K41" s="401">
        <v>3</v>
      </c>
      <c r="L41" s="401">
        <v>15</v>
      </c>
      <c r="M41" s="401">
        <v>9</v>
      </c>
      <c r="N41" s="401">
        <v>79</v>
      </c>
      <c r="O41" s="401">
        <v>9</v>
      </c>
      <c r="P41" s="401">
        <v>9</v>
      </c>
      <c r="Q41" s="401">
        <v>31</v>
      </c>
      <c r="R41" s="401"/>
      <c r="S41" s="401">
        <v>77</v>
      </c>
      <c r="T41" s="401">
        <v>1</v>
      </c>
      <c r="U41" s="401">
        <v>6</v>
      </c>
      <c r="V41" s="401"/>
      <c r="W41" s="401">
        <v>69</v>
      </c>
      <c r="X41" s="401"/>
      <c r="Y41" s="401"/>
      <c r="Z41" s="401"/>
      <c r="AA41" s="401"/>
      <c r="AB41" s="401">
        <v>0</v>
      </c>
      <c r="AC41" s="401">
        <v>6</v>
      </c>
      <c r="AD41" s="401">
        <f t="shared" si="5"/>
        <v>427</v>
      </c>
    </row>
    <row r="42" spans="1:30" s="274" customFormat="1">
      <c r="A42" s="401"/>
      <c r="B42" s="401"/>
      <c r="C42" s="401" t="s">
        <v>697</v>
      </c>
      <c r="D42" s="401"/>
      <c r="E42" s="401">
        <v>1753</v>
      </c>
      <c r="F42" s="401" t="s">
        <v>31</v>
      </c>
      <c r="G42" s="528">
        <v>616</v>
      </c>
      <c r="H42" s="401">
        <v>14</v>
      </c>
      <c r="I42" s="401">
        <v>44</v>
      </c>
      <c r="J42" s="401">
        <v>24</v>
      </c>
      <c r="K42" s="401">
        <v>3</v>
      </c>
      <c r="L42" s="401">
        <v>9</v>
      </c>
      <c r="M42" s="401">
        <v>1</v>
      </c>
      <c r="N42" s="401">
        <v>25</v>
      </c>
      <c r="O42" s="401">
        <v>21</v>
      </c>
      <c r="P42" s="401">
        <v>8</v>
      </c>
      <c r="Q42" s="401">
        <v>47</v>
      </c>
      <c r="R42" s="401"/>
      <c r="S42" s="401">
        <v>50</v>
      </c>
      <c r="T42" s="401">
        <v>1</v>
      </c>
      <c r="U42" s="401">
        <v>0</v>
      </c>
      <c r="V42" s="401"/>
      <c r="W42" s="401">
        <v>127</v>
      </c>
      <c r="X42" s="401"/>
      <c r="Y42" s="401"/>
      <c r="Z42" s="401"/>
      <c r="AA42" s="401"/>
      <c r="AB42" s="401">
        <v>0</v>
      </c>
      <c r="AC42" s="401">
        <v>24</v>
      </c>
      <c r="AD42" s="401">
        <f t="shared" si="5"/>
        <v>398</v>
      </c>
    </row>
    <row r="43" spans="1:30" s="274" customFormat="1">
      <c r="A43" s="401"/>
      <c r="B43" s="401"/>
      <c r="C43" s="401" t="s">
        <v>697</v>
      </c>
      <c r="D43" s="401"/>
      <c r="E43" s="401">
        <v>1753</v>
      </c>
      <c r="F43" s="401" t="s">
        <v>32</v>
      </c>
      <c r="G43" s="528">
        <v>616</v>
      </c>
      <c r="H43" s="401">
        <v>10</v>
      </c>
      <c r="I43" s="401">
        <v>40</v>
      </c>
      <c r="J43" s="401">
        <v>2</v>
      </c>
      <c r="K43" s="401">
        <v>5</v>
      </c>
      <c r="L43" s="401">
        <v>14</v>
      </c>
      <c r="M43" s="401">
        <v>10</v>
      </c>
      <c r="N43" s="401">
        <v>27</v>
      </c>
      <c r="O43" s="401">
        <v>24</v>
      </c>
      <c r="P43" s="401">
        <v>4</v>
      </c>
      <c r="Q43" s="401">
        <v>43</v>
      </c>
      <c r="R43" s="401"/>
      <c r="S43" s="401">
        <v>37</v>
      </c>
      <c r="T43" s="401">
        <v>2</v>
      </c>
      <c r="U43" s="401">
        <v>1</v>
      </c>
      <c r="V43" s="401"/>
      <c r="W43" s="401">
        <v>117</v>
      </c>
      <c r="X43" s="401"/>
      <c r="Y43" s="401"/>
      <c r="Z43" s="401"/>
      <c r="AA43" s="401"/>
      <c r="AB43" s="401">
        <v>0</v>
      </c>
      <c r="AC43" s="401">
        <v>15</v>
      </c>
      <c r="AD43" s="401">
        <f t="shared" si="5"/>
        <v>351</v>
      </c>
    </row>
    <row r="44" spans="1:30" s="274" customFormat="1">
      <c r="A44" s="401"/>
      <c r="B44" s="401"/>
      <c r="C44" s="401" t="s">
        <v>697</v>
      </c>
      <c r="D44" s="401"/>
      <c r="E44" s="401">
        <v>1754</v>
      </c>
      <c r="F44" s="401" t="s">
        <v>31</v>
      </c>
      <c r="G44" s="528">
        <v>697</v>
      </c>
      <c r="H44" s="401">
        <v>18</v>
      </c>
      <c r="I44" s="401">
        <v>52</v>
      </c>
      <c r="J44" s="401">
        <v>13</v>
      </c>
      <c r="K44" s="401">
        <v>9</v>
      </c>
      <c r="L44" s="401">
        <v>27</v>
      </c>
      <c r="M44" s="401">
        <v>6</v>
      </c>
      <c r="N44" s="401">
        <v>17</v>
      </c>
      <c r="O44" s="401">
        <v>10</v>
      </c>
      <c r="P44" s="401">
        <v>8</v>
      </c>
      <c r="Q44" s="401">
        <v>55</v>
      </c>
      <c r="R44" s="401"/>
      <c r="S44" s="401">
        <v>59</v>
      </c>
      <c r="T44" s="401">
        <v>3</v>
      </c>
      <c r="U44" s="401">
        <v>4</v>
      </c>
      <c r="V44" s="401"/>
      <c r="W44" s="401">
        <v>128</v>
      </c>
      <c r="X44" s="401"/>
      <c r="Y44" s="401"/>
      <c r="Z44" s="401"/>
      <c r="AA44" s="401"/>
      <c r="AB44" s="401">
        <v>0</v>
      </c>
      <c r="AC44" s="401">
        <v>14</v>
      </c>
      <c r="AD44" s="401">
        <f t="shared" si="5"/>
        <v>423</v>
      </c>
    </row>
    <row r="45" spans="1:30" s="274" customFormat="1">
      <c r="A45" s="401"/>
      <c r="B45" s="401"/>
      <c r="C45" s="401" t="s">
        <v>697</v>
      </c>
      <c r="D45" s="401"/>
      <c r="E45" s="401">
        <v>1754</v>
      </c>
      <c r="F45" s="401" t="s">
        <v>32</v>
      </c>
      <c r="G45" s="528">
        <v>696</v>
      </c>
      <c r="H45" s="401">
        <v>17</v>
      </c>
      <c r="I45" s="401">
        <v>55</v>
      </c>
      <c r="J45" s="401">
        <v>13</v>
      </c>
      <c r="K45" s="401">
        <v>7</v>
      </c>
      <c r="L45" s="401">
        <v>26</v>
      </c>
      <c r="M45" s="401">
        <v>4</v>
      </c>
      <c r="N45" s="401">
        <v>16</v>
      </c>
      <c r="O45" s="401">
        <v>12</v>
      </c>
      <c r="P45" s="401">
        <v>2</v>
      </c>
      <c r="Q45" s="401">
        <v>54</v>
      </c>
      <c r="R45" s="401"/>
      <c r="S45" s="401">
        <v>76</v>
      </c>
      <c r="T45" s="401">
        <v>3</v>
      </c>
      <c r="U45" s="401">
        <v>1</v>
      </c>
      <c r="V45" s="401"/>
      <c r="W45" s="401">
        <v>135</v>
      </c>
      <c r="X45" s="401"/>
      <c r="Y45" s="401"/>
      <c r="Z45" s="401"/>
      <c r="AA45" s="401"/>
      <c r="AB45" s="401">
        <v>0</v>
      </c>
      <c r="AC45" s="401">
        <v>11</v>
      </c>
      <c r="AD45" s="401">
        <f t="shared" si="5"/>
        <v>432</v>
      </c>
    </row>
    <row r="46" spans="1:30" s="274" customFormat="1">
      <c r="A46" s="401"/>
      <c r="B46" s="401"/>
      <c r="C46" s="401" t="s">
        <v>697</v>
      </c>
      <c r="D46" s="401"/>
      <c r="E46" s="401">
        <v>1755</v>
      </c>
      <c r="F46" s="401" t="s">
        <v>31</v>
      </c>
      <c r="G46" s="528">
        <v>545</v>
      </c>
      <c r="H46" s="401">
        <v>16</v>
      </c>
      <c r="I46" s="401">
        <v>88</v>
      </c>
      <c r="J46" s="401">
        <v>10</v>
      </c>
      <c r="K46" s="401">
        <v>3</v>
      </c>
      <c r="L46" s="401">
        <v>23</v>
      </c>
      <c r="M46" s="401">
        <v>11</v>
      </c>
      <c r="N46" s="401">
        <v>6</v>
      </c>
      <c r="O46" s="401">
        <v>13</v>
      </c>
      <c r="P46" s="401">
        <v>4</v>
      </c>
      <c r="Q46" s="401">
        <v>59</v>
      </c>
      <c r="R46" s="401"/>
      <c r="S46" s="401">
        <v>33</v>
      </c>
      <c r="T46" s="401">
        <v>1</v>
      </c>
      <c r="U46" s="401">
        <v>2</v>
      </c>
      <c r="V46" s="401"/>
      <c r="W46" s="401">
        <v>36</v>
      </c>
      <c r="X46" s="401"/>
      <c r="Y46" s="401"/>
      <c r="Z46" s="401"/>
      <c r="AA46" s="401"/>
      <c r="AB46" s="401">
        <v>1</v>
      </c>
      <c r="AC46" s="401">
        <v>6</v>
      </c>
      <c r="AD46" s="401">
        <f t="shared" si="5"/>
        <v>312</v>
      </c>
    </row>
    <row r="47" spans="1:30" s="274" customFormat="1">
      <c r="A47" s="401"/>
      <c r="B47" s="401"/>
      <c r="C47" s="401" t="s">
        <v>697</v>
      </c>
      <c r="D47" s="401"/>
      <c r="E47" s="401">
        <v>1755</v>
      </c>
      <c r="F47" s="401" t="s">
        <v>32</v>
      </c>
      <c r="G47" s="528">
        <v>545</v>
      </c>
      <c r="H47" s="401">
        <v>19</v>
      </c>
      <c r="I47" s="401">
        <v>73</v>
      </c>
      <c r="J47" s="401">
        <v>12</v>
      </c>
      <c r="K47" s="401">
        <v>3</v>
      </c>
      <c r="L47" s="401">
        <v>13</v>
      </c>
      <c r="M47" s="401">
        <v>17</v>
      </c>
      <c r="N47" s="401">
        <v>16</v>
      </c>
      <c r="O47" s="401">
        <v>10</v>
      </c>
      <c r="P47" s="401">
        <v>2</v>
      </c>
      <c r="Q47" s="401">
        <v>47</v>
      </c>
      <c r="R47" s="401"/>
      <c r="S47" s="401">
        <v>25</v>
      </c>
      <c r="T47" s="401">
        <v>1</v>
      </c>
      <c r="U47" s="401">
        <v>1</v>
      </c>
      <c r="V47" s="401"/>
      <c r="W47" s="401">
        <v>60</v>
      </c>
      <c r="X47" s="401"/>
      <c r="Y47" s="401"/>
      <c r="Z47" s="401"/>
      <c r="AA47" s="401"/>
      <c r="AB47" s="401">
        <v>0</v>
      </c>
      <c r="AC47" s="401">
        <v>10</v>
      </c>
      <c r="AD47" s="401">
        <f t="shared" si="5"/>
        <v>309</v>
      </c>
    </row>
    <row r="48" spans="1:30" s="274" customFormat="1">
      <c r="A48" s="401"/>
      <c r="B48" s="401"/>
      <c r="C48" s="401" t="s">
        <v>697</v>
      </c>
      <c r="D48" s="401"/>
      <c r="E48" s="401">
        <v>1755</v>
      </c>
      <c r="F48" s="401" t="s">
        <v>33</v>
      </c>
      <c r="G48" s="528">
        <v>544</v>
      </c>
      <c r="H48" s="401">
        <v>19</v>
      </c>
      <c r="I48" s="401">
        <v>75</v>
      </c>
      <c r="J48" s="401">
        <v>17</v>
      </c>
      <c r="K48" s="401">
        <v>3</v>
      </c>
      <c r="L48" s="401">
        <v>16</v>
      </c>
      <c r="M48" s="401">
        <v>12</v>
      </c>
      <c r="N48" s="401">
        <v>10</v>
      </c>
      <c r="O48" s="401">
        <v>7</v>
      </c>
      <c r="P48" s="401">
        <v>4</v>
      </c>
      <c r="Q48" s="401">
        <v>62</v>
      </c>
      <c r="R48" s="401"/>
      <c r="S48" s="401">
        <v>20</v>
      </c>
      <c r="T48" s="401">
        <v>2</v>
      </c>
      <c r="U48" s="401">
        <v>3</v>
      </c>
      <c r="V48" s="401"/>
      <c r="W48" s="401">
        <v>75</v>
      </c>
      <c r="X48" s="401"/>
      <c r="Y48" s="401"/>
      <c r="Z48" s="401"/>
      <c r="AA48" s="401"/>
      <c r="AB48" s="401">
        <v>0</v>
      </c>
      <c r="AC48" s="401">
        <v>1</v>
      </c>
      <c r="AD48" s="401">
        <f t="shared" si="5"/>
        <v>326</v>
      </c>
    </row>
    <row r="49" spans="1:30" s="274" customFormat="1">
      <c r="A49" s="401"/>
      <c r="B49" s="401"/>
      <c r="C49" s="401" t="s">
        <v>697</v>
      </c>
      <c r="D49" s="401"/>
      <c r="E49" s="401">
        <v>1756</v>
      </c>
      <c r="F49" s="401" t="s">
        <v>31</v>
      </c>
      <c r="G49" s="528">
        <v>613</v>
      </c>
      <c r="H49" s="401">
        <v>38</v>
      </c>
      <c r="I49" s="401">
        <v>38</v>
      </c>
      <c r="J49" s="401">
        <v>29</v>
      </c>
      <c r="K49" s="401">
        <v>6</v>
      </c>
      <c r="L49" s="401">
        <v>25</v>
      </c>
      <c r="M49" s="401">
        <v>10</v>
      </c>
      <c r="N49" s="401">
        <v>15</v>
      </c>
      <c r="O49" s="401">
        <v>9</v>
      </c>
      <c r="P49" s="401">
        <v>0</v>
      </c>
      <c r="Q49" s="401">
        <v>72</v>
      </c>
      <c r="R49" s="401"/>
      <c r="S49" s="401">
        <v>31</v>
      </c>
      <c r="T49" s="401">
        <v>3</v>
      </c>
      <c r="U49" s="401">
        <v>1</v>
      </c>
      <c r="V49" s="401"/>
      <c r="W49" s="401">
        <v>44</v>
      </c>
      <c r="X49" s="401"/>
      <c r="Y49" s="401"/>
      <c r="Z49" s="401"/>
      <c r="AA49" s="401"/>
      <c r="AB49" s="401">
        <v>0</v>
      </c>
      <c r="AC49" s="401">
        <v>12</v>
      </c>
      <c r="AD49" s="401">
        <f t="shared" si="5"/>
        <v>333</v>
      </c>
    </row>
    <row r="50" spans="1:30" s="274" customFormat="1">
      <c r="A50" s="401"/>
      <c r="B50" s="401"/>
      <c r="C50" s="401" t="s">
        <v>697</v>
      </c>
      <c r="D50" s="401"/>
      <c r="E50" s="401">
        <v>1756</v>
      </c>
      <c r="F50" s="401" t="s">
        <v>32</v>
      </c>
      <c r="G50" s="528">
        <v>613</v>
      </c>
      <c r="H50" s="401">
        <v>30</v>
      </c>
      <c r="I50" s="401">
        <v>60</v>
      </c>
      <c r="J50" s="401">
        <v>25</v>
      </c>
      <c r="K50" s="401">
        <v>2</v>
      </c>
      <c r="L50" s="401">
        <v>21</v>
      </c>
      <c r="M50" s="401">
        <v>11</v>
      </c>
      <c r="N50" s="401">
        <v>8</v>
      </c>
      <c r="O50" s="401">
        <v>5</v>
      </c>
      <c r="P50" s="401">
        <v>7</v>
      </c>
      <c r="Q50" s="401">
        <v>70</v>
      </c>
      <c r="R50" s="401"/>
      <c r="S50" s="401">
        <v>33</v>
      </c>
      <c r="T50" s="401">
        <v>4</v>
      </c>
      <c r="U50" s="401">
        <v>1</v>
      </c>
      <c r="V50" s="401"/>
      <c r="W50" s="401">
        <v>60</v>
      </c>
      <c r="X50" s="401"/>
      <c r="Y50" s="401"/>
      <c r="Z50" s="401"/>
      <c r="AA50" s="401"/>
      <c r="AB50" s="401">
        <v>0</v>
      </c>
      <c r="AC50" s="401">
        <v>9</v>
      </c>
      <c r="AD50" s="401">
        <f t="shared" si="5"/>
        <v>346</v>
      </c>
    </row>
    <row r="51" spans="1:30" s="274" customFormat="1">
      <c r="A51" s="401"/>
      <c r="B51" s="401"/>
      <c r="C51" s="401" t="s">
        <v>697</v>
      </c>
      <c r="D51" s="401"/>
      <c r="E51" s="401">
        <v>1757</v>
      </c>
      <c r="F51" s="401" t="s">
        <v>31</v>
      </c>
      <c r="G51" s="528">
        <v>510</v>
      </c>
      <c r="H51" s="401">
        <v>22</v>
      </c>
      <c r="I51" s="401">
        <v>40</v>
      </c>
      <c r="J51" s="401">
        <v>36</v>
      </c>
      <c r="K51" s="401">
        <v>1</v>
      </c>
      <c r="L51" s="401">
        <v>17</v>
      </c>
      <c r="M51" s="401">
        <v>10</v>
      </c>
      <c r="N51" s="401">
        <v>16</v>
      </c>
      <c r="O51" s="401">
        <v>4</v>
      </c>
      <c r="P51" s="401">
        <v>5</v>
      </c>
      <c r="Q51" s="401">
        <v>65</v>
      </c>
      <c r="R51" s="401"/>
      <c r="S51" s="401">
        <v>9</v>
      </c>
      <c r="T51" s="401">
        <v>4</v>
      </c>
      <c r="U51" s="401">
        <v>0</v>
      </c>
      <c r="V51" s="401"/>
      <c r="W51" s="401">
        <v>46</v>
      </c>
      <c r="X51" s="401"/>
      <c r="Y51" s="401"/>
      <c r="Z51" s="401"/>
      <c r="AA51" s="401"/>
      <c r="AB51" s="401">
        <v>0</v>
      </c>
      <c r="AC51" s="401">
        <v>13</v>
      </c>
      <c r="AD51" s="401">
        <f t="shared" si="5"/>
        <v>288</v>
      </c>
    </row>
    <row r="52" spans="1:30" s="274" customFormat="1">
      <c r="A52" s="401"/>
      <c r="B52" s="401"/>
      <c r="C52" s="401" t="s">
        <v>697</v>
      </c>
      <c r="D52" s="401"/>
      <c r="E52" s="401">
        <v>1757</v>
      </c>
      <c r="F52" s="401" t="s">
        <v>32</v>
      </c>
      <c r="G52" s="528">
        <v>510</v>
      </c>
      <c r="H52" s="401">
        <v>28</v>
      </c>
      <c r="I52" s="401">
        <v>55</v>
      </c>
      <c r="J52" s="401">
        <v>59</v>
      </c>
      <c r="K52" s="401">
        <v>4</v>
      </c>
      <c r="L52" s="401">
        <v>9</v>
      </c>
      <c r="M52" s="401">
        <v>11</v>
      </c>
      <c r="N52" s="401">
        <v>20</v>
      </c>
      <c r="O52" s="401">
        <v>3</v>
      </c>
      <c r="P52" s="401">
        <v>1</v>
      </c>
      <c r="Q52" s="401">
        <v>42</v>
      </c>
      <c r="R52" s="401"/>
      <c r="S52" s="401">
        <v>17</v>
      </c>
      <c r="T52" s="401">
        <v>2</v>
      </c>
      <c r="U52" s="401">
        <v>1</v>
      </c>
      <c r="V52" s="401"/>
      <c r="W52" s="401">
        <v>32</v>
      </c>
      <c r="X52" s="401"/>
      <c r="Y52" s="401"/>
      <c r="Z52" s="401"/>
      <c r="AA52" s="401"/>
      <c r="AB52" s="401">
        <v>0</v>
      </c>
      <c r="AC52" s="401">
        <v>8</v>
      </c>
      <c r="AD52" s="401">
        <f t="shared" si="5"/>
        <v>292</v>
      </c>
    </row>
    <row r="53" spans="1:30" s="274" customFormat="1">
      <c r="A53" s="401"/>
      <c r="B53" s="401"/>
      <c r="C53" s="401" t="s">
        <v>697</v>
      </c>
      <c r="D53" s="401"/>
      <c r="E53" s="401">
        <v>1757</v>
      </c>
      <c r="F53" s="401" t="s">
        <v>33</v>
      </c>
      <c r="G53" s="528">
        <v>509</v>
      </c>
      <c r="H53" s="401">
        <v>16</v>
      </c>
      <c r="I53" s="401">
        <v>61</v>
      </c>
      <c r="J53" s="401">
        <v>56</v>
      </c>
      <c r="K53" s="401">
        <v>8</v>
      </c>
      <c r="L53" s="401">
        <v>18</v>
      </c>
      <c r="M53" s="401">
        <v>11</v>
      </c>
      <c r="N53" s="401">
        <v>14</v>
      </c>
      <c r="O53" s="401">
        <v>6</v>
      </c>
      <c r="P53" s="401">
        <v>6</v>
      </c>
      <c r="Q53" s="401">
        <v>42</v>
      </c>
      <c r="R53" s="401"/>
      <c r="S53" s="401">
        <v>11</v>
      </c>
      <c r="T53" s="401">
        <v>4</v>
      </c>
      <c r="U53" s="401">
        <v>1</v>
      </c>
      <c r="V53" s="401"/>
      <c r="W53" s="401">
        <v>43</v>
      </c>
      <c r="X53" s="401"/>
      <c r="Y53" s="401"/>
      <c r="Z53" s="401"/>
      <c r="AA53" s="401"/>
      <c r="AB53" s="401">
        <v>2</v>
      </c>
      <c r="AC53" s="401">
        <v>10</v>
      </c>
      <c r="AD53" s="401">
        <f t="shared" si="5"/>
        <v>309</v>
      </c>
    </row>
    <row r="54" spans="1:30" s="274" customFormat="1">
      <c r="A54" s="401"/>
      <c r="B54" s="401"/>
      <c r="C54" s="401" t="s">
        <v>697</v>
      </c>
      <c r="D54" s="401"/>
      <c r="E54" s="401">
        <v>1758</v>
      </c>
      <c r="F54" s="401" t="s">
        <v>31</v>
      </c>
      <c r="G54" s="528">
        <v>532</v>
      </c>
      <c r="H54" s="401">
        <v>23</v>
      </c>
      <c r="I54" s="401">
        <v>69</v>
      </c>
      <c r="J54" s="401">
        <v>23</v>
      </c>
      <c r="K54" s="401">
        <v>4</v>
      </c>
      <c r="L54" s="401">
        <v>16</v>
      </c>
      <c r="M54" s="401">
        <v>14</v>
      </c>
      <c r="N54" s="401">
        <v>13</v>
      </c>
      <c r="O54" s="401">
        <v>4</v>
      </c>
      <c r="P54" s="401">
        <v>3</v>
      </c>
      <c r="Q54" s="401">
        <v>67</v>
      </c>
      <c r="R54" s="401"/>
      <c r="S54" s="401">
        <v>22</v>
      </c>
      <c r="T54" s="401">
        <v>3</v>
      </c>
      <c r="U54" s="401">
        <v>1</v>
      </c>
      <c r="V54" s="401"/>
      <c r="W54" s="401">
        <v>39</v>
      </c>
      <c r="X54" s="401"/>
      <c r="Y54" s="401"/>
      <c r="Z54" s="401"/>
      <c r="AA54" s="401"/>
      <c r="AB54" s="401">
        <v>0</v>
      </c>
      <c r="AC54" s="401">
        <v>11</v>
      </c>
      <c r="AD54" s="401">
        <f t="shared" si="5"/>
        <v>312</v>
      </c>
    </row>
    <row r="55" spans="1:30" s="274" customFormat="1">
      <c r="A55" s="401"/>
      <c r="B55" s="401"/>
      <c r="C55" s="401" t="s">
        <v>697</v>
      </c>
      <c r="D55" s="401"/>
      <c r="E55" s="401">
        <v>1758</v>
      </c>
      <c r="F55" s="401" t="s">
        <v>32</v>
      </c>
      <c r="G55" s="528">
        <v>532</v>
      </c>
      <c r="H55" s="401">
        <v>17</v>
      </c>
      <c r="I55" s="401">
        <v>54</v>
      </c>
      <c r="J55" s="401">
        <v>32</v>
      </c>
      <c r="K55" s="401">
        <v>10</v>
      </c>
      <c r="L55" s="401">
        <v>18</v>
      </c>
      <c r="M55" s="401">
        <v>15</v>
      </c>
      <c r="N55" s="401">
        <v>10</v>
      </c>
      <c r="O55" s="401">
        <v>7</v>
      </c>
      <c r="P55" s="401">
        <v>3</v>
      </c>
      <c r="Q55" s="401">
        <v>78</v>
      </c>
      <c r="R55" s="401"/>
      <c r="S55" s="401">
        <v>27</v>
      </c>
      <c r="T55" s="401">
        <v>2</v>
      </c>
      <c r="U55" s="401">
        <v>0</v>
      </c>
      <c r="V55" s="401"/>
      <c r="W55" s="401">
        <v>40</v>
      </c>
      <c r="X55" s="401"/>
      <c r="Y55" s="401"/>
      <c r="Z55" s="401"/>
      <c r="AA55" s="401"/>
      <c r="AB55" s="401">
        <v>0</v>
      </c>
      <c r="AC55" s="401">
        <v>10</v>
      </c>
      <c r="AD55" s="401">
        <f t="shared" si="5"/>
        <v>323</v>
      </c>
    </row>
    <row r="56" spans="1:30" s="274" customFormat="1">
      <c r="A56" s="401"/>
      <c r="B56" s="401"/>
      <c r="C56" s="401" t="s">
        <v>697</v>
      </c>
      <c r="D56" s="401"/>
      <c r="E56" s="401">
        <v>1758</v>
      </c>
      <c r="F56" s="401" t="s">
        <v>33</v>
      </c>
      <c r="G56" s="528">
        <v>532</v>
      </c>
      <c r="H56" s="401">
        <v>16</v>
      </c>
      <c r="I56" s="401">
        <v>54</v>
      </c>
      <c r="J56" s="401">
        <v>25</v>
      </c>
      <c r="K56" s="401">
        <v>4</v>
      </c>
      <c r="L56" s="401">
        <v>18</v>
      </c>
      <c r="M56" s="401">
        <v>15</v>
      </c>
      <c r="N56" s="401">
        <v>21</v>
      </c>
      <c r="O56" s="401">
        <v>4</v>
      </c>
      <c r="P56" s="401">
        <v>6</v>
      </c>
      <c r="Q56" s="401">
        <v>52</v>
      </c>
      <c r="R56" s="401"/>
      <c r="S56" s="401">
        <v>19</v>
      </c>
      <c r="T56" s="401">
        <v>0</v>
      </c>
      <c r="U56" s="401">
        <v>2</v>
      </c>
      <c r="V56" s="401"/>
      <c r="W56" s="401">
        <v>48</v>
      </c>
      <c r="X56" s="401"/>
      <c r="Y56" s="401"/>
      <c r="Z56" s="401"/>
      <c r="AA56" s="401"/>
      <c r="AB56" s="401">
        <v>0</v>
      </c>
      <c r="AC56" s="401">
        <v>16</v>
      </c>
      <c r="AD56" s="401">
        <f t="shared" si="5"/>
        <v>300</v>
      </c>
    </row>
    <row r="57" spans="1:30" s="274" customFormat="1">
      <c r="A57" s="401"/>
      <c r="B57" s="401"/>
      <c r="C57" s="401" t="s">
        <v>697</v>
      </c>
      <c r="D57" s="401"/>
      <c r="E57" s="401">
        <v>1759</v>
      </c>
      <c r="F57" s="401" t="s">
        <v>31</v>
      </c>
      <c r="G57" s="528">
        <v>565</v>
      </c>
      <c r="H57" s="401">
        <v>18</v>
      </c>
      <c r="I57" s="401">
        <v>53</v>
      </c>
      <c r="J57" s="401">
        <v>27</v>
      </c>
      <c r="K57" s="401">
        <v>3</v>
      </c>
      <c r="L57" s="401">
        <v>17</v>
      </c>
      <c r="M57" s="401">
        <v>19</v>
      </c>
      <c r="N57" s="401">
        <v>17</v>
      </c>
      <c r="O57" s="401">
        <v>11</v>
      </c>
      <c r="P57" s="401">
        <v>1</v>
      </c>
      <c r="Q57" s="401">
        <v>51</v>
      </c>
      <c r="R57" s="401"/>
      <c r="S57" s="401">
        <v>22</v>
      </c>
      <c r="T57" s="401">
        <v>3</v>
      </c>
      <c r="U57" s="401">
        <v>6</v>
      </c>
      <c r="V57" s="401"/>
      <c r="W57" s="401">
        <v>63</v>
      </c>
      <c r="X57" s="401"/>
      <c r="Y57" s="401"/>
      <c r="Z57" s="401"/>
      <c r="AA57" s="401"/>
      <c r="AB57" s="401">
        <v>0</v>
      </c>
      <c r="AC57" s="401">
        <v>8</v>
      </c>
      <c r="AD57" s="401">
        <f t="shared" si="5"/>
        <v>319</v>
      </c>
    </row>
    <row r="58" spans="1:30" s="274" customFormat="1">
      <c r="A58" s="401"/>
      <c r="B58" s="401"/>
      <c r="C58" s="401" t="s">
        <v>697</v>
      </c>
      <c r="D58" s="401"/>
      <c r="E58" s="401">
        <v>1759</v>
      </c>
      <c r="F58" s="401" t="s">
        <v>32</v>
      </c>
      <c r="G58" s="528">
        <v>565</v>
      </c>
      <c r="H58" s="401">
        <v>7</v>
      </c>
      <c r="I58" s="401">
        <v>36</v>
      </c>
      <c r="J58" s="401">
        <v>20</v>
      </c>
      <c r="K58" s="401">
        <v>6</v>
      </c>
      <c r="L58" s="401">
        <v>24</v>
      </c>
      <c r="M58" s="401">
        <v>15</v>
      </c>
      <c r="N58" s="401">
        <v>27</v>
      </c>
      <c r="O58" s="401">
        <v>4</v>
      </c>
      <c r="P58" s="401">
        <v>11</v>
      </c>
      <c r="Q58" s="401">
        <v>77</v>
      </c>
      <c r="R58" s="401"/>
      <c r="S58" s="401">
        <v>39</v>
      </c>
      <c r="T58" s="401">
        <v>1</v>
      </c>
      <c r="U58" s="401">
        <v>3</v>
      </c>
      <c r="V58" s="401"/>
      <c r="W58" s="401">
        <v>58</v>
      </c>
      <c r="X58" s="401"/>
      <c r="Y58" s="401"/>
      <c r="Z58" s="401"/>
      <c r="AA58" s="401"/>
      <c r="AB58" s="401">
        <v>1</v>
      </c>
      <c r="AC58" s="401">
        <v>9</v>
      </c>
      <c r="AD58" s="401">
        <f t="shared" ref="AD58:AD89" si="6">SUM(H58:AC58)</f>
        <v>338</v>
      </c>
    </row>
    <row r="59" spans="1:30" s="274" customFormat="1">
      <c r="A59" s="401"/>
      <c r="B59" s="401"/>
      <c r="C59" s="401" t="s">
        <v>697</v>
      </c>
      <c r="D59" s="401"/>
      <c r="E59" s="401">
        <v>1759</v>
      </c>
      <c r="F59" s="401" t="s">
        <v>33</v>
      </c>
      <c r="G59" s="528">
        <v>565</v>
      </c>
      <c r="H59" s="401">
        <v>18</v>
      </c>
      <c r="I59" s="401">
        <v>53</v>
      </c>
      <c r="J59" s="401">
        <v>22</v>
      </c>
      <c r="K59" s="401">
        <v>2</v>
      </c>
      <c r="L59" s="401">
        <v>18</v>
      </c>
      <c r="M59" s="401">
        <v>20</v>
      </c>
      <c r="N59" s="401">
        <v>8</v>
      </c>
      <c r="O59" s="401">
        <v>4</v>
      </c>
      <c r="P59" s="401">
        <v>6</v>
      </c>
      <c r="Q59" s="401">
        <v>61</v>
      </c>
      <c r="R59" s="401"/>
      <c r="S59" s="401">
        <v>30</v>
      </c>
      <c r="T59" s="401">
        <v>1</v>
      </c>
      <c r="U59" s="401">
        <v>2</v>
      </c>
      <c r="V59" s="401"/>
      <c r="W59" s="401">
        <v>90</v>
      </c>
      <c r="X59" s="401"/>
      <c r="Y59" s="401"/>
      <c r="Z59" s="401"/>
      <c r="AA59" s="401"/>
      <c r="AB59" s="401">
        <v>1</v>
      </c>
      <c r="AC59" s="401">
        <v>9</v>
      </c>
      <c r="AD59" s="401">
        <f t="shared" si="6"/>
        <v>345</v>
      </c>
    </row>
    <row r="60" spans="1:30" s="274" customFormat="1">
      <c r="A60" s="401"/>
      <c r="B60" s="401"/>
      <c r="C60" s="401" t="s">
        <v>697</v>
      </c>
      <c r="D60" s="401"/>
      <c r="E60" s="401">
        <v>1760</v>
      </c>
      <c r="F60" s="401" t="s">
        <v>31</v>
      </c>
      <c r="G60" s="528">
        <v>623</v>
      </c>
      <c r="H60" s="401">
        <v>11</v>
      </c>
      <c r="I60" s="401">
        <v>28</v>
      </c>
      <c r="J60" s="401">
        <v>41</v>
      </c>
      <c r="K60" s="401">
        <v>8</v>
      </c>
      <c r="L60" s="401">
        <v>31</v>
      </c>
      <c r="M60" s="401">
        <v>20</v>
      </c>
      <c r="N60" s="401">
        <v>15</v>
      </c>
      <c r="O60" s="401">
        <v>11</v>
      </c>
      <c r="P60" s="401">
        <v>14</v>
      </c>
      <c r="Q60" s="401">
        <v>72</v>
      </c>
      <c r="R60" s="401"/>
      <c r="S60" s="401">
        <v>50</v>
      </c>
      <c r="T60" s="401">
        <v>0</v>
      </c>
      <c r="U60" s="401">
        <v>2</v>
      </c>
      <c r="V60" s="401"/>
      <c r="W60" s="401">
        <v>37</v>
      </c>
      <c r="X60" s="401"/>
      <c r="Y60" s="401"/>
      <c r="Z60" s="401"/>
      <c r="AA60" s="401"/>
      <c r="AB60" s="401">
        <v>0</v>
      </c>
      <c r="AC60" s="401">
        <v>8</v>
      </c>
      <c r="AD60" s="401">
        <f t="shared" si="6"/>
        <v>348</v>
      </c>
    </row>
    <row r="61" spans="1:30" s="274" customFormat="1">
      <c r="A61" s="401"/>
      <c r="B61" s="401"/>
      <c r="C61" s="401" t="s">
        <v>697</v>
      </c>
      <c r="D61" s="401"/>
      <c r="E61" s="401">
        <v>1760</v>
      </c>
      <c r="F61" s="401" t="s">
        <v>32</v>
      </c>
      <c r="G61" s="528">
        <v>623</v>
      </c>
      <c r="H61" s="401">
        <v>5</v>
      </c>
      <c r="I61" s="401">
        <v>33</v>
      </c>
      <c r="J61" s="401">
        <v>31</v>
      </c>
      <c r="K61" s="401">
        <v>7</v>
      </c>
      <c r="L61" s="401">
        <v>30</v>
      </c>
      <c r="M61" s="401">
        <v>16</v>
      </c>
      <c r="N61" s="401">
        <v>15</v>
      </c>
      <c r="O61" s="401">
        <v>3</v>
      </c>
      <c r="P61" s="401">
        <v>9</v>
      </c>
      <c r="Q61" s="401">
        <v>60</v>
      </c>
      <c r="R61" s="401"/>
      <c r="S61" s="401">
        <v>66</v>
      </c>
      <c r="T61" s="401">
        <v>0</v>
      </c>
      <c r="U61" s="401">
        <v>2</v>
      </c>
      <c r="V61" s="401"/>
      <c r="W61" s="401">
        <v>40</v>
      </c>
      <c r="X61" s="401"/>
      <c r="Y61" s="401"/>
      <c r="Z61" s="401"/>
      <c r="AA61" s="401"/>
      <c r="AB61" s="401">
        <v>1</v>
      </c>
      <c r="AC61" s="401">
        <v>10</v>
      </c>
      <c r="AD61" s="401">
        <f t="shared" si="6"/>
        <v>328</v>
      </c>
    </row>
    <row r="62" spans="1:30" s="274" customFormat="1">
      <c r="A62" s="401"/>
      <c r="B62" s="401"/>
      <c r="C62" s="401" t="s">
        <v>697</v>
      </c>
      <c r="D62" s="401"/>
      <c r="E62" s="401">
        <v>1760</v>
      </c>
      <c r="F62" s="401" t="s">
        <v>33</v>
      </c>
      <c r="G62" s="528">
        <v>623</v>
      </c>
      <c r="H62" s="401">
        <v>18</v>
      </c>
      <c r="I62" s="401">
        <v>41</v>
      </c>
      <c r="J62" s="401">
        <v>58</v>
      </c>
      <c r="K62" s="401">
        <v>4</v>
      </c>
      <c r="L62" s="401">
        <v>14</v>
      </c>
      <c r="M62" s="401">
        <v>31</v>
      </c>
      <c r="N62" s="401">
        <v>11</v>
      </c>
      <c r="O62" s="401">
        <v>5</v>
      </c>
      <c r="P62" s="401">
        <v>4</v>
      </c>
      <c r="Q62" s="401">
        <v>56</v>
      </c>
      <c r="R62" s="401"/>
      <c r="S62" s="401">
        <v>44</v>
      </c>
      <c r="T62" s="401">
        <v>1</v>
      </c>
      <c r="U62" s="401">
        <v>5</v>
      </c>
      <c r="V62" s="401"/>
      <c r="W62" s="401">
        <v>36</v>
      </c>
      <c r="X62" s="401"/>
      <c r="Y62" s="401"/>
      <c r="Z62" s="401"/>
      <c r="AA62" s="401"/>
      <c r="AB62" s="401">
        <v>0</v>
      </c>
      <c r="AC62" s="401">
        <v>13</v>
      </c>
      <c r="AD62" s="401">
        <f t="shared" si="6"/>
        <v>341</v>
      </c>
    </row>
    <row r="63" spans="1:30" s="274" customFormat="1">
      <c r="A63" s="401"/>
      <c r="B63" s="401"/>
      <c r="C63" s="401" t="s">
        <v>697</v>
      </c>
      <c r="D63" s="401"/>
      <c r="E63" s="401">
        <v>1760</v>
      </c>
      <c r="F63" s="401" t="s">
        <v>197</v>
      </c>
      <c r="G63" s="528">
        <v>623</v>
      </c>
      <c r="H63" s="401">
        <v>17</v>
      </c>
      <c r="I63" s="401">
        <v>49</v>
      </c>
      <c r="J63" s="401">
        <v>53</v>
      </c>
      <c r="K63" s="401">
        <v>2</v>
      </c>
      <c r="L63" s="401">
        <v>18</v>
      </c>
      <c r="M63" s="401">
        <v>16</v>
      </c>
      <c r="N63" s="401">
        <v>19</v>
      </c>
      <c r="O63" s="401">
        <v>8</v>
      </c>
      <c r="P63" s="401">
        <v>8</v>
      </c>
      <c r="Q63" s="401">
        <v>65</v>
      </c>
      <c r="R63" s="401"/>
      <c r="S63" s="401">
        <v>53</v>
      </c>
      <c r="T63" s="401">
        <v>1</v>
      </c>
      <c r="U63" s="401">
        <v>0</v>
      </c>
      <c r="V63" s="401"/>
      <c r="W63" s="401">
        <v>34</v>
      </c>
      <c r="X63" s="401"/>
      <c r="Y63" s="401"/>
      <c r="Z63" s="401"/>
      <c r="AA63" s="401"/>
      <c r="AB63" s="401">
        <v>0</v>
      </c>
      <c r="AC63" s="401">
        <v>7</v>
      </c>
      <c r="AD63" s="401">
        <f t="shared" si="6"/>
        <v>350</v>
      </c>
    </row>
    <row r="64" spans="1:30" s="274" customFormat="1">
      <c r="A64" s="401"/>
      <c r="B64" s="401"/>
      <c r="C64" s="401" t="s">
        <v>697</v>
      </c>
      <c r="D64" s="401"/>
      <c r="E64" s="401">
        <v>1761</v>
      </c>
      <c r="F64" s="401" t="s">
        <v>31</v>
      </c>
      <c r="G64" s="528">
        <v>722</v>
      </c>
      <c r="H64" s="401">
        <v>10</v>
      </c>
      <c r="I64" s="401">
        <v>49</v>
      </c>
      <c r="J64" s="401">
        <v>30</v>
      </c>
      <c r="K64" s="401">
        <v>5</v>
      </c>
      <c r="L64" s="401">
        <v>18</v>
      </c>
      <c r="M64" s="401">
        <v>4</v>
      </c>
      <c r="N64" s="401">
        <v>64</v>
      </c>
      <c r="O64" s="401">
        <v>2</v>
      </c>
      <c r="P64" s="401">
        <v>14</v>
      </c>
      <c r="Q64" s="401">
        <v>39</v>
      </c>
      <c r="R64" s="401"/>
      <c r="S64" s="401">
        <v>79</v>
      </c>
      <c r="T64" s="401">
        <v>0</v>
      </c>
      <c r="U64" s="401">
        <v>0</v>
      </c>
      <c r="V64" s="401"/>
      <c r="W64" s="401">
        <v>64</v>
      </c>
      <c r="X64" s="401"/>
      <c r="Y64" s="401"/>
      <c r="Z64" s="401"/>
      <c r="AA64" s="401"/>
      <c r="AB64" s="401">
        <v>0</v>
      </c>
      <c r="AC64" s="401">
        <v>12</v>
      </c>
      <c r="AD64" s="401">
        <f t="shared" si="6"/>
        <v>390</v>
      </c>
    </row>
    <row r="65" spans="1:30" s="274" customFormat="1">
      <c r="A65" s="401"/>
      <c r="B65" s="401"/>
      <c r="C65" s="401" t="s">
        <v>697</v>
      </c>
      <c r="D65" s="401"/>
      <c r="E65" s="401">
        <v>1761</v>
      </c>
      <c r="F65" s="401" t="s">
        <v>32</v>
      </c>
      <c r="G65" s="528">
        <v>722</v>
      </c>
      <c r="H65" s="401">
        <v>9</v>
      </c>
      <c r="I65" s="401">
        <v>40</v>
      </c>
      <c r="J65" s="401">
        <v>37</v>
      </c>
      <c r="K65" s="401">
        <v>5</v>
      </c>
      <c r="L65" s="401">
        <v>17</v>
      </c>
      <c r="M65" s="401">
        <v>12</v>
      </c>
      <c r="N65" s="401">
        <v>68</v>
      </c>
      <c r="O65" s="401">
        <v>4</v>
      </c>
      <c r="P65" s="401">
        <v>15</v>
      </c>
      <c r="Q65" s="401">
        <v>47</v>
      </c>
      <c r="R65" s="401"/>
      <c r="S65" s="401">
        <v>71</v>
      </c>
      <c r="T65" s="401">
        <v>3</v>
      </c>
      <c r="U65" s="401">
        <v>1</v>
      </c>
      <c r="V65" s="401"/>
      <c r="W65" s="401">
        <v>72</v>
      </c>
      <c r="X65" s="401"/>
      <c r="Y65" s="401"/>
      <c r="Z65" s="401"/>
      <c r="AA65" s="401"/>
      <c r="AB65" s="401">
        <v>0</v>
      </c>
      <c r="AC65" s="401">
        <v>14</v>
      </c>
      <c r="AD65" s="401">
        <f t="shared" si="6"/>
        <v>415</v>
      </c>
    </row>
    <row r="66" spans="1:30" s="274" customFormat="1">
      <c r="A66" s="401"/>
      <c r="B66" s="401"/>
      <c r="C66" s="401" t="s">
        <v>697</v>
      </c>
      <c r="D66" s="401"/>
      <c r="E66" s="401">
        <v>1761</v>
      </c>
      <c r="F66" s="401" t="s">
        <v>33</v>
      </c>
      <c r="G66" s="528">
        <v>721</v>
      </c>
      <c r="H66" s="401">
        <v>21</v>
      </c>
      <c r="I66" s="401">
        <v>51</v>
      </c>
      <c r="J66" s="401">
        <v>30</v>
      </c>
      <c r="K66" s="401">
        <v>6</v>
      </c>
      <c r="L66" s="401">
        <v>12</v>
      </c>
      <c r="M66" s="401">
        <v>9</v>
      </c>
      <c r="N66" s="401">
        <v>57</v>
      </c>
      <c r="O66" s="401">
        <v>5</v>
      </c>
      <c r="P66" s="401">
        <v>12</v>
      </c>
      <c r="Q66" s="401">
        <v>38</v>
      </c>
      <c r="R66" s="401"/>
      <c r="S66" s="401">
        <v>75</v>
      </c>
      <c r="T66" s="401">
        <v>3</v>
      </c>
      <c r="U66" s="401">
        <v>1</v>
      </c>
      <c r="V66" s="401"/>
      <c r="W66" s="401">
        <v>75</v>
      </c>
      <c r="X66" s="401"/>
      <c r="Y66" s="401"/>
      <c r="Z66" s="401"/>
      <c r="AA66" s="401"/>
      <c r="AB66" s="401">
        <v>0</v>
      </c>
      <c r="AC66" s="401">
        <v>16</v>
      </c>
      <c r="AD66" s="401">
        <f t="shared" si="6"/>
        <v>411</v>
      </c>
    </row>
    <row r="67" spans="1:30" s="274" customFormat="1">
      <c r="A67" s="401"/>
      <c r="B67" s="401"/>
      <c r="C67" s="401" t="s">
        <v>697</v>
      </c>
      <c r="D67" s="401"/>
      <c r="E67" s="401">
        <v>1761</v>
      </c>
      <c r="F67" s="401" t="s">
        <v>197</v>
      </c>
      <c r="G67" s="528">
        <v>721</v>
      </c>
      <c r="H67" s="401">
        <v>12</v>
      </c>
      <c r="I67" s="401">
        <v>51</v>
      </c>
      <c r="J67" s="401">
        <v>28</v>
      </c>
      <c r="K67" s="401">
        <v>4</v>
      </c>
      <c r="L67" s="401">
        <v>10</v>
      </c>
      <c r="M67" s="401">
        <v>12</v>
      </c>
      <c r="N67" s="401">
        <v>71</v>
      </c>
      <c r="O67" s="401">
        <v>8</v>
      </c>
      <c r="P67" s="401">
        <v>10</v>
      </c>
      <c r="Q67" s="401">
        <v>36</v>
      </c>
      <c r="R67" s="401"/>
      <c r="S67" s="401">
        <v>65</v>
      </c>
      <c r="T67" s="401">
        <v>3</v>
      </c>
      <c r="U67" s="401">
        <v>1</v>
      </c>
      <c r="V67" s="401"/>
      <c r="W67" s="401">
        <v>62</v>
      </c>
      <c r="X67" s="401"/>
      <c r="Y67" s="401"/>
      <c r="Z67" s="401"/>
      <c r="AA67" s="401"/>
      <c r="AB67" s="401">
        <v>0</v>
      </c>
      <c r="AC67" s="401">
        <v>15</v>
      </c>
      <c r="AD67" s="401">
        <f t="shared" si="6"/>
        <v>388</v>
      </c>
    </row>
    <row r="68" spans="1:30" s="274" customFormat="1">
      <c r="A68" s="401"/>
      <c r="B68" s="401"/>
      <c r="C68" s="401" t="s">
        <v>697</v>
      </c>
      <c r="D68" s="401"/>
      <c r="E68" s="401">
        <v>1762</v>
      </c>
      <c r="F68" s="401" t="s">
        <v>31</v>
      </c>
      <c r="G68" s="528">
        <v>667</v>
      </c>
      <c r="H68" s="401">
        <v>14</v>
      </c>
      <c r="I68" s="401">
        <v>65</v>
      </c>
      <c r="J68" s="401">
        <v>37</v>
      </c>
      <c r="K68" s="401">
        <v>6</v>
      </c>
      <c r="L68" s="401">
        <v>6</v>
      </c>
      <c r="M68" s="401">
        <v>15</v>
      </c>
      <c r="N68" s="401">
        <v>31</v>
      </c>
      <c r="O68" s="401">
        <v>4</v>
      </c>
      <c r="P68" s="401">
        <v>2</v>
      </c>
      <c r="Q68" s="401">
        <v>52</v>
      </c>
      <c r="R68" s="401"/>
      <c r="S68" s="401">
        <v>43</v>
      </c>
      <c r="T68" s="401">
        <v>6</v>
      </c>
      <c r="U68" s="401">
        <v>5</v>
      </c>
      <c r="V68" s="401"/>
      <c r="W68" s="401">
        <v>44</v>
      </c>
      <c r="X68" s="401"/>
      <c r="Y68" s="401"/>
      <c r="Z68" s="401"/>
      <c r="AA68" s="401"/>
      <c r="AB68" s="401">
        <v>0</v>
      </c>
      <c r="AC68" s="401">
        <v>13</v>
      </c>
      <c r="AD68" s="401">
        <f t="shared" si="6"/>
        <v>343</v>
      </c>
    </row>
    <row r="69" spans="1:30" s="274" customFormat="1">
      <c r="A69" s="401"/>
      <c r="B69" s="401"/>
      <c r="C69" s="401" t="s">
        <v>697</v>
      </c>
      <c r="D69" s="401"/>
      <c r="E69" s="401">
        <v>1762</v>
      </c>
      <c r="F69" s="401" t="s">
        <v>32</v>
      </c>
      <c r="G69" s="528">
        <v>667</v>
      </c>
      <c r="H69" s="401">
        <v>22</v>
      </c>
      <c r="I69" s="401">
        <v>72</v>
      </c>
      <c r="J69" s="401">
        <v>29</v>
      </c>
      <c r="K69" s="401">
        <v>2</v>
      </c>
      <c r="L69" s="401">
        <v>15</v>
      </c>
      <c r="M69" s="401">
        <v>15</v>
      </c>
      <c r="N69" s="401">
        <v>38</v>
      </c>
      <c r="O69" s="401">
        <v>3</v>
      </c>
      <c r="P69" s="401">
        <v>3</v>
      </c>
      <c r="Q69" s="401">
        <v>50</v>
      </c>
      <c r="R69" s="401"/>
      <c r="S69" s="401">
        <v>45</v>
      </c>
      <c r="T69" s="401">
        <v>5</v>
      </c>
      <c r="U69" s="401">
        <v>2</v>
      </c>
      <c r="V69" s="401"/>
      <c r="W69" s="401">
        <v>53</v>
      </c>
      <c r="X69" s="401"/>
      <c r="Y69" s="401"/>
      <c r="Z69" s="401"/>
      <c r="AA69" s="401"/>
      <c r="AB69" s="401">
        <v>0</v>
      </c>
      <c r="AC69" s="401">
        <v>9</v>
      </c>
      <c r="AD69" s="401">
        <f t="shared" si="6"/>
        <v>363</v>
      </c>
    </row>
    <row r="70" spans="1:30" s="274" customFormat="1">
      <c r="A70" s="401"/>
      <c r="B70" s="401"/>
      <c r="C70" s="401" t="s">
        <v>697</v>
      </c>
      <c r="D70" s="401"/>
      <c r="E70" s="401">
        <v>1762</v>
      </c>
      <c r="F70" s="401" t="s">
        <v>33</v>
      </c>
      <c r="G70" s="528">
        <v>667</v>
      </c>
      <c r="H70" s="401">
        <v>18</v>
      </c>
      <c r="I70" s="401">
        <v>43</v>
      </c>
      <c r="J70" s="401">
        <v>33</v>
      </c>
      <c r="K70" s="401">
        <v>4</v>
      </c>
      <c r="L70" s="401">
        <v>16</v>
      </c>
      <c r="M70" s="401">
        <v>12</v>
      </c>
      <c r="N70" s="401">
        <v>33</v>
      </c>
      <c r="O70" s="401">
        <v>5</v>
      </c>
      <c r="P70" s="401">
        <v>7</v>
      </c>
      <c r="Q70" s="401">
        <v>63</v>
      </c>
      <c r="R70" s="401"/>
      <c r="S70" s="401">
        <v>51</v>
      </c>
      <c r="T70" s="401">
        <v>3</v>
      </c>
      <c r="U70" s="401">
        <v>1</v>
      </c>
      <c r="V70" s="401"/>
      <c r="W70" s="401">
        <v>51</v>
      </c>
      <c r="X70" s="401"/>
      <c r="Y70" s="401"/>
      <c r="Z70" s="401"/>
      <c r="AA70" s="401"/>
      <c r="AB70" s="401">
        <v>0</v>
      </c>
      <c r="AC70" s="401">
        <v>11</v>
      </c>
      <c r="AD70" s="401">
        <f t="shared" si="6"/>
        <v>351</v>
      </c>
    </row>
    <row r="71" spans="1:30" s="274" customFormat="1">
      <c r="A71" s="401"/>
      <c r="B71" s="401"/>
      <c r="C71" s="401" t="s">
        <v>697</v>
      </c>
      <c r="D71" s="401"/>
      <c r="E71" s="401">
        <v>1762</v>
      </c>
      <c r="F71" s="401" t="s">
        <v>197</v>
      </c>
      <c r="G71" s="528">
        <v>667</v>
      </c>
      <c r="H71" s="401">
        <v>16</v>
      </c>
      <c r="I71" s="401">
        <v>61</v>
      </c>
      <c r="J71" s="401">
        <v>39</v>
      </c>
      <c r="K71" s="401">
        <v>4</v>
      </c>
      <c r="L71" s="401">
        <v>12</v>
      </c>
      <c r="M71" s="401">
        <v>8</v>
      </c>
      <c r="N71" s="401">
        <v>43</v>
      </c>
      <c r="O71" s="401">
        <v>8</v>
      </c>
      <c r="P71" s="401">
        <v>10</v>
      </c>
      <c r="Q71" s="401">
        <v>52</v>
      </c>
      <c r="R71" s="401"/>
      <c r="S71" s="401">
        <v>58</v>
      </c>
      <c r="T71" s="401">
        <v>5</v>
      </c>
      <c r="U71" s="401">
        <v>0</v>
      </c>
      <c r="V71" s="401"/>
      <c r="W71" s="401">
        <v>50</v>
      </c>
      <c r="X71" s="401"/>
      <c r="Y71" s="401"/>
      <c r="Z71" s="401"/>
      <c r="AA71" s="401"/>
      <c r="AB71" s="401">
        <v>0</v>
      </c>
      <c r="AC71" s="401">
        <v>10</v>
      </c>
      <c r="AD71" s="401">
        <f t="shared" si="6"/>
        <v>376</v>
      </c>
    </row>
    <row r="72" spans="1:30" s="274" customFormat="1">
      <c r="A72" s="401"/>
      <c r="B72" s="401"/>
      <c r="C72" s="401" t="s">
        <v>697</v>
      </c>
      <c r="D72" s="401"/>
      <c r="E72" s="401">
        <v>1762</v>
      </c>
      <c r="F72" s="401" t="s">
        <v>334</v>
      </c>
      <c r="G72" s="528">
        <v>666</v>
      </c>
      <c r="H72" s="401">
        <v>20</v>
      </c>
      <c r="I72" s="401">
        <v>69</v>
      </c>
      <c r="J72" s="401">
        <v>42</v>
      </c>
      <c r="K72" s="401">
        <v>1</v>
      </c>
      <c r="L72" s="401">
        <v>19</v>
      </c>
      <c r="M72" s="401">
        <v>14</v>
      </c>
      <c r="N72" s="401">
        <v>32</v>
      </c>
      <c r="O72" s="401">
        <v>4</v>
      </c>
      <c r="P72" s="401">
        <v>7</v>
      </c>
      <c r="Q72" s="401">
        <v>56</v>
      </c>
      <c r="R72" s="401"/>
      <c r="S72" s="401">
        <v>36</v>
      </c>
      <c r="T72" s="401">
        <v>2</v>
      </c>
      <c r="U72" s="401">
        <v>0</v>
      </c>
      <c r="V72" s="401"/>
      <c r="W72" s="401">
        <v>51</v>
      </c>
      <c r="X72" s="401"/>
      <c r="Y72" s="401"/>
      <c r="Z72" s="401"/>
      <c r="AA72" s="401"/>
      <c r="AB72" s="401">
        <v>0</v>
      </c>
      <c r="AC72" s="401">
        <v>15</v>
      </c>
      <c r="AD72" s="401">
        <f t="shared" si="6"/>
        <v>368</v>
      </c>
    </row>
    <row r="73" spans="1:30" s="274" customFormat="1">
      <c r="A73" s="401"/>
      <c r="B73" s="401"/>
      <c r="C73" s="401" t="s">
        <v>697</v>
      </c>
      <c r="D73" s="401"/>
      <c r="E73" s="401">
        <v>1762</v>
      </c>
      <c r="F73" s="401" t="s">
        <v>335</v>
      </c>
      <c r="G73" s="528">
        <v>666</v>
      </c>
      <c r="H73" s="401">
        <v>12</v>
      </c>
      <c r="I73" s="401">
        <v>58</v>
      </c>
      <c r="J73" s="401">
        <v>29</v>
      </c>
      <c r="K73" s="401">
        <v>8</v>
      </c>
      <c r="L73" s="401">
        <v>15</v>
      </c>
      <c r="M73" s="401">
        <v>13</v>
      </c>
      <c r="N73" s="401">
        <v>42</v>
      </c>
      <c r="O73" s="401">
        <v>1</v>
      </c>
      <c r="P73" s="401">
        <v>7</v>
      </c>
      <c r="Q73" s="401">
        <v>60</v>
      </c>
      <c r="R73" s="401"/>
      <c r="S73" s="401">
        <v>40</v>
      </c>
      <c r="T73" s="401">
        <v>0</v>
      </c>
      <c r="U73" s="401">
        <v>4</v>
      </c>
      <c r="V73" s="401"/>
      <c r="W73" s="401">
        <v>49</v>
      </c>
      <c r="X73" s="401"/>
      <c r="Y73" s="401"/>
      <c r="Z73" s="401"/>
      <c r="AA73" s="401"/>
      <c r="AB73" s="401">
        <v>0</v>
      </c>
      <c r="AC73" s="401">
        <v>13</v>
      </c>
      <c r="AD73" s="401">
        <f t="shared" si="6"/>
        <v>351</v>
      </c>
    </row>
    <row r="74" spans="1:30" s="274" customFormat="1">
      <c r="A74" s="401"/>
      <c r="B74" s="401"/>
      <c r="C74" s="401" t="s">
        <v>697</v>
      </c>
      <c r="D74" s="401"/>
      <c r="E74" s="401">
        <v>1762</v>
      </c>
      <c r="F74" s="401" t="s">
        <v>343</v>
      </c>
      <c r="G74" s="528">
        <v>666</v>
      </c>
      <c r="H74" s="401">
        <v>23</v>
      </c>
      <c r="I74" s="401">
        <v>44</v>
      </c>
      <c r="J74" s="401">
        <v>33</v>
      </c>
      <c r="K74" s="401">
        <v>2</v>
      </c>
      <c r="L74" s="401">
        <v>14</v>
      </c>
      <c r="M74" s="401">
        <v>8</v>
      </c>
      <c r="N74" s="401">
        <v>29</v>
      </c>
      <c r="O74" s="401">
        <v>3</v>
      </c>
      <c r="P74" s="401">
        <v>0</v>
      </c>
      <c r="Q74" s="401">
        <v>61</v>
      </c>
      <c r="R74" s="401"/>
      <c r="S74" s="401">
        <v>38</v>
      </c>
      <c r="T74" s="401">
        <v>0</v>
      </c>
      <c r="U74" s="401">
        <v>0</v>
      </c>
      <c r="V74" s="401"/>
      <c r="W74" s="401">
        <v>60</v>
      </c>
      <c r="X74" s="401"/>
      <c r="Y74" s="401"/>
      <c r="Z74" s="401"/>
      <c r="AA74" s="401"/>
      <c r="AB74" s="401">
        <v>0</v>
      </c>
      <c r="AC74" s="401">
        <v>14</v>
      </c>
      <c r="AD74" s="401">
        <f t="shared" si="6"/>
        <v>329</v>
      </c>
    </row>
    <row r="75" spans="1:30" s="274" customFormat="1">
      <c r="A75" s="401"/>
      <c r="B75" s="401"/>
      <c r="C75" s="401" t="s">
        <v>697</v>
      </c>
      <c r="D75" s="401"/>
      <c r="E75" s="401">
        <v>1762</v>
      </c>
      <c r="F75" s="401" t="s">
        <v>344</v>
      </c>
      <c r="G75" s="528">
        <v>666</v>
      </c>
      <c r="H75" s="401">
        <v>15</v>
      </c>
      <c r="I75" s="401">
        <v>60</v>
      </c>
      <c r="J75" s="401">
        <v>31</v>
      </c>
      <c r="K75" s="401">
        <v>7</v>
      </c>
      <c r="L75" s="401">
        <v>15</v>
      </c>
      <c r="M75" s="401">
        <v>5</v>
      </c>
      <c r="N75" s="401">
        <v>45</v>
      </c>
      <c r="O75" s="401">
        <v>3</v>
      </c>
      <c r="P75" s="401">
        <v>11</v>
      </c>
      <c r="Q75" s="401">
        <v>73</v>
      </c>
      <c r="R75" s="401"/>
      <c r="S75" s="401">
        <v>36</v>
      </c>
      <c r="T75" s="401">
        <v>3</v>
      </c>
      <c r="U75" s="401">
        <v>2</v>
      </c>
      <c r="V75" s="401"/>
      <c r="W75" s="401">
        <v>50</v>
      </c>
      <c r="X75" s="401"/>
      <c r="Y75" s="401"/>
      <c r="Z75" s="401"/>
      <c r="AA75" s="401"/>
      <c r="AB75" s="401">
        <v>0</v>
      </c>
      <c r="AC75" s="401">
        <v>21</v>
      </c>
      <c r="AD75" s="401">
        <f t="shared" si="6"/>
        <v>377</v>
      </c>
    </row>
    <row r="76" spans="1:30" s="274" customFormat="1">
      <c r="A76" s="401"/>
      <c r="B76" s="401"/>
      <c r="C76" s="401" t="s">
        <v>697</v>
      </c>
      <c r="D76" s="401"/>
      <c r="E76" s="401">
        <v>1763</v>
      </c>
      <c r="F76" s="401" t="s">
        <v>31</v>
      </c>
      <c r="G76" s="528">
        <v>609</v>
      </c>
      <c r="H76" s="401">
        <v>12</v>
      </c>
      <c r="I76" s="401">
        <v>58</v>
      </c>
      <c r="J76" s="401">
        <v>26</v>
      </c>
      <c r="K76" s="401">
        <v>5</v>
      </c>
      <c r="L76" s="401">
        <v>18</v>
      </c>
      <c r="M76" s="401">
        <v>23</v>
      </c>
      <c r="N76" s="401">
        <v>15</v>
      </c>
      <c r="O76" s="401">
        <v>13</v>
      </c>
      <c r="P76" s="401">
        <v>9</v>
      </c>
      <c r="Q76" s="401">
        <v>84</v>
      </c>
      <c r="R76" s="401"/>
      <c r="S76" s="401">
        <v>39</v>
      </c>
      <c r="T76" s="401">
        <v>1</v>
      </c>
      <c r="U76" s="401">
        <v>1</v>
      </c>
      <c r="V76" s="401"/>
      <c r="W76" s="401">
        <v>43</v>
      </c>
      <c r="X76" s="401"/>
      <c r="Y76" s="401"/>
      <c r="Z76" s="401"/>
      <c r="AA76" s="401"/>
      <c r="AB76" s="401">
        <v>0</v>
      </c>
      <c r="AC76" s="401">
        <v>9</v>
      </c>
      <c r="AD76" s="401">
        <f t="shared" si="6"/>
        <v>356</v>
      </c>
    </row>
    <row r="77" spans="1:30" s="274" customFormat="1">
      <c r="A77" s="401"/>
      <c r="B77" s="401"/>
      <c r="C77" s="401" t="s">
        <v>697</v>
      </c>
      <c r="D77" s="401"/>
      <c r="E77" s="401">
        <v>1763</v>
      </c>
      <c r="F77" s="401" t="s">
        <v>32</v>
      </c>
      <c r="G77" s="528">
        <v>609</v>
      </c>
      <c r="H77" s="401">
        <v>14</v>
      </c>
      <c r="I77" s="401">
        <v>64</v>
      </c>
      <c r="J77" s="401">
        <v>39</v>
      </c>
      <c r="K77" s="401">
        <v>3</v>
      </c>
      <c r="L77" s="401">
        <v>11</v>
      </c>
      <c r="M77" s="401">
        <v>30</v>
      </c>
      <c r="N77" s="401">
        <v>13</v>
      </c>
      <c r="O77" s="401">
        <v>13</v>
      </c>
      <c r="P77" s="401">
        <v>9</v>
      </c>
      <c r="Q77" s="401">
        <v>73</v>
      </c>
      <c r="R77" s="401"/>
      <c r="S77" s="401">
        <v>48</v>
      </c>
      <c r="T77" s="401">
        <v>4</v>
      </c>
      <c r="U77" s="401">
        <v>1</v>
      </c>
      <c r="V77" s="401"/>
      <c r="W77" s="401">
        <v>23</v>
      </c>
      <c r="X77" s="401"/>
      <c r="Y77" s="401"/>
      <c r="Z77" s="401"/>
      <c r="AA77" s="401"/>
      <c r="AB77" s="401">
        <v>0</v>
      </c>
      <c r="AC77" s="401">
        <v>21</v>
      </c>
      <c r="AD77" s="401">
        <f t="shared" si="6"/>
        <v>366</v>
      </c>
    </row>
    <row r="78" spans="1:30" s="274" customFormat="1">
      <c r="A78" s="401"/>
      <c r="B78" s="401"/>
      <c r="C78" s="401" t="s">
        <v>697</v>
      </c>
      <c r="D78" s="401"/>
      <c r="E78" s="401">
        <v>1764</v>
      </c>
      <c r="F78" s="401" t="s">
        <v>31</v>
      </c>
      <c r="G78" s="528">
        <v>536</v>
      </c>
      <c r="H78" s="401">
        <v>9</v>
      </c>
      <c r="I78" s="401">
        <v>43</v>
      </c>
      <c r="J78" s="401">
        <v>26</v>
      </c>
      <c r="K78" s="401">
        <v>2</v>
      </c>
      <c r="L78" s="401">
        <v>11</v>
      </c>
      <c r="M78" s="401">
        <v>53</v>
      </c>
      <c r="N78" s="401">
        <v>9</v>
      </c>
      <c r="O78" s="401">
        <v>8</v>
      </c>
      <c r="P78" s="401">
        <v>8</v>
      </c>
      <c r="Q78" s="401">
        <v>66</v>
      </c>
      <c r="R78" s="401"/>
      <c r="S78" s="401">
        <v>45</v>
      </c>
      <c r="T78" s="401">
        <v>1</v>
      </c>
      <c r="U78" s="401">
        <v>2</v>
      </c>
      <c r="V78" s="401"/>
      <c r="W78" s="401">
        <v>26</v>
      </c>
      <c r="X78" s="401"/>
      <c r="Y78" s="401"/>
      <c r="Z78" s="401"/>
      <c r="AA78" s="401"/>
      <c r="AB78" s="401">
        <v>0</v>
      </c>
      <c r="AC78" s="401">
        <v>16</v>
      </c>
      <c r="AD78" s="401">
        <f t="shared" si="6"/>
        <v>325</v>
      </c>
    </row>
    <row r="79" spans="1:30" s="274" customFormat="1">
      <c r="A79" s="401"/>
      <c r="B79" s="401"/>
      <c r="C79" s="401" t="s">
        <v>697</v>
      </c>
      <c r="D79" s="401"/>
      <c r="E79" s="401">
        <v>1764</v>
      </c>
      <c r="F79" s="401" t="s">
        <v>32</v>
      </c>
      <c r="G79" s="528">
        <v>535</v>
      </c>
      <c r="H79" s="401">
        <v>16</v>
      </c>
      <c r="I79" s="401">
        <v>35</v>
      </c>
      <c r="J79" s="401">
        <v>34</v>
      </c>
      <c r="K79" s="401">
        <v>3</v>
      </c>
      <c r="L79" s="401">
        <v>23</v>
      </c>
      <c r="M79" s="401">
        <v>33</v>
      </c>
      <c r="N79" s="401">
        <v>15</v>
      </c>
      <c r="O79" s="401">
        <v>5</v>
      </c>
      <c r="P79" s="401">
        <v>5</v>
      </c>
      <c r="Q79" s="401">
        <v>62</v>
      </c>
      <c r="R79" s="401"/>
      <c r="S79" s="401">
        <v>38</v>
      </c>
      <c r="T79" s="401">
        <v>0</v>
      </c>
      <c r="U79" s="401">
        <v>1</v>
      </c>
      <c r="V79" s="401"/>
      <c r="W79" s="401">
        <v>37</v>
      </c>
      <c r="X79" s="401"/>
      <c r="Y79" s="401"/>
      <c r="Z79" s="401"/>
      <c r="AA79" s="401"/>
      <c r="AB79" s="401">
        <v>0</v>
      </c>
      <c r="AC79" s="401">
        <v>7</v>
      </c>
      <c r="AD79" s="401">
        <f t="shared" si="6"/>
        <v>314</v>
      </c>
    </row>
    <row r="80" spans="1:30" s="274" customFormat="1">
      <c r="A80" s="401"/>
      <c r="B80" s="401"/>
      <c r="C80" s="401" t="s">
        <v>697</v>
      </c>
      <c r="D80" s="401"/>
      <c r="E80" s="401">
        <v>1765</v>
      </c>
      <c r="F80" s="401" t="s">
        <v>31</v>
      </c>
      <c r="G80" s="528">
        <v>720</v>
      </c>
      <c r="H80" s="401">
        <v>23</v>
      </c>
      <c r="I80" s="401">
        <v>86</v>
      </c>
      <c r="J80" s="401">
        <v>47</v>
      </c>
      <c r="K80" s="401">
        <v>4</v>
      </c>
      <c r="L80" s="401">
        <v>13</v>
      </c>
      <c r="M80" s="401">
        <v>11</v>
      </c>
      <c r="N80" s="401">
        <v>7</v>
      </c>
      <c r="O80" s="401">
        <v>6</v>
      </c>
      <c r="P80" s="401">
        <v>5</v>
      </c>
      <c r="Q80" s="401">
        <v>99</v>
      </c>
      <c r="R80" s="401"/>
      <c r="S80" s="401">
        <v>60</v>
      </c>
      <c r="T80" s="401">
        <v>1</v>
      </c>
      <c r="U80" s="401">
        <v>0</v>
      </c>
      <c r="V80" s="401"/>
      <c r="W80" s="401">
        <v>48</v>
      </c>
      <c r="X80" s="401"/>
      <c r="Y80" s="401"/>
      <c r="Z80" s="401"/>
      <c r="AA80" s="401"/>
      <c r="AB80" s="401">
        <v>0</v>
      </c>
      <c r="AC80" s="401">
        <v>20</v>
      </c>
      <c r="AD80" s="401">
        <f t="shared" si="6"/>
        <v>430</v>
      </c>
    </row>
    <row r="81" spans="1:30" s="274" customFormat="1">
      <c r="A81" s="401"/>
      <c r="B81" s="401"/>
      <c r="C81" s="401" t="s">
        <v>697</v>
      </c>
      <c r="D81" s="401"/>
      <c r="E81" s="401">
        <v>1765</v>
      </c>
      <c r="F81" s="401" t="s">
        <v>32</v>
      </c>
      <c r="G81" s="528">
        <v>719</v>
      </c>
      <c r="H81" s="401">
        <v>36</v>
      </c>
      <c r="I81" s="401">
        <v>95</v>
      </c>
      <c r="J81" s="401">
        <v>54</v>
      </c>
      <c r="K81" s="401">
        <v>5</v>
      </c>
      <c r="L81" s="401">
        <v>16</v>
      </c>
      <c r="M81" s="401">
        <v>15</v>
      </c>
      <c r="N81" s="401">
        <v>9</v>
      </c>
      <c r="O81" s="401">
        <v>12</v>
      </c>
      <c r="P81" s="401">
        <v>5</v>
      </c>
      <c r="Q81" s="401">
        <v>79</v>
      </c>
      <c r="R81" s="401"/>
      <c r="S81" s="401">
        <v>47</v>
      </c>
      <c r="T81" s="401">
        <v>6</v>
      </c>
      <c r="U81" s="401">
        <v>0</v>
      </c>
      <c r="V81" s="401"/>
      <c r="W81" s="401">
        <v>37</v>
      </c>
      <c r="X81" s="401"/>
      <c r="Y81" s="401"/>
      <c r="Z81" s="401"/>
      <c r="AA81" s="401"/>
      <c r="AB81" s="401">
        <v>0</v>
      </c>
      <c r="AC81" s="401">
        <v>19</v>
      </c>
      <c r="AD81" s="401">
        <f t="shared" si="6"/>
        <v>435</v>
      </c>
    </row>
    <row r="82" spans="1:30" s="274" customFormat="1">
      <c r="A82" s="401"/>
      <c r="B82" s="401"/>
      <c r="C82" s="401" t="s">
        <v>697</v>
      </c>
      <c r="D82" s="401"/>
      <c r="E82" s="401">
        <v>1766</v>
      </c>
      <c r="F82" s="401" t="s">
        <v>31</v>
      </c>
      <c r="G82" s="528">
        <v>598</v>
      </c>
      <c r="H82" s="401">
        <v>27</v>
      </c>
      <c r="I82" s="401">
        <v>54</v>
      </c>
      <c r="J82" s="401">
        <v>22</v>
      </c>
      <c r="K82" s="401">
        <v>2</v>
      </c>
      <c r="L82" s="401">
        <v>10</v>
      </c>
      <c r="M82" s="401">
        <v>12</v>
      </c>
      <c r="N82" s="401">
        <v>12</v>
      </c>
      <c r="O82" s="401">
        <v>7</v>
      </c>
      <c r="P82" s="401">
        <v>9</v>
      </c>
      <c r="Q82" s="401">
        <v>85</v>
      </c>
      <c r="R82" s="401"/>
      <c r="S82" s="401">
        <v>19</v>
      </c>
      <c r="T82" s="401">
        <v>4</v>
      </c>
      <c r="U82" s="401">
        <v>2</v>
      </c>
      <c r="V82" s="401"/>
      <c r="W82" s="401">
        <v>18</v>
      </c>
      <c r="X82" s="401"/>
      <c r="Y82" s="401"/>
      <c r="Z82" s="401"/>
      <c r="AA82" s="401"/>
      <c r="AB82" s="401">
        <v>0</v>
      </c>
      <c r="AC82" s="401">
        <v>14</v>
      </c>
      <c r="AD82" s="401">
        <f t="shared" si="6"/>
        <v>297</v>
      </c>
    </row>
    <row r="83" spans="1:30" s="274" customFormat="1">
      <c r="A83" s="401"/>
      <c r="B83" s="401"/>
      <c r="C83" s="401" t="s">
        <v>697</v>
      </c>
      <c r="D83" s="401"/>
      <c r="E83" s="401">
        <v>1766</v>
      </c>
      <c r="F83" s="401" t="s">
        <v>32</v>
      </c>
      <c r="G83" s="528">
        <v>598</v>
      </c>
      <c r="H83" s="401">
        <v>18</v>
      </c>
      <c r="I83" s="401">
        <v>70</v>
      </c>
      <c r="J83" s="401">
        <v>35</v>
      </c>
      <c r="K83" s="401">
        <v>1</v>
      </c>
      <c r="L83" s="401">
        <v>13</v>
      </c>
      <c r="M83" s="401">
        <v>13</v>
      </c>
      <c r="N83" s="401">
        <v>10</v>
      </c>
      <c r="O83" s="401">
        <v>11</v>
      </c>
      <c r="P83" s="401">
        <v>5</v>
      </c>
      <c r="Q83" s="401">
        <v>87</v>
      </c>
      <c r="R83" s="401"/>
      <c r="S83" s="401">
        <v>22</v>
      </c>
      <c r="T83" s="401">
        <v>0</v>
      </c>
      <c r="U83" s="401">
        <v>4</v>
      </c>
      <c r="V83" s="401"/>
      <c r="W83" s="401">
        <v>31</v>
      </c>
      <c r="X83" s="401"/>
      <c r="Y83" s="401"/>
      <c r="Z83" s="401"/>
      <c r="AA83" s="401"/>
      <c r="AB83" s="401">
        <v>0</v>
      </c>
      <c r="AC83" s="401">
        <v>17</v>
      </c>
      <c r="AD83" s="401">
        <f t="shared" si="6"/>
        <v>337</v>
      </c>
    </row>
    <row r="84" spans="1:30" s="274" customFormat="1">
      <c r="A84" s="401"/>
      <c r="B84" s="401"/>
      <c r="C84" s="401" t="s">
        <v>697</v>
      </c>
      <c r="D84" s="401"/>
      <c r="E84" s="401">
        <v>1767</v>
      </c>
      <c r="F84" s="401" t="s">
        <v>31</v>
      </c>
      <c r="G84" s="528">
        <v>604</v>
      </c>
      <c r="H84" s="401">
        <v>21</v>
      </c>
      <c r="I84" s="401">
        <v>49</v>
      </c>
      <c r="J84" s="401">
        <v>26</v>
      </c>
      <c r="K84" s="401">
        <v>10</v>
      </c>
      <c r="L84" s="401">
        <v>14</v>
      </c>
      <c r="M84" s="401">
        <v>11</v>
      </c>
      <c r="N84" s="401">
        <v>27</v>
      </c>
      <c r="O84" s="401">
        <v>19</v>
      </c>
      <c r="P84" s="401">
        <v>2</v>
      </c>
      <c r="Q84" s="401">
        <v>68</v>
      </c>
      <c r="R84" s="401"/>
      <c r="S84" s="401">
        <v>15</v>
      </c>
      <c r="T84" s="401">
        <v>4</v>
      </c>
      <c r="U84" s="401">
        <v>0</v>
      </c>
      <c r="V84" s="401"/>
      <c r="W84" s="401">
        <v>91</v>
      </c>
      <c r="X84" s="401"/>
      <c r="Y84" s="401"/>
      <c r="Z84" s="401"/>
      <c r="AA84" s="401"/>
      <c r="AB84" s="401">
        <v>0</v>
      </c>
      <c r="AC84" s="401">
        <v>15</v>
      </c>
      <c r="AD84" s="401">
        <f t="shared" si="6"/>
        <v>372</v>
      </c>
    </row>
    <row r="85" spans="1:30" s="274" customFormat="1">
      <c r="A85" s="401"/>
      <c r="B85" s="401"/>
      <c r="C85" s="401" t="s">
        <v>697</v>
      </c>
      <c r="D85" s="401"/>
      <c r="E85" s="401">
        <v>1767</v>
      </c>
      <c r="F85" s="401" t="s">
        <v>32</v>
      </c>
      <c r="G85" s="528">
        <v>603</v>
      </c>
      <c r="H85" s="401">
        <v>36</v>
      </c>
      <c r="I85" s="401">
        <v>58</v>
      </c>
      <c r="J85" s="401">
        <v>39</v>
      </c>
      <c r="K85" s="401">
        <v>6</v>
      </c>
      <c r="L85" s="401">
        <v>15</v>
      </c>
      <c r="M85" s="401">
        <v>6</v>
      </c>
      <c r="N85" s="401">
        <v>24</v>
      </c>
      <c r="O85" s="401">
        <v>25</v>
      </c>
      <c r="P85" s="401">
        <v>4</v>
      </c>
      <c r="Q85" s="401">
        <v>46</v>
      </c>
      <c r="R85" s="401"/>
      <c r="S85" s="401">
        <v>15</v>
      </c>
      <c r="T85" s="401">
        <v>2</v>
      </c>
      <c r="U85" s="401">
        <v>2</v>
      </c>
      <c r="V85" s="401"/>
      <c r="W85" s="401">
        <v>71</v>
      </c>
      <c r="X85" s="401"/>
      <c r="Y85" s="401"/>
      <c r="Z85" s="401"/>
      <c r="AA85" s="401"/>
      <c r="AB85" s="401">
        <v>2</v>
      </c>
      <c r="AC85" s="401">
        <v>12</v>
      </c>
      <c r="AD85" s="401">
        <f t="shared" si="6"/>
        <v>363</v>
      </c>
    </row>
    <row r="86" spans="1:30" s="274" customFormat="1">
      <c r="A86" s="401"/>
      <c r="B86" s="401"/>
      <c r="C86" s="401" t="s">
        <v>697</v>
      </c>
      <c r="D86" s="401"/>
      <c r="E86" s="401">
        <v>1767</v>
      </c>
      <c r="F86" s="401" t="s">
        <v>33</v>
      </c>
      <c r="G86" s="528">
        <v>603</v>
      </c>
      <c r="H86" s="401">
        <v>27</v>
      </c>
      <c r="I86" s="401">
        <v>37</v>
      </c>
      <c r="J86" s="401">
        <v>37</v>
      </c>
      <c r="K86" s="401">
        <v>5</v>
      </c>
      <c r="L86" s="401">
        <v>11</v>
      </c>
      <c r="M86" s="401">
        <v>2</v>
      </c>
      <c r="N86" s="401">
        <v>48</v>
      </c>
      <c r="O86" s="401">
        <v>37</v>
      </c>
      <c r="P86" s="401">
        <v>5</v>
      </c>
      <c r="Q86" s="401">
        <v>54</v>
      </c>
      <c r="R86" s="401"/>
      <c r="S86" s="401">
        <v>6</v>
      </c>
      <c r="T86" s="401">
        <v>6</v>
      </c>
      <c r="U86" s="401">
        <v>5</v>
      </c>
      <c r="V86" s="401"/>
      <c r="W86" s="401">
        <v>68</v>
      </c>
      <c r="X86" s="401"/>
      <c r="Y86" s="401"/>
      <c r="Z86" s="401"/>
      <c r="AA86" s="401"/>
      <c r="AB86" s="401">
        <v>0</v>
      </c>
      <c r="AC86" s="401">
        <v>13</v>
      </c>
      <c r="AD86" s="401">
        <f t="shared" si="6"/>
        <v>361</v>
      </c>
    </row>
    <row r="87" spans="1:30" s="274" customFormat="1">
      <c r="A87" s="401"/>
      <c r="B87" s="401"/>
      <c r="C87" s="401" t="s">
        <v>697</v>
      </c>
      <c r="D87" s="401"/>
      <c r="E87" s="401">
        <v>1767</v>
      </c>
      <c r="F87" s="401" t="s">
        <v>197</v>
      </c>
      <c r="G87" s="528">
        <v>603</v>
      </c>
      <c r="H87" s="401">
        <v>25</v>
      </c>
      <c r="I87" s="401">
        <v>68</v>
      </c>
      <c r="J87" s="401">
        <v>27</v>
      </c>
      <c r="K87" s="401">
        <v>5</v>
      </c>
      <c r="L87" s="401">
        <v>16</v>
      </c>
      <c r="M87" s="401">
        <v>10</v>
      </c>
      <c r="N87" s="401">
        <v>53</v>
      </c>
      <c r="O87" s="401">
        <v>29</v>
      </c>
      <c r="P87" s="401">
        <v>2</v>
      </c>
      <c r="Q87" s="401">
        <v>41</v>
      </c>
      <c r="R87" s="401"/>
      <c r="S87" s="401">
        <v>26</v>
      </c>
      <c r="T87" s="401">
        <v>2</v>
      </c>
      <c r="U87" s="401">
        <v>2</v>
      </c>
      <c r="V87" s="401"/>
      <c r="W87" s="401">
        <v>76</v>
      </c>
      <c r="X87" s="401"/>
      <c r="Y87" s="401"/>
      <c r="Z87" s="401"/>
      <c r="AA87" s="401"/>
      <c r="AB87" s="401">
        <v>0</v>
      </c>
      <c r="AC87" s="401">
        <v>13</v>
      </c>
      <c r="AD87" s="401">
        <f t="shared" si="6"/>
        <v>395</v>
      </c>
    </row>
    <row r="88" spans="1:30" s="274" customFormat="1">
      <c r="A88" s="401"/>
      <c r="B88" s="401"/>
      <c r="C88" s="401" t="s">
        <v>697</v>
      </c>
      <c r="D88" s="401"/>
      <c r="E88" s="401">
        <v>1768</v>
      </c>
      <c r="F88" s="401" t="s">
        <v>31</v>
      </c>
      <c r="G88" s="528">
        <v>541</v>
      </c>
      <c r="H88" s="401">
        <v>28</v>
      </c>
      <c r="I88" s="401">
        <v>44</v>
      </c>
      <c r="J88" s="401">
        <v>22</v>
      </c>
      <c r="K88" s="401">
        <v>4</v>
      </c>
      <c r="L88" s="401">
        <v>15</v>
      </c>
      <c r="M88" s="401">
        <v>10</v>
      </c>
      <c r="N88" s="401">
        <v>9</v>
      </c>
      <c r="O88" s="401">
        <v>18</v>
      </c>
      <c r="P88" s="401">
        <v>1</v>
      </c>
      <c r="Q88" s="401">
        <v>66</v>
      </c>
      <c r="R88" s="401"/>
      <c r="S88" s="401">
        <v>12</v>
      </c>
      <c r="T88" s="401">
        <v>4</v>
      </c>
      <c r="U88" s="401">
        <v>0</v>
      </c>
      <c r="V88" s="401"/>
      <c r="W88" s="401">
        <v>40</v>
      </c>
      <c r="X88" s="401"/>
      <c r="Y88" s="401"/>
      <c r="Z88" s="401"/>
      <c r="AA88" s="401"/>
      <c r="AB88" s="401">
        <v>0</v>
      </c>
      <c r="AC88" s="401">
        <v>8</v>
      </c>
      <c r="AD88" s="401">
        <f t="shared" si="6"/>
        <v>281</v>
      </c>
    </row>
    <row r="89" spans="1:30" s="274" customFormat="1" ht="15.75" thickBot="1">
      <c r="A89" s="401"/>
      <c r="B89" s="401"/>
      <c r="C89" s="401" t="s">
        <v>697</v>
      </c>
      <c r="D89" s="401"/>
      <c r="E89" s="401">
        <v>1768</v>
      </c>
      <c r="F89" s="401" t="s">
        <v>32</v>
      </c>
      <c r="G89" s="541">
        <v>540</v>
      </c>
      <c r="H89" s="401">
        <v>20</v>
      </c>
      <c r="I89" s="401">
        <v>48</v>
      </c>
      <c r="J89" s="401">
        <v>34</v>
      </c>
      <c r="K89" s="401">
        <v>4</v>
      </c>
      <c r="L89" s="401">
        <v>16</v>
      </c>
      <c r="M89" s="401">
        <v>3</v>
      </c>
      <c r="N89" s="401">
        <v>8</v>
      </c>
      <c r="O89" s="401">
        <v>12</v>
      </c>
      <c r="P89" s="401">
        <v>5</v>
      </c>
      <c r="Q89" s="401">
        <v>37</v>
      </c>
      <c r="R89" s="401"/>
      <c r="S89" s="401">
        <v>28</v>
      </c>
      <c r="T89" s="401">
        <v>4</v>
      </c>
      <c r="U89" s="401">
        <v>1</v>
      </c>
      <c r="V89" s="401"/>
      <c r="W89" s="401">
        <v>30</v>
      </c>
      <c r="X89" s="401"/>
      <c r="Y89" s="401"/>
      <c r="Z89" s="401"/>
      <c r="AA89" s="401"/>
      <c r="AB89" s="401">
        <v>1</v>
      </c>
      <c r="AC89" s="401">
        <v>9</v>
      </c>
      <c r="AD89" s="401">
        <f t="shared" si="6"/>
        <v>260</v>
      </c>
    </row>
    <row r="90" spans="1:30" s="277" customFormat="1" ht="16.5">
      <c r="B90" s="291" t="s">
        <v>63</v>
      </c>
      <c r="C90" s="659" t="s">
        <v>64</v>
      </c>
      <c r="D90" s="659"/>
      <c r="E90" s="400"/>
      <c r="F90" s="400"/>
      <c r="G90" s="577">
        <f t="shared" ref="G90:AD90" si="7">SUM(G26:G89)</f>
        <v>38380</v>
      </c>
      <c r="H90" s="30">
        <f t="shared" si="7"/>
        <v>1213</v>
      </c>
      <c r="I90" s="30">
        <f t="shared" si="7"/>
        <v>3382</v>
      </c>
      <c r="J90" s="30">
        <f t="shared" si="7"/>
        <v>1826</v>
      </c>
      <c r="K90" s="30">
        <f t="shared" si="7"/>
        <v>293</v>
      </c>
      <c r="L90" s="30">
        <f t="shared" si="7"/>
        <v>1028</v>
      </c>
      <c r="M90" s="30">
        <f t="shared" si="7"/>
        <v>793</v>
      </c>
      <c r="N90" s="30">
        <f t="shared" si="7"/>
        <v>1807</v>
      </c>
      <c r="O90" s="30">
        <f t="shared" si="7"/>
        <v>593</v>
      </c>
      <c r="P90" s="30">
        <f t="shared" si="7"/>
        <v>400</v>
      </c>
      <c r="Q90" s="30">
        <f t="shared" si="7"/>
        <v>3646</v>
      </c>
      <c r="R90" s="30">
        <f t="shared" si="7"/>
        <v>0</v>
      </c>
      <c r="S90" s="30">
        <f t="shared" si="7"/>
        <v>2435</v>
      </c>
      <c r="T90" s="30">
        <f t="shared" si="7"/>
        <v>135</v>
      </c>
      <c r="U90" s="30">
        <f t="shared" si="7"/>
        <v>97</v>
      </c>
      <c r="V90" s="30">
        <f t="shared" si="7"/>
        <v>0</v>
      </c>
      <c r="W90" s="30">
        <f t="shared" si="7"/>
        <v>3444</v>
      </c>
      <c r="X90" s="30">
        <f t="shared" si="7"/>
        <v>0</v>
      </c>
      <c r="Y90" s="30">
        <f t="shared" si="7"/>
        <v>0</v>
      </c>
      <c r="Z90" s="30">
        <f t="shared" si="7"/>
        <v>0</v>
      </c>
      <c r="AA90" s="30">
        <f t="shared" si="7"/>
        <v>0</v>
      </c>
      <c r="AB90" s="30">
        <f t="shared" si="7"/>
        <v>16</v>
      </c>
      <c r="AC90" s="30">
        <f t="shared" si="7"/>
        <v>748</v>
      </c>
      <c r="AD90" s="30">
        <f t="shared" si="7"/>
        <v>21856</v>
      </c>
    </row>
    <row r="91" spans="1:30" s="277" customFormat="1" ht="16.5">
      <c r="E91" s="288"/>
      <c r="F91" s="288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>
        <f>T90/2</f>
        <v>67.5</v>
      </c>
      <c r="U91" s="37">
        <f>U90/2</f>
        <v>48.5</v>
      </c>
    </row>
    <row r="92" spans="1:30" s="277" customFormat="1" ht="16.5">
      <c r="B92" s="291" t="s">
        <v>65</v>
      </c>
      <c r="C92" s="660" t="s">
        <v>66</v>
      </c>
      <c r="D92" s="661"/>
      <c r="E92" s="661"/>
      <c r="F92" s="662"/>
      <c r="G92" s="292" t="s">
        <v>6</v>
      </c>
      <c r="H92" s="322" t="s">
        <v>7</v>
      </c>
      <c r="I92" s="322" t="s">
        <v>8</v>
      </c>
      <c r="J92" s="322" t="s">
        <v>9</v>
      </c>
      <c r="K92" s="322" t="s">
        <v>10</v>
      </c>
      <c r="L92" s="322" t="s">
        <v>11</v>
      </c>
      <c r="M92" s="322" t="s">
        <v>12</v>
      </c>
      <c r="N92" s="322" t="s">
        <v>13</v>
      </c>
      <c r="O92" s="322" t="s">
        <v>14</v>
      </c>
      <c r="P92" s="322" t="s">
        <v>15</v>
      </c>
      <c r="Q92" s="322" t="s">
        <v>16</v>
      </c>
      <c r="R92" s="322" t="s">
        <v>17</v>
      </c>
      <c r="S92" s="322" t="s">
        <v>18</v>
      </c>
      <c r="T92" s="322" t="s">
        <v>22</v>
      </c>
      <c r="U92" s="322" t="s">
        <v>23</v>
      </c>
      <c r="V92" s="284" t="s">
        <v>24</v>
      </c>
      <c r="W92" s="284" t="s">
        <v>25</v>
      </c>
      <c r="X92" s="284" t="s">
        <v>26</v>
      </c>
      <c r="Y92" s="284" t="s">
        <v>27</v>
      </c>
      <c r="Z92" s="284" t="s">
        <v>28</v>
      </c>
      <c r="AA92" s="284" t="s">
        <v>29</v>
      </c>
    </row>
    <row r="93" spans="1:30" s="277" customFormat="1" ht="16.5">
      <c r="C93" s="663"/>
      <c r="D93" s="664"/>
      <c r="E93" s="664"/>
      <c r="F93" s="665"/>
      <c r="G93" s="285">
        <f>G90</f>
        <v>38380</v>
      </c>
      <c r="H93" s="285">
        <f>H90+67</f>
        <v>1280</v>
      </c>
      <c r="I93" s="285">
        <f>I90+49</f>
        <v>3431</v>
      </c>
      <c r="J93" s="285">
        <f>J90+68</f>
        <v>1894</v>
      </c>
      <c r="K93" s="285">
        <f>K90+48</f>
        <v>341</v>
      </c>
      <c r="L93" s="285">
        <f>L90</f>
        <v>1028</v>
      </c>
      <c r="M93" s="285">
        <f>M90</f>
        <v>793</v>
      </c>
      <c r="N93" s="285">
        <f>N90</f>
        <v>1807</v>
      </c>
      <c r="O93" s="285">
        <f t="shared" ref="O93:S93" si="8">O90</f>
        <v>593</v>
      </c>
      <c r="P93" s="285">
        <f t="shared" si="8"/>
        <v>400</v>
      </c>
      <c r="Q93" s="285">
        <f t="shared" si="8"/>
        <v>3646</v>
      </c>
      <c r="R93" s="285">
        <f t="shared" si="8"/>
        <v>0</v>
      </c>
      <c r="S93" s="285">
        <f t="shared" si="8"/>
        <v>2435</v>
      </c>
      <c r="T93" s="285">
        <f>W90</f>
        <v>3444</v>
      </c>
      <c r="U93" s="285">
        <f>X76</f>
        <v>0</v>
      </c>
      <c r="V93" s="285">
        <f>Y76</f>
        <v>0</v>
      </c>
      <c r="W93" s="285">
        <f>Z76</f>
        <v>0</v>
      </c>
      <c r="X93" s="285">
        <f>AA76</f>
        <v>0</v>
      </c>
      <c r="Y93" s="285">
        <f>AB90</f>
        <v>16</v>
      </c>
      <c r="Z93" s="285">
        <f>AC90</f>
        <v>748</v>
      </c>
      <c r="AA93" s="285">
        <f>SUM(H93:Z93)</f>
        <v>21856</v>
      </c>
    </row>
    <row r="94" spans="1:30" s="277" customFormat="1" ht="16.5">
      <c r="E94" s="288"/>
      <c r="F94" s="288"/>
    </row>
    <row r="95" spans="1:30" s="277" customFormat="1" ht="30.75" customHeight="1">
      <c r="B95" s="291" t="s">
        <v>67</v>
      </c>
      <c r="C95" s="666" t="s">
        <v>68</v>
      </c>
      <c r="D95" s="666"/>
      <c r="E95" s="666"/>
      <c r="F95" s="666"/>
      <c r="G95" s="292" t="s">
        <v>6</v>
      </c>
      <c r="H95" s="667" t="s">
        <v>69</v>
      </c>
      <c r="I95" s="667"/>
      <c r="J95" s="667" t="s">
        <v>70</v>
      </c>
      <c r="K95" s="667"/>
      <c r="L95" s="284" t="s">
        <v>11</v>
      </c>
      <c r="M95" s="284" t="s">
        <v>12</v>
      </c>
      <c r="N95" s="284" t="s">
        <v>13</v>
      </c>
      <c r="O95" s="284" t="s">
        <v>14</v>
      </c>
      <c r="P95" s="284" t="s">
        <v>15</v>
      </c>
      <c r="Q95" s="284" t="s">
        <v>16</v>
      </c>
      <c r="R95" s="284" t="s">
        <v>17</v>
      </c>
      <c r="S95" s="284" t="s">
        <v>18</v>
      </c>
      <c r="T95" s="284" t="s">
        <v>22</v>
      </c>
      <c r="U95" s="284" t="s">
        <v>23</v>
      </c>
      <c r="V95" s="284" t="s">
        <v>24</v>
      </c>
      <c r="W95" s="284" t="s">
        <v>25</v>
      </c>
      <c r="X95" s="284" t="s">
        <v>26</v>
      </c>
      <c r="Y95" s="284" t="s">
        <v>27</v>
      </c>
      <c r="Z95" s="284" t="s">
        <v>28</v>
      </c>
      <c r="AA95" s="284" t="s">
        <v>29</v>
      </c>
    </row>
    <row r="96" spans="1:30" s="277" customFormat="1" ht="16.5">
      <c r="C96" s="666"/>
      <c r="D96" s="666"/>
      <c r="E96" s="666"/>
      <c r="F96" s="666"/>
      <c r="G96" s="285">
        <f>G90</f>
        <v>38380</v>
      </c>
      <c r="H96" s="668">
        <f>H93+J93</f>
        <v>3174</v>
      </c>
      <c r="I96" s="668"/>
      <c r="J96" s="668">
        <f>I93+K93</f>
        <v>3772</v>
      </c>
      <c r="K96" s="668"/>
      <c r="L96" s="285">
        <f>L93</f>
        <v>1028</v>
      </c>
      <c r="M96" s="285">
        <f t="shared" ref="M96:Q96" si="9">M93</f>
        <v>793</v>
      </c>
      <c r="N96" s="285">
        <f t="shared" si="9"/>
        <v>1807</v>
      </c>
      <c r="O96" s="285">
        <f t="shared" si="9"/>
        <v>593</v>
      </c>
      <c r="P96" s="285">
        <f t="shared" si="9"/>
        <v>400</v>
      </c>
      <c r="Q96" s="285">
        <f t="shared" si="9"/>
        <v>3646</v>
      </c>
      <c r="R96" s="285" t="s">
        <v>790</v>
      </c>
      <c r="S96" s="285">
        <f>S93</f>
        <v>2435</v>
      </c>
      <c r="T96" s="285">
        <f>T93</f>
        <v>3444</v>
      </c>
      <c r="U96" s="285" t="s">
        <v>790</v>
      </c>
      <c r="V96" s="285" t="s">
        <v>790</v>
      </c>
      <c r="W96" s="285" t="s">
        <v>790</v>
      </c>
      <c r="X96" s="285" t="s">
        <v>790</v>
      </c>
      <c r="Y96" s="285">
        <f>Y93</f>
        <v>16</v>
      </c>
      <c r="Z96" s="285">
        <f>Z93</f>
        <v>748</v>
      </c>
      <c r="AA96" s="285">
        <f>SUM(H96:Z96)</f>
        <v>21856</v>
      </c>
    </row>
    <row r="99" spans="1:30" s="277" customFormat="1" ht="16.5">
      <c r="A99" s="276" t="s">
        <v>0</v>
      </c>
      <c r="B99" s="283" t="s">
        <v>1</v>
      </c>
      <c r="C99" s="282" t="s">
        <v>2</v>
      </c>
      <c r="D99" s="282" t="s">
        <v>3</v>
      </c>
      <c r="E99" s="275" t="s">
        <v>4</v>
      </c>
      <c r="F99" s="275" t="s">
        <v>5</v>
      </c>
      <c r="G99" s="275" t="s">
        <v>6</v>
      </c>
      <c r="H99" s="284" t="s">
        <v>7</v>
      </c>
      <c r="I99" s="284" t="s">
        <v>8</v>
      </c>
      <c r="J99" s="284" t="s">
        <v>9</v>
      </c>
      <c r="K99" s="284" t="s">
        <v>10</v>
      </c>
      <c r="L99" s="284" t="s">
        <v>11</v>
      </c>
      <c r="M99" s="284" t="s">
        <v>12</v>
      </c>
      <c r="N99" s="403" t="s">
        <v>13</v>
      </c>
      <c r="O99" s="284" t="s">
        <v>14</v>
      </c>
      <c r="P99" s="284" t="s">
        <v>15</v>
      </c>
      <c r="Q99" s="284" t="s">
        <v>16</v>
      </c>
      <c r="R99" s="284" t="s">
        <v>17</v>
      </c>
      <c r="S99" s="284" t="s">
        <v>18</v>
      </c>
      <c r="T99" s="286" t="s">
        <v>19</v>
      </c>
      <c r="U99" s="286" t="s">
        <v>20</v>
      </c>
      <c r="V99" s="286" t="s">
        <v>21</v>
      </c>
      <c r="W99" s="284" t="s">
        <v>22</v>
      </c>
      <c r="X99" s="284" t="s">
        <v>23</v>
      </c>
      <c r="Y99" s="284" t="s">
        <v>24</v>
      </c>
      <c r="Z99" s="284" t="s">
        <v>25</v>
      </c>
      <c r="AA99" s="284" t="s">
        <v>26</v>
      </c>
      <c r="AB99" s="284" t="s">
        <v>27</v>
      </c>
      <c r="AC99" s="284" t="s">
        <v>28</v>
      </c>
      <c r="AD99" s="284" t="s">
        <v>29</v>
      </c>
    </row>
    <row r="100" spans="1:30" s="274" customFormat="1">
      <c r="A100" s="401">
        <v>12</v>
      </c>
      <c r="B100" s="401">
        <v>537</v>
      </c>
      <c r="C100" s="401" t="s">
        <v>699</v>
      </c>
      <c r="D100" s="401"/>
      <c r="E100" s="401">
        <v>2301</v>
      </c>
      <c r="F100" s="401" t="s">
        <v>31</v>
      </c>
      <c r="G100" s="401">
        <v>613</v>
      </c>
      <c r="H100" s="401">
        <v>0</v>
      </c>
      <c r="I100" s="401">
        <v>118</v>
      </c>
      <c r="J100" s="401">
        <v>22</v>
      </c>
      <c r="K100" s="401">
        <v>21</v>
      </c>
      <c r="L100" s="401">
        <v>76</v>
      </c>
      <c r="M100" s="401">
        <v>32</v>
      </c>
      <c r="N100" s="401">
        <v>8</v>
      </c>
      <c r="O100" s="401">
        <v>0</v>
      </c>
      <c r="P100" s="401">
        <v>139</v>
      </c>
      <c r="Q100" s="401">
        <v>4</v>
      </c>
      <c r="R100" s="401">
        <v>0</v>
      </c>
      <c r="S100" s="401">
        <v>1</v>
      </c>
      <c r="T100" s="401">
        <v>0</v>
      </c>
      <c r="U100" s="401"/>
      <c r="V100" s="401"/>
      <c r="W100" s="401"/>
      <c r="X100" s="401"/>
      <c r="Y100" s="401"/>
      <c r="Z100" s="401"/>
      <c r="AA100" s="401"/>
      <c r="AB100" s="401">
        <v>0</v>
      </c>
      <c r="AC100" s="401">
        <v>15</v>
      </c>
      <c r="AD100" s="401">
        <f t="shared" ref="AD100:AD106" si="10">SUM(H100:AC100)</f>
        <v>436</v>
      </c>
    </row>
    <row r="101" spans="1:30" s="274" customFormat="1">
      <c r="A101" s="401">
        <v>12</v>
      </c>
      <c r="B101" s="401">
        <v>537</v>
      </c>
      <c r="C101" s="401" t="s">
        <v>699</v>
      </c>
      <c r="D101" s="401"/>
      <c r="E101" s="401">
        <v>2301</v>
      </c>
      <c r="F101" s="401" t="s">
        <v>32</v>
      </c>
      <c r="G101" s="401">
        <v>613</v>
      </c>
      <c r="H101" s="401">
        <v>7</v>
      </c>
      <c r="I101" s="401">
        <v>110</v>
      </c>
      <c r="J101" s="401">
        <v>31</v>
      </c>
      <c r="K101" s="401">
        <v>19</v>
      </c>
      <c r="L101" s="401">
        <v>82</v>
      </c>
      <c r="M101" s="401">
        <v>22</v>
      </c>
      <c r="N101" s="401">
        <v>2</v>
      </c>
      <c r="O101" s="401">
        <v>0</v>
      </c>
      <c r="P101" s="401">
        <v>129</v>
      </c>
      <c r="Q101" s="401">
        <v>4</v>
      </c>
      <c r="R101" s="401">
        <v>0</v>
      </c>
      <c r="S101" s="401">
        <v>1</v>
      </c>
      <c r="T101" s="401">
        <v>0</v>
      </c>
      <c r="U101" s="401"/>
      <c r="V101" s="401"/>
      <c r="W101" s="401"/>
      <c r="X101" s="401"/>
      <c r="Y101" s="401"/>
      <c r="Z101" s="401"/>
      <c r="AA101" s="401"/>
      <c r="AB101" s="401">
        <v>0</v>
      </c>
      <c r="AC101" s="401">
        <v>14</v>
      </c>
      <c r="AD101" s="401">
        <f t="shared" si="10"/>
        <v>421</v>
      </c>
    </row>
    <row r="102" spans="1:30" s="274" customFormat="1">
      <c r="A102" s="401">
        <v>12</v>
      </c>
      <c r="B102" s="401">
        <v>537</v>
      </c>
      <c r="C102" s="401" t="s">
        <v>699</v>
      </c>
      <c r="D102" s="401"/>
      <c r="E102" s="401">
        <v>2301</v>
      </c>
      <c r="F102" s="401" t="s">
        <v>33</v>
      </c>
      <c r="G102" s="401">
        <v>613</v>
      </c>
      <c r="H102" s="401">
        <v>3</v>
      </c>
      <c r="I102" s="401">
        <v>120</v>
      </c>
      <c r="J102" s="401">
        <v>19</v>
      </c>
      <c r="K102" s="401">
        <v>14</v>
      </c>
      <c r="L102" s="401">
        <v>80</v>
      </c>
      <c r="M102" s="401">
        <v>30</v>
      </c>
      <c r="N102" s="401">
        <v>0</v>
      </c>
      <c r="O102" s="401">
        <v>2</v>
      </c>
      <c r="P102" s="401">
        <v>137</v>
      </c>
      <c r="Q102" s="401">
        <v>12</v>
      </c>
      <c r="R102" s="401">
        <v>0</v>
      </c>
      <c r="S102" s="401">
        <v>1</v>
      </c>
      <c r="T102" s="401">
        <v>1</v>
      </c>
      <c r="U102" s="401"/>
      <c r="V102" s="401"/>
      <c r="W102" s="401"/>
      <c r="X102" s="401"/>
      <c r="Y102" s="401"/>
      <c r="Z102" s="401"/>
      <c r="AA102" s="401"/>
      <c r="AB102" s="401">
        <v>0</v>
      </c>
      <c r="AC102" s="401">
        <v>6</v>
      </c>
      <c r="AD102" s="401">
        <f t="shared" si="10"/>
        <v>425</v>
      </c>
    </row>
    <row r="103" spans="1:30" s="274" customFormat="1">
      <c r="A103" s="401">
        <v>12</v>
      </c>
      <c r="B103" s="401">
        <v>537</v>
      </c>
      <c r="C103" s="401" t="s">
        <v>699</v>
      </c>
      <c r="D103" s="401"/>
      <c r="E103" s="401">
        <v>2302</v>
      </c>
      <c r="F103" s="401" t="s">
        <v>31</v>
      </c>
      <c r="G103" s="401">
        <v>391</v>
      </c>
      <c r="H103" s="401">
        <v>5</v>
      </c>
      <c r="I103" s="401">
        <v>70</v>
      </c>
      <c r="J103" s="401">
        <v>18</v>
      </c>
      <c r="K103" s="401">
        <v>17</v>
      </c>
      <c r="L103" s="401">
        <v>53</v>
      </c>
      <c r="M103" s="401">
        <v>6</v>
      </c>
      <c r="N103" s="401">
        <v>0</v>
      </c>
      <c r="O103" s="401">
        <v>2</v>
      </c>
      <c r="P103" s="401">
        <v>79</v>
      </c>
      <c r="Q103" s="401">
        <v>21</v>
      </c>
      <c r="R103" s="401">
        <v>0</v>
      </c>
      <c r="S103" s="401">
        <v>0</v>
      </c>
      <c r="T103" s="401">
        <v>0</v>
      </c>
      <c r="U103" s="401"/>
      <c r="V103" s="401"/>
      <c r="W103" s="401"/>
      <c r="X103" s="401"/>
      <c r="Y103" s="401"/>
      <c r="Z103" s="401"/>
      <c r="AA103" s="401"/>
      <c r="AB103" s="401">
        <v>0</v>
      </c>
      <c r="AC103" s="401">
        <v>9</v>
      </c>
      <c r="AD103" s="401">
        <f t="shared" si="10"/>
        <v>280</v>
      </c>
    </row>
    <row r="104" spans="1:30" s="274" customFormat="1">
      <c r="A104" s="401">
        <v>12</v>
      </c>
      <c r="B104" s="401">
        <v>537</v>
      </c>
      <c r="C104" s="401" t="s">
        <v>699</v>
      </c>
      <c r="D104" s="401"/>
      <c r="E104" s="401">
        <v>2302</v>
      </c>
      <c r="F104" s="401" t="s">
        <v>32</v>
      </c>
      <c r="G104" s="401">
        <v>391</v>
      </c>
      <c r="H104" s="401">
        <v>0</v>
      </c>
      <c r="I104" s="401">
        <v>82</v>
      </c>
      <c r="J104" s="401">
        <v>15</v>
      </c>
      <c r="K104" s="401">
        <v>21</v>
      </c>
      <c r="L104" s="401">
        <v>50</v>
      </c>
      <c r="M104" s="401">
        <v>9</v>
      </c>
      <c r="N104" s="401">
        <v>5</v>
      </c>
      <c r="O104" s="401">
        <v>0</v>
      </c>
      <c r="P104" s="401">
        <v>57</v>
      </c>
      <c r="Q104" s="401">
        <v>32</v>
      </c>
      <c r="R104" s="401">
        <v>0</v>
      </c>
      <c r="S104" s="401">
        <v>0</v>
      </c>
      <c r="T104" s="401">
        <v>0</v>
      </c>
      <c r="U104" s="401"/>
      <c r="V104" s="401"/>
      <c r="W104" s="401"/>
      <c r="X104" s="401"/>
      <c r="Y104" s="401"/>
      <c r="Z104" s="401"/>
      <c r="AA104" s="401"/>
      <c r="AB104" s="401">
        <v>0</v>
      </c>
      <c r="AC104" s="401">
        <v>3</v>
      </c>
      <c r="AD104" s="401">
        <f t="shared" si="10"/>
        <v>274</v>
      </c>
    </row>
    <row r="105" spans="1:30" s="274" customFormat="1">
      <c r="A105" s="401">
        <v>12</v>
      </c>
      <c r="B105" s="401">
        <v>537</v>
      </c>
      <c r="C105" s="401" t="s">
        <v>699</v>
      </c>
      <c r="D105" s="401"/>
      <c r="E105" s="401">
        <v>2303</v>
      </c>
      <c r="F105" s="401" t="s">
        <v>31</v>
      </c>
      <c r="G105" s="401">
        <v>701</v>
      </c>
      <c r="H105" s="401">
        <v>5</v>
      </c>
      <c r="I105" s="401">
        <v>116</v>
      </c>
      <c r="J105" s="401">
        <v>21</v>
      </c>
      <c r="K105" s="401">
        <v>15</v>
      </c>
      <c r="L105" s="401">
        <v>139</v>
      </c>
      <c r="M105" s="401">
        <v>26</v>
      </c>
      <c r="N105" s="401">
        <v>1</v>
      </c>
      <c r="O105" s="401">
        <v>1</v>
      </c>
      <c r="P105" s="401">
        <v>145</v>
      </c>
      <c r="Q105" s="401">
        <v>9</v>
      </c>
      <c r="R105" s="401">
        <v>0</v>
      </c>
      <c r="S105" s="401">
        <v>2</v>
      </c>
      <c r="T105" s="401">
        <v>0</v>
      </c>
      <c r="U105" s="401"/>
      <c r="V105" s="401"/>
      <c r="W105" s="401"/>
      <c r="X105" s="401"/>
      <c r="Y105" s="401"/>
      <c r="Z105" s="401"/>
      <c r="AA105" s="401"/>
      <c r="AB105" s="401">
        <v>0</v>
      </c>
      <c r="AC105" s="401">
        <v>12</v>
      </c>
      <c r="AD105" s="401">
        <f t="shared" si="10"/>
        <v>492</v>
      </c>
    </row>
    <row r="106" spans="1:30" s="274" customFormat="1">
      <c r="A106" s="401">
        <v>12</v>
      </c>
      <c r="B106" s="401">
        <v>537</v>
      </c>
      <c r="C106" s="401" t="s">
        <v>699</v>
      </c>
      <c r="D106" s="401"/>
      <c r="E106" s="401">
        <v>2303</v>
      </c>
      <c r="F106" s="401" t="s">
        <v>32</v>
      </c>
      <c r="G106" s="401">
        <v>700</v>
      </c>
      <c r="H106" s="401">
        <v>2</v>
      </c>
      <c r="I106" s="401">
        <v>104</v>
      </c>
      <c r="J106" s="401">
        <v>38</v>
      </c>
      <c r="K106" s="401">
        <v>17</v>
      </c>
      <c r="L106" s="401">
        <v>110</v>
      </c>
      <c r="M106" s="401">
        <v>31</v>
      </c>
      <c r="N106" s="401">
        <v>4</v>
      </c>
      <c r="O106" s="401">
        <v>1</v>
      </c>
      <c r="P106" s="401">
        <v>148</v>
      </c>
      <c r="Q106" s="401">
        <v>19</v>
      </c>
      <c r="R106" s="401">
        <v>0</v>
      </c>
      <c r="S106" s="401">
        <v>2</v>
      </c>
      <c r="T106" s="401">
        <v>0</v>
      </c>
      <c r="U106" s="401"/>
      <c r="V106" s="401"/>
      <c r="W106" s="401"/>
      <c r="X106" s="401"/>
      <c r="Y106" s="401"/>
      <c r="Z106" s="401"/>
      <c r="AA106" s="401"/>
      <c r="AB106" s="401">
        <v>0</v>
      </c>
      <c r="AC106" s="401">
        <v>7</v>
      </c>
      <c r="AD106" s="401">
        <f t="shared" si="10"/>
        <v>483</v>
      </c>
    </row>
    <row r="107" spans="1:30" s="277" customFormat="1" ht="16.5">
      <c r="B107" s="291" t="s">
        <v>63</v>
      </c>
      <c r="C107" s="659" t="s">
        <v>64</v>
      </c>
      <c r="D107" s="659"/>
      <c r="E107" s="402"/>
      <c r="F107" s="402"/>
      <c r="G107" s="30">
        <f t="shared" ref="G107:AD107" si="11">SUM(G100:G106)</f>
        <v>4022</v>
      </c>
      <c r="H107" s="30">
        <f t="shared" si="11"/>
        <v>22</v>
      </c>
      <c r="I107" s="30">
        <f t="shared" si="11"/>
        <v>720</v>
      </c>
      <c r="J107" s="30">
        <f t="shared" si="11"/>
        <v>164</v>
      </c>
      <c r="K107" s="30">
        <f t="shared" si="11"/>
        <v>124</v>
      </c>
      <c r="L107" s="30">
        <f t="shared" si="11"/>
        <v>590</v>
      </c>
      <c r="M107" s="30">
        <f t="shared" si="11"/>
        <v>156</v>
      </c>
      <c r="N107" s="30">
        <f t="shared" si="11"/>
        <v>20</v>
      </c>
      <c r="O107" s="30">
        <f t="shared" si="11"/>
        <v>6</v>
      </c>
      <c r="P107" s="30">
        <f t="shared" si="11"/>
        <v>834</v>
      </c>
      <c r="Q107" s="30">
        <f t="shared" si="11"/>
        <v>101</v>
      </c>
      <c r="R107" s="30">
        <f t="shared" si="11"/>
        <v>0</v>
      </c>
      <c r="S107" s="30">
        <f t="shared" si="11"/>
        <v>7</v>
      </c>
      <c r="T107" s="30">
        <f t="shared" si="11"/>
        <v>1</v>
      </c>
      <c r="U107" s="30">
        <f t="shared" si="11"/>
        <v>0</v>
      </c>
      <c r="V107" s="30">
        <f t="shared" si="11"/>
        <v>0</v>
      </c>
      <c r="W107" s="30">
        <f t="shared" si="11"/>
        <v>0</v>
      </c>
      <c r="X107" s="30">
        <f t="shared" si="11"/>
        <v>0</v>
      </c>
      <c r="Y107" s="30">
        <f t="shared" si="11"/>
        <v>0</v>
      </c>
      <c r="Z107" s="30">
        <f t="shared" si="11"/>
        <v>0</v>
      </c>
      <c r="AA107" s="30">
        <f t="shared" si="11"/>
        <v>0</v>
      </c>
      <c r="AB107" s="30">
        <f t="shared" si="11"/>
        <v>0</v>
      </c>
      <c r="AC107" s="30">
        <f t="shared" si="11"/>
        <v>66</v>
      </c>
      <c r="AD107" s="30">
        <f t="shared" si="11"/>
        <v>2811</v>
      </c>
    </row>
    <row r="108" spans="1:30" s="277" customFormat="1" ht="16.5">
      <c r="D108" s="531"/>
      <c r="E108" s="288"/>
      <c r="F108" s="288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>
        <f>T107/2</f>
        <v>0.5</v>
      </c>
      <c r="U108" s="37">
        <f>U107/2</f>
        <v>0</v>
      </c>
    </row>
    <row r="109" spans="1:30" s="277" customFormat="1" ht="16.5">
      <c r="B109" s="291" t="s">
        <v>65</v>
      </c>
      <c r="C109" s="660" t="s">
        <v>66</v>
      </c>
      <c r="D109" s="661"/>
      <c r="E109" s="661"/>
      <c r="F109" s="662"/>
      <c r="G109" s="292" t="s">
        <v>6</v>
      </c>
      <c r="H109" s="322" t="s">
        <v>7</v>
      </c>
      <c r="I109" s="322" t="s">
        <v>8</v>
      </c>
      <c r="J109" s="322" t="s">
        <v>9</v>
      </c>
      <c r="K109" s="322" t="s">
        <v>10</v>
      </c>
      <c r="L109" s="322" t="s">
        <v>11</v>
      </c>
      <c r="M109" s="322" t="s">
        <v>12</v>
      </c>
      <c r="N109" s="322" t="s">
        <v>13</v>
      </c>
      <c r="O109" s="322" t="s">
        <v>14</v>
      </c>
      <c r="P109" s="322" t="s">
        <v>15</v>
      </c>
      <c r="Q109" s="322" t="s">
        <v>16</v>
      </c>
      <c r="R109" s="322" t="s">
        <v>17</v>
      </c>
      <c r="S109" s="322" t="s">
        <v>18</v>
      </c>
      <c r="T109" s="322" t="s">
        <v>22</v>
      </c>
      <c r="U109" s="322" t="s">
        <v>23</v>
      </c>
      <c r="V109" s="284" t="s">
        <v>24</v>
      </c>
      <c r="W109" s="284" t="s">
        <v>25</v>
      </c>
      <c r="X109" s="284" t="s">
        <v>26</v>
      </c>
      <c r="Y109" s="284" t="s">
        <v>27</v>
      </c>
      <c r="Z109" s="284" t="s">
        <v>28</v>
      </c>
      <c r="AA109" s="284" t="s">
        <v>29</v>
      </c>
    </row>
    <row r="110" spans="1:30" s="277" customFormat="1" ht="16.5">
      <c r="C110" s="663"/>
      <c r="D110" s="664"/>
      <c r="E110" s="664"/>
      <c r="F110" s="665"/>
      <c r="G110" s="285">
        <f>G107</f>
        <v>4022</v>
      </c>
      <c r="H110" s="285">
        <f>H107</f>
        <v>22</v>
      </c>
      <c r="I110" s="285">
        <f>I107</f>
        <v>720</v>
      </c>
      <c r="J110" s="285">
        <f>J107+1</f>
        <v>165</v>
      </c>
      <c r="K110" s="285">
        <f t="shared" ref="K110:R110" si="12">K107</f>
        <v>124</v>
      </c>
      <c r="L110" s="285">
        <f t="shared" si="12"/>
        <v>590</v>
      </c>
      <c r="M110" s="285">
        <f t="shared" si="12"/>
        <v>156</v>
      </c>
      <c r="N110" s="285">
        <f t="shared" si="12"/>
        <v>20</v>
      </c>
      <c r="O110" s="285">
        <f t="shared" si="12"/>
        <v>6</v>
      </c>
      <c r="P110" s="285">
        <f t="shared" si="12"/>
        <v>834</v>
      </c>
      <c r="Q110" s="285">
        <f t="shared" si="12"/>
        <v>101</v>
      </c>
      <c r="R110" s="285">
        <f t="shared" si="12"/>
        <v>0</v>
      </c>
      <c r="S110" s="285">
        <f t="shared" ref="S110" si="13">S107</f>
        <v>7</v>
      </c>
      <c r="T110" s="285">
        <f>W107</f>
        <v>0</v>
      </c>
      <c r="U110" s="285">
        <f t="shared" ref="U110" si="14">X107</f>
        <v>0</v>
      </c>
      <c r="V110" s="285">
        <f t="shared" ref="V110" si="15">Y107</f>
        <v>0</v>
      </c>
      <c r="W110" s="285">
        <f t="shared" ref="W110" si="16">Z107</f>
        <v>0</v>
      </c>
      <c r="X110" s="285">
        <f t="shared" ref="X110" si="17">AA107</f>
        <v>0</v>
      </c>
      <c r="Y110" s="285">
        <f>AB107</f>
        <v>0</v>
      </c>
      <c r="Z110" s="285">
        <f>AC107</f>
        <v>66</v>
      </c>
      <c r="AA110" s="285">
        <f>SUM(H110:Z110)</f>
        <v>2811</v>
      </c>
    </row>
    <row r="111" spans="1:30" s="277" customFormat="1" ht="16.5">
      <c r="E111" s="288"/>
      <c r="F111" s="288"/>
    </row>
    <row r="112" spans="1:30" s="277" customFormat="1" ht="30.75" customHeight="1">
      <c r="B112" s="291" t="s">
        <v>67</v>
      </c>
      <c r="C112" s="666" t="s">
        <v>68</v>
      </c>
      <c r="D112" s="666"/>
      <c r="E112" s="666"/>
      <c r="F112" s="666"/>
      <c r="G112" s="292" t="s">
        <v>6</v>
      </c>
      <c r="H112" s="667" t="s">
        <v>69</v>
      </c>
      <c r="I112" s="667"/>
      <c r="J112" s="42" t="s">
        <v>8</v>
      </c>
      <c r="K112" s="339" t="s">
        <v>10</v>
      </c>
      <c r="L112" s="284" t="s">
        <v>11</v>
      </c>
      <c r="M112" s="284" t="s">
        <v>12</v>
      </c>
      <c r="N112" s="284" t="s">
        <v>13</v>
      </c>
      <c r="O112" s="284" t="s">
        <v>14</v>
      </c>
      <c r="P112" s="284" t="s">
        <v>15</v>
      </c>
      <c r="Q112" s="284" t="s">
        <v>16</v>
      </c>
      <c r="R112" s="284" t="s">
        <v>17</v>
      </c>
      <c r="S112" s="284" t="s">
        <v>18</v>
      </c>
      <c r="T112" s="284" t="s">
        <v>22</v>
      </c>
      <c r="U112" s="284" t="s">
        <v>23</v>
      </c>
      <c r="V112" s="284" t="s">
        <v>24</v>
      </c>
      <c r="W112" s="284" t="s">
        <v>25</v>
      </c>
      <c r="X112" s="284" t="s">
        <v>26</v>
      </c>
      <c r="Y112" s="284" t="s">
        <v>27</v>
      </c>
      <c r="Z112" s="284" t="s">
        <v>28</v>
      </c>
      <c r="AA112" s="284" t="s">
        <v>29</v>
      </c>
    </row>
    <row r="113" spans="3:27" s="277" customFormat="1" ht="16.5">
      <c r="C113" s="666"/>
      <c r="D113" s="666"/>
      <c r="E113" s="666"/>
      <c r="F113" s="666"/>
      <c r="G113" s="285">
        <f>G107</f>
        <v>4022</v>
      </c>
      <c r="H113" s="668">
        <f>H110+J110</f>
        <v>187</v>
      </c>
      <c r="I113" s="668"/>
      <c r="J113" s="44">
        <f>I110</f>
        <v>720</v>
      </c>
      <c r="K113" s="340">
        <f>K110</f>
        <v>124</v>
      </c>
      <c r="L113" s="285">
        <f>L110</f>
        <v>590</v>
      </c>
      <c r="M113" s="285">
        <f t="shared" ref="M113:Q113" si="18">M110</f>
        <v>156</v>
      </c>
      <c r="N113" s="285">
        <f t="shared" si="18"/>
        <v>20</v>
      </c>
      <c r="O113" s="285">
        <f t="shared" si="18"/>
        <v>6</v>
      </c>
      <c r="P113" s="285">
        <f t="shared" si="18"/>
        <v>834</v>
      </c>
      <c r="Q113" s="285">
        <f t="shared" si="18"/>
        <v>101</v>
      </c>
      <c r="R113" s="285" t="s">
        <v>790</v>
      </c>
      <c r="S113" s="285">
        <f>S110</f>
        <v>7</v>
      </c>
      <c r="T113" s="285" t="s">
        <v>790</v>
      </c>
      <c r="U113" s="285" t="s">
        <v>790</v>
      </c>
      <c r="V113" s="285" t="s">
        <v>790</v>
      </c>
      <c r="W113" s="285" t="s">
        <v>790</v>
      </c>
      <c r="X113" s="285" t="s">
        <v>790</v>
      </c>
      <c r="Y113" s="285">
        <f>Y110</f>
        <v>0</v>
      </c>
      <c r="Z113" s="285">
        <f>Z110</f>
        <v>66</v>
      </c>
      <c r="AA113" s="285">
        <f>SUM(H113:Z113)</f>
        <v>2811</v>
      </c>
    </row>
    <row r="114" spans="3:27" s="274" customFormat="1"/>
    <row r="115" spans="3:27" s="274" customFormat="1"/>
  </sheetData>
  <sortState ref="A2:AH65">
    <sortCondition ref="E2:E65"/>
    <sortCondition ref="F2:F65"/>
  </sortState>
  <mergeCells count="17">
    <mergeCell ref="H96:I96"/>
    <mergeCell ref="J96:K96"/>
    <mergeCell ref="C112:F113"/>
    <mergeCell ref="H112:I112"/>
    <mergeCell ref="H113:I113"/>
    <mergeCell ref="C15:D15"/>
    <mergeCell ref="C17:F18"/>
    <mergeCell ref="C20:F21"/>
    <mergeCell ref="C107:D107"/>
    <mergeCell ref="C109:F110"/>
    <mergeCell ref="I20:J20"/>
    <mergeCell ref="I21:J21"/>
    <mergeCell ref="C90:D90"/>
    <mergeCell ref="C92:F93"/>
    <mergeCell ref="C95:F96"/>
    <mergeCell ref="H95:I95"/>
    <mergeCell ref="J95:K95"/>
  </mergeCell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2"/>
  <sheetViews>
    <sheetView zoomScale="80" zoomScaleNormal="80" workbookViewId="0">
      <selection activeCell="R15" sqref="R15"/>
    </sheetView>
  </sheetViews>
  <sheetFormatPr defaultColWidth="11.42578125" defaultRowHeight="15"/>
  <cols>
    <col min="1" max="1" width="5" bestFit="1" customWidth="1"/>
    <col min="2" max="2" width="7" bestFit="1" customWidth="1"/>
    <col min="3" max="3" width="20.28515625" bestFit="1" customWidth="1"/>
    <col min="4" max="4" width="10.140625" bestFit="1" customWidth="1"/>
    <col min="5" max="5" width="8.28515625" bestFit="1" customWidth="1"/>
    <col min="6" max="6" width="12.28515625" bestFit="1" customWidth="1"/>
    <col min="7" max="7" width="10" bestFit="1" customWidth="1"/>
    <col min="8" max="8" width="4.140625" bestFit="1" customWidth="1"/>
    <col min="9" max="9" width="4" bestFit="1" customWidth="1"/>
    <col min="10" max="10" width="5" bestFit="1" customWidth="1"/>
    <col min="11" max="11" width="5.28515625" bestFit="1" customWidth="1"/>
    <col min="12" max="12" width="5" bestFit="1" customWidth="1"/>
    <col min="13" max="13" width="4.42578125" bestFit="1" customWidth="1"/>
    <col min="14" max="15" width="4.140625" bestFit="1" customWidth="1"/>
    <col min="16" max="16" width="4.28515625" bestFit="1" customWidth="1"/>
    <col min="17" max="17" width="7.7109375" bestFit="1" customWidth="1"/>
    <col min="18" max="18" width="4.140625" bestFit="1" customWidth="1"/>
    <col min="19" max="19" width="4.28515625" bestFit="1" customWidth="1"/>
    <col min="20" max="20" width="8" bestFit="1" customWidth="1"/>
    <col min="21" max="21" width="8.5703125" bestFit="1" customWidth="1"/>
    <col min="22" max="22" width="8" bestFit="1" customWidth="1"/>
    <col min="23" max="25" width="5.5703125" bestFit="1" customWidth="1"/>
    <col min="26" max="26" width="6.5703125" bestFit="1" customWidth="1"/>
    <col min="27" max="27" width="9.7109375" bestFit="1" customWidth="1"/>
    <col min="28" max="28" width="4.42578125" bestFit="1" customWidth="1"/>
    <col min="29" max="29" width="6.5703125" bestFit="1" customWidth="1"/>
    <col min="30" max="30" width="9.7109375" bestFit="1" customWidth="1"/>
  </cols>
  <sheetData>
    <row r="1" spans="1:30" s="70" customFormat="1" ht="16.5">
      <c r="A1" s="69" t="s">
        <v>0</v>
      </c>
      <c r="B1" s="75" t="s">
        <v>1</v>
      </c>
      <c r="C1" s="74" t="s">
        <v>2</v>
      </c>
      <c r="D1" s="74" t="s">
        <v>3</v>
      </c>
      <c r="E1" s="68" t="s">
        <v>4</v>
      </c>
      <c r="F1" s="68" t="s">
        <v>5</v>
      </c>
      <c r="G1" s="68" t="s">
        <v>6</v>
      </c>
      <c r="H1" s="76" t="s">
        <v>7</v>
      </c>
      <c r="I1" s="76" t="s">
        <v>8</v>
      </c>
      <c r="J1" s="76" t="s">
        <v>9</v>
      </c>
      <c r="K1" s="76" t="s">
        <v>10</v>
      </c>
      <c r="L1" s="76" t="s">
        <v>11</v>
      </c>
      <c r="M1" s="76" t="s">
        <v>12</v>
      </c>
      <c r="N1" s="76" t="s">
        <v>13</v>
      </c>
      <c r="O1" s="76" t="s">
        <v>14</v>
      </c>
      <c r="P1" s="76" t="s">
        <v>15</v>
      </c>
      <c r="Q1" s="76" t="s">
        <v>16</v>
      </c>
      <c r="R1" s="76" t="s">
        <v>17</v>
      </c>
      <c r="S1" s="76" t="s">
        <v>18</v>
      </c>
      <c r="T1" s="78" t="s">
        <v>19</v>
      </c>
      <c r="U1" s="78" t="s">
        <v>20</v>
      </c>
      <c r="V1" s="78" t="s">
        <v>21</v>
      </c>
      <c r="W1" s="76" t="s">
        <v>22</v>
      </c>
      <c r="X1" s="76" t="s">
        <v>23</v>
      </c>
      <c r="Y1" s="76" t="s">
        <v>24</v>
      </c>
      <c r="Z1" s="76" t="s">
        <v>25</v>
      </c>
      <c r="AA1" s="76" t="s">
        <v>26</v>
      </c>
      <c r="AB1" s="76" t="s">
        <v>27</v>
      </c>
      <c r="AC1" s="76" t="s">
        <v>28</v>
      </c>
      <c r="AD1" s="76" t="s">
        <v>29</v>
      </c>
    </row>
    <row r="2" spans="1:30" s="70" customFormat="1" ht="16.5">
      <c r="A2" s="71" t="s">
        <v>331</v>
      </c>
      <c r="B2" s="82">
        <v>154</v>
      </c>
      <c r="C2" s="72" t="s">
        <v>332</v>
      </c>
      <c r="D2" s="72"/>
      <c r="E2" s="81">
        <v>919</v>
      </c>
      <c r="F2" s="72" t="s">
        <v>31</v>
      </c>
      <c r="G2" s="578">
        <v>728</v>
      </c>
      <c r="H2" s="77">
        <v>29</v>
      </c>
      <c r="I2" s="77">
        <v>39</v>
      </c>
      <c r="J2" s="77">
        <v>146</v>
      </c>
      <c r="K2" s="77">
        <v>4</v>
      </c>
      <c r="L2" s="77">
        <v>103</v>
      </c>
      <c r="M2" s="77">
        <v>18</v>
      </c>
      <c r="N2" s="77">
        <v>11</v>
      </c>
      <c r="O2" s="77">
        <v>7</v>
      </c>
      <c r="P2" s="77">
        <v>18</v>
      </c>
      <c r="Q2" s="77">
        <v>74</v>
      </c>
      <c r="R2" s="77">
        <v>0</v>
      </c>
      <c r="S2" s="77">
        <v>6</v>
      </c>
      <c r="T2" s="79">
        <v>5</v>
      </c>
      <c r="U2" s="79">
        <v>2</v>
      </c>
      <c r="V2" s="79"/>
      <c r="W2" s="77">
        <v>0</v>
      </c>
      <c r="X2" s="77">
        <v>0</v>
      </c>
      <c r="Y2" s="77">
        <v>0</v>
      </c>
      <c r="Z2" s="77"/>
      <c r="AA2" s="77"/>
      <c r="AB2" s="77">
        <v>0</v>
      </c>
      <c r="AC2" s="77">
        <v>8</v>
      </c>
      <c r="AD2" s="77">
        <f>SUM(H2:AC2)</f>
        <v>470</v>
      </c>
    </row>
    <row r="3" spans="1:30" s="70" customFormat="1" ht="16.5">
      <c r="A3" s="71" t="s">
        <v>331</v>
      </c>
      <c r="B3" s="82">
        <v>154</v>
      </c>
      <c r="C3" s="72" t="s">
        <v>332</v>
      </c>
      <c r="D3" s="72"/>
      <c r="E3" s="81">
        <v>917</v>
      </c>
      <c r="F3" s="72" t="s">
        <v>32</v>
      </c>
      <c r="G3" s="281">
        <v>728</v>
      </c>
      <c r="H3" s="77">
        <v>27</v>
      </c>
      <c r="I3" s="77">
        <v>49</v>
      </c>
      <c r="J3" s="77">
        <v>145</v>
      </c>
      <c r="K3" s="77">
        <v>2</v>
      </c>
      <c r="L3" s="77">
        <v>83</v>
      </c>
      <c r="M3" s="77">
        <v>24</v>
      </c>
      <c r="N3" s="77">
        <v>15</v>
      </c>
      <c r="O3" s="77">
        <v>6</v>
      </c>
      <c r="P3" s="77">
        <v>15</v>
      </c>
      <c r="Q3" s="77">
        <v>64</v>
      </c>
      <c r="R3" s="77">
        <v>0</v>
      </c>
      <c r="S3" s="77">
        <v>2</v>
      </c>
      <c r="T3" s="79">
        <v>6</v>
      </c>
      <c r="U3" s="79">
        <v>0</v>
      </c>
      <c r="V3" s="79"/>
      <c r="W3" s="77">
        <v>0</v>
      </c>
      <c r="X3" s="77">
        <v>0</v>
      </c>
      <c r="Y3" s="77">
        <v>0</v>
      </c>
      <c r="Z3" s="77"/>
      <c r="AA3" s="77"/>
      <c r="AB3" s="77">
        <v>0</v>
      </c>
      <c r="AC3" s="77">
        <v>9</v>
      </c>
      <c r="AD3" s="77">
        <f t="shared" ref="AD3:AD15" si="0">SUM(H3:AC3)</f>
        <v>447</v>
      </c>
    </row>
    <row r="4" spans="1:30" s="70" customFormat="1" ht="16.5">
      <c r="A4" s="71" t="s">
        <v>331</v>
      </c>
      <c r="B4" s="290">
        <v>154</v>
      </c>
      <c r="C4" s="72" t="s">
        <v>332</v>
      </c>
      <c r="D4" s="72"/>
      <c r="E4" s="81">
        <v>917</v>
      </c>
      <c r="F4" s="72" t="s">
        <v>33</v>
      </c>
      <c r="G4" s="281">
        <v>728</v>
      </c>
      <c r="H4" s="77">
        <v>18</v>
      </c>
      <c r="I4" s="77">
        <v>45</v>
      </c>
      <c r="J4" s="77">
        <v>146</v>
      </c>
      <c r="K4" s="77">
        <v>4</v>
      </c>
      <c r="L4" s="77">
        <v>133</v>
      </c>
      <c r="M4" s="77">
        <v>8</v>
      </c>
      <c r="N4" s="77">
        <v>7</v>
      </c>
      <c r="O4" s="77">
        <v>9</v>
      </c>
      <c r="P4" s="77">
        <v>26</v>
      </c>
      <c r="Q4" s="77">
        <v>54</v>
      </c>
      <c r="R4" s="77">
        <v>0</v>
      </c>
      <c r="S4" s="77">
        <v>3</v>
      </c>
      <c r="T4" s="79">
        <v>2</v>
      </c>
      <c r="U4" s="79">
        <v>1</v>
      </c>
      <c r="V4" s="79"/>
      <c r="W4" s="77">
        <v>0</v>
      </c>
      <c r="X4" s="77">
        <v>0</v>
      </c>
      <c r="Y4" s="77">
        <v>0</v>
      </c>
      <c r="Z4" s="77"/>
      <c r="AA4" s="77"/>
      <c r="AB4" s="77">
        <v>1</v>
      </c>
      <c r="AC4" s="77">
        <v>8</v>
      </c>
      <c r="AD4" s="77">
        <f t="shared" si="0"/>
        <v>465</v>
      </c>
    </row>
    <row r="5" spans="1:30" s="70" customFormat="1" ht="16.5">
      <c r="A5" s="71" t="s">
        <v>331</v>
      </c>
      <c r="B5" s="290">
        <v>154</v>
      </c>
      <c r="C5" s="72" t="s">
        <v>332</v>
      </c>
      <c r="D5" s="72"/>
      <c r="E5" s="81">
        <v>917</v>
      </c>
      <c r="F5" s="72" t="s">
        <v>197</v>
      </c>
      <c r="G5" s="281">
        <v>727</v>
      </c>
      <c r="H5" s="77">
        <v>16</v>
      </c>
      <c r="I5" s="77">
        <v>42</v>
      </c>
      <c r="J5" s="77">
        <v>145</v>
      </c>
      <c r="K5" s="77">
        <v>2</v>
      </c>
      <c r="L5" s="77">
        <v>122</v>
      </c>
      <c r="M5" s="77">
        <v>7</v>
      </c>
      <c r="N5" s="77">
        <v>11</v>
      </c>
      <c r="O5" s="77">
        <v>7</v>
      </c>
      <c r="P5" s="77">
        <v>17</v>
      </c>
      <c r="Q5" s="77">
        <v>67</v>
      </c>
      <c r="R5" s="77">
        <v>0</v>
      </c>
      <c r="S5" s="77">
        <v>6</v>
      </c>
      <c r="T5" s="79">
        <v>3</v>
      </c>
      <c r="U5" s="79">
        <v>0</v>
      </c>
      <c r="V5" s="79"/>
      <c r="W5" s="77">
        <v>0</v>
      </c>
      <c r="X5" s="77">
        <v>0</v>
      </c>
      <c r="Y5" s="77">
        <v>0</v>
      </c>
      <c r="Z5" s="77"/>
      <c r="AA5" s="77"/>
      <c r="AB5" s="77">
        <v>1</v>
      </c>
      <c r="AC5" s="77">
        <v>11</v>
      </c>
      <c r="AD5" s="77">
        <f t="shared" si="0"/>
        <v>457</v>
      </c>
    </row>
    <row r="6" spans="1:30" s="70" customFormat="1" ht="16.5">
      <c r="A6" s="71" t="s">
        <v>331</v>
      </c>
      <c r="B6" s="290">
        <v>154</v>
      </c>
      <c r="C6" s="72" t="s">
        <v>332</v>
      </c>
      <c r="D6" s="72"/>
      <c r="E6" s="81">
        <v>918</v>
      </c>
      <c r="F6" s="72" t="s">
        <v>31</v>
      </c>
      <c r="G6" s="281">
        <v>703</v>
      </c>
      <c r="H6" s="77">
        <v>27</v>
      </c>
      <c r="I6" s="77">
        <v>69</v>
      </c>
      <c r="J6" s="77">
        <v>72</v>
      </c>
      <c r="K6" s="77">
        <v>7</v>
      </c>
      <c r="L6" s="77">
        <v>54</v>
      </c>
      <c r="M6" s="77">
        <v>14</v>
      </c>
      <c r="N6" s="77">
        <v>5</v>
      </c>
      <c r="O6" s="77">
        <v>11</v>
      </c>
      <c r="P6" s="77">
        <v>9</v>
      </c>
      <c r="Q6" s="77">
        <v>89</v>
      </c>
      <c r="R6" s="77">
        <v>0</v>
      </c>
      <c r="S6" s="77">
        <v>5</v>
      </c>
      <c r="T6" s="79">
        <v>2</v>
      </c>
      <c r="U6" s="79">
        <v>1</v>
      </c>
      <c r="V6" s="79"/>
      <c r="W6" s="77">
        <v>0</v>
      </c>
      <c r="X6" s="77">
        <v>0</v>
      </c>
      <c r="Y6" s="77">
        <v>0</v>
      </c>
      <c r="Z6" s="77"/>
      <c r="AA6" s="77"/>
      <c r="AB6" s="77">
        <v>0</v>
      </c>
      <c r="AC6" s="77">
        <v>13</v>
      </c>
      <c r="AD6" s="77">
        <f t="shared" si="0"/>
        <v>378</v>
      </c>
    </row>
    <row r="7" spans="1:30" s="70" customFormat="1" ht="16.5">
      <c r="A7" s="71" t="s">
        <v>331</v>
      </c>
      <c r="B7" s="290">
        <v>154</v>
      </c>
      <c r="C7" s="72" t="s">
        <v>332</v>
      </c>
      <c r="D7" s="72"/>
      <c r="E7" s="81">
        <v>918</v>
      </c>
      <c r="F7" s="72" t="s">
        <v>32</v>
      </c>
      <c r="G7" s="281">
        <v>703</v>
      </c>
      <c r="H7" s="77">
        <v>22</v>
      </c>
      <c r="I7" s="77">
        <v>53</v>
      </c>
      <c r="J7" s="77">
        <v>57</v>
      </c>
      <c r="K7" s="77">
        <v>11</v>
      </c>
      <c r="L7" s="77">
        <v>85</v>
      </c>
      <c r="M7" s="77">
        <v>16</v>
      </c>
      <c r="N7" s="77">
        <v>9</v>
      </c>
      <c r="O7" s="77">
        <v>21</v>
      </c>
      <c r="P7" s="77">
        <v>17</v>
      </c>
      <c r="Q7" s="77">
        <v>75</v>
      </c>
      <c r="R7" s="77">
        <v>0</v>
      </c>
      <c r="S7" s="77">
        <v>13</v>
      </c>
      <c r="T7" s="79">
        <v>5</v>
      </c>
      <c r="U7" s="79">
        <v>0</v>
      </c>
      <c r="V7" s="79"/>
      <c r="W7" s="77">
        <v>0</v>
      </c>
      <c r="X7" s="77">
        <v>0</v>
      </c>
      <c r="Y7" s="77">
        <v>0</v>
      </c>
      <c r="Z7" s="77"/>
      <c r="AA7" s="77"/>
      <c r="AB7" s="77">
        <v>0</v>
      </c>
      <c r="AC7" s="77">
        <v>10</v>
      </c>
      <c r="AD7" s="77">
        <f t="shared" si="0"/>
        <v>394</v>
      </c>
    </row>
    <row r="8" spans="1:30" s="70" customFormat="1" ht="16.5">
      <c r="A8" s="71" t="s">
        <v>331</v>
      </c>
      <c r="B8" s="290">
        <v>154</v>
      </c>
      <c r="C8" s="72" t="s">
        <v>332</v>
      </c>
      <c r="D8" s="72"/>
      <c r="E8" s="81">
        <v>918</v>
      </c>
      <c r="F8" s="72" t="s">
        <v>33</v>
      </c>
      <c r="G8" s="281">
        <v>703</v>
      </c>
      <c r="H8" s="77">
        <v>19</v>
      </c>
      <c r="I8" s="77">
        <v>43</v>
      </c>
      <c r="J8" s="77">
        <v>84</v>
      </c>
      <c r="K8" s="77">
        <v>6</v>
      </c>
      <c r="L8" s="77">
        <v>90</v>
      </c>
      <c r="M8" s="77">
        <v>23</v>
      </c>
      <c r="N8" s="77">
        <v>6</v>
      </c>
      <c r="O8" s="77">
        <v>18</v>
      </c>
      <c r="P8" s="77">
        <v>9</v>
      </c>
      <c r="Q8" s="77">
        <v>97</v>
      </c>
      <c r="R8" s="77">
        <v>0</v>
      </c>
      <c r="S8" s="77">
        <v>13</v>
      </c>
      <c r="T8" s="79">
        <v>3</v>
      </c>
      <c r="U8" s="79">
        <v>1</v>
      </c>
      <c r="V8" s="79"/>
      <c r="W8" s="77">
        <v>0</v>
      </c>
      <c r="X8" s="77">
        <v>0</v>
      </c>
      <c r="Y8" s="77">
        <v>0</v>
      </c>
      <c r="Z8" s="77"/>
      <c r="AA8" s="77"/>
      <c r="AB8" s="77">
        <v>0</v>
      </c>
      <c r="AC8" s="77">
        <v>11</v>
      </c>
      <c r="AD8" s="77">
        <f t="shared" si="0"/>
        <v>423</v>
      </c>
    </row>
    <row r="9" spans="1:30" s="70" customFormat="1" ht="16.5">
      <c r="A9" s="71" t="s">
        <v>331</v>
      </c>
      <c r="B9" s="290">
        <v>154</v>
      </c>
      <c r="C9" s="72" t="s">
        <v>332</v>
      </c>
      <c r="D9" s="72"/>
      <c r="E9" s="81">
        <v>918</v>
      </c>
      <c r="F9" s="72" t="s">
        <v>197</v>
      </c>
      <c r="G9" s="281">
        <v>702</v>
      </c>
      <c r="H9" s="77">
        <v>25</v>
      </c>
      <c r="I9" s="77">
        <v>48</v>
      </c>
      <c r="J9" s="77">
        <v>67</v>
      </c>
      <c r="K9" s="77">
        <v>4</v>
      </c>
      <c r="L9" s="77">
        <v>81</v>
      </c>
      <c r="M9" s="77">
        <v>16</v>
      </c>
      <c r="N9" s="77">
        <v>6</v>
      </c>
      <c r="O9" s="77">
        <v>22</v>
      </c>
      <c r="P9" s="77">
        <v>8</v>
      </c>
      <c r="Q9" s="77">
        <v>89</v>
      </c>
      <c r="R9" s="77">
        <v>0</v>
      </c>
      <c r="S9" s="77">
        <v>6</v>
      </c>
      <c r="T9" s="79">
        <v>3</v>
      </c>
      <c r="U9" s="79">
        <v>1</v>
      </c>
      <c r="V9" s="79"/>
      <c r="W9" s="77">
        <v>0</v>
      </c>
      <c r="X9" s="77">
        <v>0</v>
      </c>
      <c r="Y9" s="77">
        <v>0</v>
      </c>
      <c r="Z9" s="77"/>
      <c r="AA9" s="77"/>
      <c r="AB9" s="77">
        <v>0</v>
      </c>
      <c r="AC9" s="77">
        <v>10</v>
      </c>
      <c r="AD9" s="77">
        <f t="shared" si="0"/>
        <v>386</v>
      </c>
    </row>
    <row r="10" spans="1:30" s="70" customFormat="1" ht="16.5">
      <c r="A10" s="71" t="s">
        <v>331</v>
      </c>
      <c r="B10" s="290">
        <v>154</v>
      </c>
      <c r="C10" s="72" t="s">
        <v>332</v>
      </c>
      <c r="D10" s="72"/>
      <c r="E10" s="81">
        <v>919</v>
      </c>
      <c r="F10" s="72" t="s">
        <v>31</v>
      </c>
      <c r="G10" s="281">
        <v>727</v>
      </c>
      <c r="H10" s="77">
        <v>22</v>
      </c>
      <c r="I10" s="77">
        <v>40</v>
      </c>
      <c r="J10" s="77">
        <v>79</v>
      </c>
      <c r="K10" s="77">
        <v>3</v>
      </c>
      <c r="L10" s="77">
        <v>60</v>
      </c>
      <c r="M10" s="77">
        <v>9</v>
      </c>
      <c r="N10" s="77">
        <v>43</v>
      </c>
      <c r="O10" s="77">
        <v>8</v>
      </c>
      <c r="P10" s="77">
        <v>16</v>
      </c>
      <c r="Q10" s="77">
        <v>96</v>
      </c>
      <c r="R10" s="77">
        <v>0</v>
      </c>
      <c r="S10" s="77">
        <v>5</v>
      </c>
      <c r="T10" s="79">
        <v>2</v>
      </c>
      <c r="U10" s="79">
        <v>1</v>
      </c>
      <c r="V10" s="79"/>
      <c r="W10" s="77">
        <v>0</v>
      </c>
      <c r="X10" s="77">
        <v>0</v>
      </c>
      <c r="Y10" s="77">
        <v>0</v>
      </c>
      <c r="Z10" s="77"/>
      <c r="AA10" s="77"/>
      <c r="AB10" s="77">
        <v>0</v>
      </c>
      <c r="AC10" s="77">
        <v>11</v>
      </c>
      <c r="AD10" s="77">
        <f t="shared" si="0"/>
        <v>395</v>
      </c>
    </row>
    <row r="11" spans="1:30" s="70" customFormat="1" ht="16.5">
      <c r="A11" s="71" t="s">
        <v>331</v>
      </c>
      <c r="B11" s="290">
        <v>154</v>
      </c>
      <c r="C11" s="72" t="s">
        <v>332</v>
      </c>
      <c r="D11" s="72"/>
      <c r="E11" s="81">
        <v>919</v>
      </c>
      <c r="F11" s="176" t="s">
        <v>32</v>
      </c>
      <c r="G11" s="281">
        <v>727</v>
      </c>
      <c r="H11" s="77">
        <v>19</v>
      </c>
      <c r="I11" s="77">
        <v>46</v>
      </c>
      <c r="J11" s="77">
        <v>76</v>
      </c>
      <c r="K11" s="77">
        <v>5</v>
      </c>
      <c r="L11" s="77">
        <v>49</v>
      </c>
      <c r="M11" s="77">
        <v>16</v>
      </c>
      <c r="N11" s="77">
        <v>39</v>
      </c>
      <c r="O11" s="77">
        <v>8</v>
      </c>
      <c r="P11" s="77">
        <v>12</v>
      </c>
      <c r="Q11" s="77">
        <v>104</v>
      </c>
      <c r="R11" s="77">
        <v>0</v>
      </c>
      <c r="S11" s="77">
        <v>11</v>
      </c>
      <c r="T11" s="79">
        <v>4</v>
      </c>
      <c r="U11" s="79">
        <v>1</v>
      </c>
      <c r="V11" s="79"/>
      <c r="W11" s="77">
        <v>0</v>
      </c>
      <c r="X11" s="77">
        <v>0</v>
      </c>
      <c r="Y11" s="77">
        <v>0</v>
      </c>
      <c r="Z11" s="77"/>
      <c r="AA11" s="77"/>
      <c r="AB11" s="77">
        <v>0</v>
      </c>
      <c r="AC11" s="77">
        <v>13</v>
      </c>
      <c r="AD11" s="77">
        <f t="shared" si="0"/>
        <v>403</v>
      </c>
    </row>
    <row r="12" spans="1:30" s="70" customFormat="1" ht="16.5">
      <c r="A12" s="71" t="s">
        <v>331</v>
      </c>
      <c r="B12" s="290">
        <v>154</v>
      </c>
      <c r="C12" s="72" t="s">
        <v>332</v>
      </c>
      <c r="D12" s="72"/>
      <c r="E12" s="81">
        <v>919</v>
      </c>
      <c r="F12" s="72" t="s">
        <v>33</v>
      </c>
      <c r="G12" s="281">
        <v>727</v>
      </c>
      <c r="H12" s="77">
        <v>19</v>
      </c>
      <c r="I12" s="77">
        <v>60</v>
      </c>
      <c r="J12" s="77">
        <v>81</v>
      </c>
      <c r="K12" s="77">
        <v>6</v>
      </c>
      <c r="L12" s="77">
        <v>48</v>
      </c>
      <c r="M12" s="77">
        <v>18</v>
      </c>
      <c r="N12" s="77">
        <v>25</v>
      </c>
      <c r="O12" s="77">
        <v>5</v>
      </c>
      <c r="P12" s="77">
        <v>8</v>
      </c>
      <c r="Q12" s="77">
        <v>117</v>
      </c>
      <c r="R12" s="77">
        <v>0</v>
      </c>
      <c r="S12" s="77">
        <v>7</v>
      </c>
      <c r="T12" s="79">
        <v>1</v>
      </c>
      <c r="U12" s="79">
        <v>1</v>
      </c>
      <c r="V12" s="79"/>
      <c r="W12" s="77">
        <v>0</v>
      </c>
      <c r="X12" s="77">
        <v>0</v>
      </c>
      <c r="Y12" s="77">
        <v>0</v>
      </c>
      <c r="Z12" s="77"/>
      <c r="AA12" s="77"/>
      <c r="AB12" s="77">
        <v>0</v>
      </c>
      <c r="AC12" s="77">
        <v>10</v>
      </c>
      <c r="AD12" s="77">
        <f t="shared" si="0"/>
        <v>406</v>
      </c>
    </row>
    <row r="13" spans="1:30" s="70" customFormat="1" ht="16.5">
      <c r="A13" s="279" t="s">
        <v>331</v>
      </c>
      <c r="B13" s="290">
        <v>154</v>
      </c>
      <c r="C13" s="280" t="s">
        <v>332</v>
      </c>
      <c r="D13" s="72"/>
      <c r="E13" s="81">
        <v>919</v>
      </c>
      <c r="F13" s="72" t="s">
        <v>197</v>
      </c>
      <c r="G13" s="281">
        <v>727</v>
      </c>
      <c r="H13" s="77">
        <v>13</v>
      </c>
      <c r="I13" s="77">
        <v>62</v>
      </c>
      <c r="J13" s="77">
        <v>84</v>
      </c>
      <c r="K13" s="77">
        <v>1</v>
      </c>
      <c r="L13" s="77">
        <v>39</v>
      </c>
      <c r="M13" s="77">
        <v>26</v>
      </c>
      <c r="N13" s="77">
        <v>24</v>
      </c>
      <c r="O13" s="77">
        <v>5</v>
      </c>
      <c r="P13" s="77">
        <v>14</v>
      </c>
      <c r="Q13" s="77">
        <v>96</v>
      </c>
      <c r="R13" s="77">
        <v>0</v>
      </c>
      <c r="S13" s="77">
        <v>4</v>
      </c>
      <c r="T13" s="79">
        <v>3</v>
      </c>
      <c r="U13" s="79">
        <v>0</v>
      </c>
      <c r="V13" s="79"/>
      <c r="W13" s="77">
        <v>0</v>
      </c>
      <c r="X13" s="77">
        <v>0</v>
      </c>
      <c r="Y13" s="77">
        <v>0</v>
      </c>
      <c r="Z13" s="77"/>
      <c r="AA13" s="77"/>
      <c r="AB13" s="77">
        <v>1</v>
      </c>
      <c r="AC13" s="77">
        <v>15</v>
      </c>
      <c r="AD13" s="77">
        <f t="shared" si="0"/>
        <v>387</v>
      </c>
    </row>
    <row r="14" spans="1:30" s="70" customFormat="1" ht="16.5">
      <c r="A14" s="279" t="s">
        <v>331</v>
      </c>
      <c r="B14" s="290">
        <v>154</v>
      </c>
      <c r="C14" s="280" t="s">
        <v>332</v>
      </c>
      <c r="D14" s="72"/>
      <c r="E14" s="81">
        <v>919</v>
      </c>
      <c r="F14" s="72" t="s">
        <v>334</v>
      </c>
      <c r="G14" s="281">
        <v>727</v>
      </c>
      <c r="H14" s="77">
        <v>25</v>
      </c>
      <c r="I14" s="77">
        <v>33</v>
      </c>
      <c r="J14" s="77">
        <v>82</v>
      </c>
      <c r="K14" s="77">
        <v>6</v>
      </c>
      <c r="L14" s="77">
        <v>52</v>
      </c>
      <c r="M14" s="77">
        <v>19</v>
      </c>
      <c r="N14" s="77">
        <v>31</v>
      </c>
      <c r="O14" s="77">
        <v>10</v>
      </c>
      <c r="P14" s="77">
        <v>8</v>
      </c>
      <c r="Q14" s="77">
        <v>85</v>
      </c>
      <c r="R14" s="77">
        <v>0</v>
      </c>
      <c r="S14" s="77">
        <v>10</v>
      </c>
      <c r="T14" s="79">
        <v>5</v>
      </c>
      <c r="U14" s="79">
        <v>1</v>
      </c>
      <c r="V14" s="79"/>
      <c r="W14" s="77">
        <v>0</v>
      </c>
      <c r="X14" s="77">
        <v>0</v>
      </c>
      <c r="Y14" s="77">
        <v>0</v>
      </c>
      <c r="Z14" s="77"/>
      <c r="AA14" s="77"/>
      <c r="AB14" s="77">
        <v>0</v>
      </c>
      <c r="AC14" s="77">
        <v>19</v>
      </c>
      <c r="AD14" s="77">
        <f t="shared" si="0"/>
        <v>386</v>
      </c>
    </row>
    <row r="15" spans="1:30" s="70" customFormat="1" ht="16.5">
      <c r="A15" s="71" t="s">
        <v>331</v>
      </c>
      <c r="B15" s="290">
        <v>154</v>
      </c>
      <c r="C15" s="72" t="s">
        <v>332</v>
      </c>
      <c r="D15" s="72" t="s">
        <v>333</v>
      </c>
      <c r="E15" s="81">
        <v>919</v>
      </c>
      <c r="F15" s="72" t="s">
        <v>335</v>
      </c>
      <c r="G15" s="281">
        <v>726</v>
      </c>
      <c r="H15" s="77">
        <v>23</v>
      </c>
      <c r="I15" s="77">
        <v>61</v>
      </c>
      <c r="J15" s="77">
        <v>87</v>
      </c>
      <c r="K15" s="77">
        <v>9</v>
      </c>
      <c r="L15" s="77">
        <v>50</v>
      </c>
      <c r="M15" s="77">
        <v>19</v>
      </c>
      <c r="N15" s="77">
        <v>30</v>
      </c>
      <c r="O15" s="77">
        <v>6</v>
      </c>
      <c r="P15" s="77">
        <v>16</v>
      </c>
      <c r="Q15" s="77">
        <v>96</v>
      </c>
      <c r="R15" s="77">
        <v>0</v>
      </c>
      <c r="S15" s="77">
        <v>8</v>
      </c>
      <c r="T15" s="79">
        <v>3</v>
      </c>
      <c r="U15" s="79">
        <v>2</v>
      </c>
      <c r="V15" s="79"/>
      <c r="W15" s="77">
        <v>0</v>
      </c>
      <c r="X15" s="77">
        <v>0</v>
      </c>
      <c r="Y15" s="77">
        <v>0</v>
      </c>
      <c r="Z15" s="77"/>
      <c r="AA15" s="77"/>
      <c r="AB15" s="77">
        <v>0</v>
      </c>
      <c r="AC15" s="77">
        <v>17</v>
      </c>
      <c r="AD15" s="77">
        <f t="shared" si="0"/>
        <v>427</v>
      </c>
    </row>
    <row r="16" spans="1:30" s="70" customFormat="1" ht="16.5">
      <c r="B16" s="83" t="s">
        <v>63</v>
      </c>
      <c r="C16" s="659" t="s">
        <v>64</v>
      </c>
      <c r="D16" s="659"/>
      <c r="E16" s="86"/>
      <c r="F16" s="86"/>
      <c r="G16" s="85">
        <f>SUM(G2:G15)</f>
        <v>10083</v>
      </c>
      <c r="H16" s="85">
        <f>SUM(H2:H15)</f>
        <v>304</v>
      </c>
      <c r="I16" s="85">
        <f t="shared" ref="I16:Z16" si="1">SUM(I2:I15)</f>
        <v>690</v>
      </c>
      <c r="J16" s="85">
        <f t="shared" si="1"/>
        <v>1351</v>
      </c>
      <c r="K16" s="85">
        <f t="shared" si="1"/>
        <v>70</v>
      </c>
      <c r="L16" s="85">
        <f t="shared" si="1"/>
        <v>1049</v>
      </c>
      <c r="M16" s="85">
        <f t="shared" si="1"/>
        <v>233</v>
      </c>
      <c r="N16" s="85">
        <f t="shared" si="1"/>
        <v>262</v>
      </c>
      <c r="O16" s="85">
        <f t="shared" si="1"/>
        <v>143</v>
      </c>
      <c r="P16" s="85">
        <f t="shared" si="1"/>
        <v>193</v>
      </c>
      <c r="Q16" s="85">
        <f t="shared" si="1"/>
        <v>1203</v>
      </c>
      <c r="R16" s="85">
        <f t="shared" si="1"/>
        <v>0</v>
      </c>
      <c r="S16" s="85">
        <f t="shared" si="1"/>
        <v>99</v>
      </c>
      <c r="T16" s="85">
        <f t="shared" si="1"/>
        <v>47</v>
      </c>
      <c r="U16" s="85">
        <f t="shared" si="1"/>
        <v>12</v>
      </c>
      <c r="V16" s="85">
        <f t="shared" si="1"/>
        <v>0</v>
      </c>
      <c r="W16" s="85">
        <f t="shared" si="1"/>
        <v>0</v>
      </c>
      <c r="X16" s="85">
        <f t="shared" si="1"/>
        <v>0</v>
      </c>
      <c r="Y16" s="85">
        <f t="shared" si="1"/>
        <v>0</v>
      </c>
      <c r="Z16" s="85">
        <f t="shared" si="1"/>
        <v>0</v>
      </c>
      <c r="AA16" s="85">
        <f>SUM(AA2:AA15)</f>
        <v>0</v>
      </c>
      <c r="AB16" s="85">
        <f>SUM(AB2:AB15)</f>
        <v>3</v>
      </c>
      <c r="AC16" s="85">
        <f>SUM(AC2:AC15)</f>
        <v>165</v>
      </c>
      <c r="AD16" s="85">
        <f>SUM(AD2:AD15)</f>
        <v>5824</v>
      </c>
    </row>
    <row r="17" spans="2:27" s="70" customFormat="1" ht="16.5">
      <c r="E17" s="80"/>
      <c r="F17" s="80"/>
      <c r="T17" s="70">
        <f>T16/2</f>
        <v>23.5</v>
      </c>
      <c r="U17" s="70">
        <f>U16/2</f>
        <v>6</v>
      </c>
    </row>
    <row r="18" spans="2:27" s="70" customFormat="1" ht="16.5">
      <c r="B18" s="83" t="s">
        <v>65</v>
      </c>
      <c r="C18" s="660" t="s">
        <v>66</v>
      </c>
      <c r="D18" s="661"/>
      <c r="E18" s="661"/>
      <c r="F18" s="662"/>
      <c r="G18" s="84" t="s">
        <v>6</v>
      </c>
      <c r="H18" s="76" t="s">
        <v>7</v>
      </c>
      <c r="I18" s="76" t="s">
        <v>8</v>
      </c>
      <c r="J18" s="76" t="s">
        <v>9</v>
      </c>
      <c r="K18" s="76" t="s">
        <v>10</v>
      </c>
      <c r="L18" s="76" t="s">
        <v>11</v>
      </c>
      <c r="M18" s="76" t="s">
        <v>12</v>
      </c>
      <c r="N18" s="76" t="s">
        <v>13</v>
      </c>
      <c r="O18" s="76" t="s">
        <v>14</v>
      </c>
      <c r="P18" s="76" t="s">
        <v>15</v>
      </c>
      <c r="Q18" s="76" t="s">
        <v>16</v>
      </c>
      <c r="R18" s="76" t="s">
        <v>17</v>
      </c>
      <c r="S18" s="76" t="s">
        <v>18</v>
      </c>
      <c r="T18" s="76" t="s">
        <v>22</v>
      </c>
      <c r="U18" s="76" t="s">
        <v>23</v>
      </c>
      <c r="V18" s="76" t="s">
        <v>24</v>
      </c>
      <c r="W18" s="76" t="s">
        <v>25</v>
      </c>
      <c r="X18" s="76" t="s">
        <v>26</v>
      </c>
      <c r="Y18" s="76" t="s">
        <v>27</v>
      </c>
      <c r="Z18" s="76" t="s">
        <v>28</v>
      </c>
      <c r="AA18" s="76" t="s">
        <v>29</v>
      </c>
    </row>
    <row r="19" spans="2:27" s="70" customFormat="1" ht="16.5">
      <c r="C19" s="663"/>
      <c r="D19" s="664"/>
      <c r="E19" s="664"/>
      <c r="F19" s="665"/>
      <c r="G19" s="77">
        <f>G16</f>
        <v>10083</v>
      </c>
      <c r="H19" s="77">
        <f>H16+23</f>
        <v>327</v>
      </c>
      <c r="I19" s="77">
        <f>I16+6</f>
        <v>696</v>
      </c>
      <c r="J19" s="77">
        <f>J16+24</f>
        <v>1375</v>
      </c>
      <c r="K19" s="77">
        <f>K16+6</f>
        <v>76</v>
      </c>
      <c r="L19" s="77">
        <f t="shared" ref="L19:S19" si="2">L16</f>
        <v>1049</v>
      </c>
      <c r="M19" s="77">
        <f t="shared" si="2"/>
        <v>233</v>
      </c>
      <c r="N19" s="77">
        <f t="shared" si="2"/>
        <v>262</v>
      </c>
      <c r="O19" s="77">
        <f t="shared" si="2"/>
        <v>143</v>
      </c>
      <c r="P19" s="77">
        <f t="shared" si="2"/>
        <v>193</v>
      </c>
      <c r="Q19" s="77">
        <f t="shared" si="2"/>
        <v>1203</v>
      </c>
      <c r="R19" s="77">
        <f t="shared" si="2"/>
        <v>0</v>
      </c>
      <c r="S19" s="77">
        <f t="shared" si="2"/>
        <v>99</v>
      </c>
      <c r="T19" s="77">
        <f>W2</f>
        <v>0</v>
      </c>
      <c r="U19" s="77">
        <f>X2</f>
        <v>0</v>
      </c>
      <c r="V19" s="77">
        <f>Y2</f>
        <v>0</v>
      </c>
      <c r="W19" s="77">
        <f>Z2</f>
        <v>0</v>
      </c>
      <c r="X19" s="77">
        <f>AA2</f>
        <v>0</v>
      </c>
      <c r="Y19" s="77">
        <f>AB16</f>
        <v>3</v>
      </c>
      <c r="Z19" s="77">
        <f>AC16</f>
        <v>165</v>
      </c>
      <c r="AA19" s="77">
        <f>SUM(H19:Z19)</f>
        <v>5824</v>
      </c>
    </row>
    <row r="20" spans="2:27" s="70" customFormat="1" ht="16.5">
      <c r="E20" s="80"/>
      <c r="F20" s="80"/>
    </row>
    <row r="21" spans="2:27" s="70" customFormat="1" ht="30.75" customHeight="1">
      <c r="B21" s="83" t="s">
        <v>67</v>
      </c>
      <c r="C21" s="666" t="s">
        <v>68</v>
      </c>
      <c r="D21" s="666"/>
      <c r="E21" s="666"/>
      <c r="F21" s="666"/>
      <c r="G21" s="84" t="s">
        <v>6</v>
      </c>
      <c r="H21" s="667" t="s">
        <v>69</v>
      </c>
      <c r="I21" s="667"/>
      <c r="J21" s="667" t="s">
        <v>70</v>
      </c>
      <c r="K21" s="667"/>
      <c r="L21" s="76" t="s">
        <v>11</v>
      </c>
      <c r="M21" s="76" t="s">
        <v>12</v>
      </c>
      <c r="N21" s="76" t="s">
        <v>13</v>
      </c>
      <c r="O21" s="76" t="s">
        <v>14</v>
      </c>
      <c r="P21" s="76" t="s">
        <v>15</v>
      </c>
      <c r="Q21" s="76" t="s">
        <v>16</v>
      </c>
      <c r="R21" s="76" t="s">
        <v>17</v>
      </c>
      <c r="S21" s="76" t="s">
        <v>18</v>
      </c>
      <c r="T21" s="76" t="s">
        <v>22</v>
      </c>
      <c r="U21" s="76" t="s">
        <v>23</v>
      </c>
      <c r="V21" s="76" t="s">
        <v>24</v>
      </c>
      <c r="W21" s="76" t="s">
        <v>25</v>
      </c>
      <c r="X21" s="76" t="s">
        <v>26</v>
      </c>
      <c r="Y21" s="76" t="s">
        <v>27</v>
      </c>
      <c r="Z21" s="76" t="s">
        <v>28</v>
      </c>
      <c r="AA21" s="76" t="s">
        <v>29</v>
      </c>
    </row>
    <row r="22" spans="2:27" s="70" customFormat="1" ht="16.5">
      <c r="C22" s="666"/>
      <c r="D22" s="666"/>
      <c r="E22" s="666"/>
      <c r="F22" s="666"/>
      <c r="G22" s="77">
        <f>G16</f>
        <v>10083</v>
      </c>
      <c r="H22" s="668">
        <f>H19+J19</f>
        <v>1702</v>
      </c>
      <c r="I22" s="668"/>
      <c r="J22" s="668">
        <f>I19+K19</f>
        <v>772</v>
      </c>
      <c r="K22" s="668"/>
      <c r="L22" s="77">
        <f>L19</f>
        <v>1049</v>
      </c>
      <c r="M22" s="77">
        <f t="shared" ref="M22:Z22" si="3">M19</f>
        <v>233</v>
      </c>
      <c r="N22" s="77">
        <f t="shared" si="3"/>
        <v>262</v>
      </c>
      <c r="O22" s="77">
        <f t="shared" si="3"/>
        <v>143</v>
      </c>
      <c r="P22" s="77">
        <f t="shared" si="3"/>
        <v>193</v>
      </c>
      <c r="Q22" s="77">
        <f t="shared" si="3"/>
        <v>1203</v>
      </c>
      <c r="R22" s="77" t="s">
        <v>790</v>
      </c>
      <c r="S22" s="77">
        <f t="shared" si="3"/>
        <v>99</v>
      </c>
      <c r="T22" s="77" t="s">
        <v>790</v>
      </c>
      <c r="U22" s="285" t="s">
        <v>790</v>
      </c>
      <c r="V22" s="285" t="s">
        <v>790</v>
      </c>
      <c r="W22" s="285" t="s">
        <v>790</v>
      </c>
      <c r="X22" s="285" t="s">
        <v>790</v>
      </c>
      <c r="Y22" s="77">
        <f t="shared" si="3"/>
        <v>3</v>
      </c>
      <c r="Z22" s="77">
        <f t="shared" si="3"/>
        <v>165</v>
      </c>
      <c r="AA22" s="77">
        <f>SUM(H22:Z22)</f>
        <v>5824</v>
      </c>
    </row>
  </sheetData>
  <mergeCells count="7">
    <mergeCell ref="C16:D16"/>
    <mergeCell ref="C18:F19"/>
    <mergeCell ref="C21:F22"/>
    <mergeCell ref="H21:I21"/>
    <mergeCell ref="J21:K21"/>
    <mergeCell ref="H22:I22"/>
    <mergeCell ref="J22:K2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3"/>
  <sheetViews>
    <sheetView zoomScale="70" zoomScaleNormal="70" workbookViewId="0">
      <pane ySplit="1" topLeftCell="A104" activePane="bottomLeft" state="frozen"/>
      <selection activeCell="A2" sqref="A1:A1048576"/>
      <selection pane="bottomLeft" activeCell="H104" sqref="H104"/>
    </sheetView>
  </sheetViews>
  <sheetFormatPr defaultColWidth="11.42578125" defaultRowHeight="15"/>
  <cols>
    <col min="1" max="1" width="5" style="357" bestFit="1" customWidth="1"/>
    <col min="2" max="2" width="4.140625" style="357" bestFit="1" customWidth="1"/>
    <col min="3" max="3" width="18" style="357" bestFit="1" customWidth="1"/>
    <col min="4" max="4" width="10.140625" style="357" bestFit="1" customWidth="1"/>
    <col min="5" max="5" width="10.140625" style="357" customWidth="1"/>
    <col min="6" max="6" width="17.85546875" style="357" bestFit="1" customWidth="1"/>
    <col min="7" max="7" width="10" style="357" bestFit="1" customWidth="1"/>
    <col min="8" max="9" width="6" style="357" bestFit="1" customWidth="1"/>
    <col min="10" max="10" width="5" style="357" bestFit="1" customWidth="1"/>
    <col min="11" max="11" width="5.28515625" style="357" bestFit="1" customWidth="1"/>
    <col min="12" max="16" width="5" style="357" bestFit="1" customWidth="1"/>
    <col min="17" max="17" width="7.7109375" style="357" bestFit="1" customWidth="1"/>
    <col min="18" max="19" width="5" style="357" bestFit="1" customWidth="1"/>
    <col min="20" max="20" width="8" style="357" bestFit="1" customWidth="1"/>
    <col min="21" max="21" width="8.5703125" style="357" bestFit="1" customWidth="1"/>
    <col min="22" max="22" width="8" style="357" bestFit="1" customWidth="1"/>
    <col min="23" max="26" width="5.5703125" style="357" bestFit="1" customWidth="1"/>
    <col min="27" max="27" width="9.7109375" style="357" bestFit="1" customWidth="1"/>
    <col min="28" max="28" width="4.42578125" style="357" bestFit="1" customWidth="1"/>
    <col min="29" max="29" width="6.5703125" style="357" bestFit="1" customWidth="1"/>
    <col min="30" max="30" width="9.7109375" style="357" bestFit="1" customWidth="1"/>
    <col min="31" max="16384" width="11.42578125" style="357"/>
  </cols>
  <sheetData>
    <row r="1" spans="1:30" s="266" customFormat="1" ht="16.5">
      <c r="A1" s="353" t="s">
        <v>0</v>
      </c>
      <c r="B1" s="354" t="s">
        <v>1</v>
      </c>
      <c r="C1" s="352" t="s">
        <v>2</v>
      </c>
      <c r="D1" s="352" t="s">
        <v>3</v>
      </c>
      <c r="E1" s="355" t="s">
        <v>4</v>
      </c>
      <c r="F1" s="355" t="s">
        <v>5</v>
      </c>
      <c r="G1" s="355" t="s">
        <v>6</v>
      </c>
      <c r="H1" s="356" t="s">
        <v>7</v>
      </c>
      <c r="I1" s="356" t="s">
        <v>8</v>
      </c>
      <c r="J1" s="356" t="s">
        <v>9</v>
      </c>
      <c r="K1" s="356" t="s">
        <v>10</v>
      </c>
      <c r="L1" s="356" t="s">
        <v>11</v>
      </c>
      <c r="M1" s="356" t="s">
        <v>12</v>
      </c>
      <c r="N1" s="356" t="s">
        <v>13</v>
      </c>
      <c r="O1" s="356" t="s">
        <v>14</v>
      </c>
      <c r="P1" s="356" t="s">
        <v>15</v>
      </c>
      <c r="Q1" s="356" t="s">
        <v>16</v>
      </c>
      <c r="R1" s="356" t="s">
        <v>17</v>
      </c>
      <c r="S1" s="356" t="s">
        <v>18</v>
      </c>
      <c r="T1" s="356" t="s">
        <v>19</v>
      </c>
      <c r="U1" s="356" t="s">
        <v>20</v>
      </c>
      <c r="V1" s="356" t="s">
        <v>21</v>
      </c>
      <c r="W1" s="356" t="s">
        <v>22</v>
      </c>
      <c r="X1" s="356" t="s">
        <v>23</v>
      </c>
      <c r="Y1" s="356" t="s">
        <v>24</v>
      </c>
      <c r="Z1" s="356" t="s">
        <v>25</v>
      </c>
      <c r="AA1" s="356" t="s">
        <v>26</v>
      </c>
      <c r="AB1" s="356" t="s">
        <v>27</v>
      </c>
      <c r="AC1" s="356" t="s">
        <v>28</v>
      </c>
      <c r="AD1" s="356" t="s">
        <v>29</v>
      </c>
    </row>
    <row r="2" spans="1:30" s="266" customFormat="1" ht="16.5">
      <c r="A2" s="19">
        <v>14</v>
      </c>
      <c r="B2" s="19">
        <v>66</v>
      </c>
      <c r="C2" s="19" t="s">
        <v>589</v>
      </c>
      <c r="D2" s="19"/>
      <c r="E2" s="539">
        <v>470</v>
      </c>
      <c r="F2" s="19" t="s">
        <v>31</v>
      </c>
      <c r="G2" s="19">
        <v>691</v>
      </c>
      <c r="H2" s="19">
        <v>60</v>
      </c>
      <c r="I2" s="19">
        <v>57</v>
      </c>
      <c r="J2" s="19">
        <v>22</v>
      </c>
      <c r="K2" s="19">
        <v>21</v>
      </c>
      <c r="L2" s="19">
        <v>13</v>
      </c>
      <c r="M2" s="19">
        <v>0</v>
      </c>
      <c r="N2" s="19">
        <v>8</v>
      </c>
      <c r="O2" s="19">
        <v>1</v>
      </c>
      <c r="P2" s="19">
        <v>4</v>
      </c>
      <c r="Q2" s="19">
        <v>113</v>
      </c>
      <c r="S2" s="19">
        <v>2</v>
      </c>
      <c r="T2" s="19">
        <v>4</v>
      </c>
      <c r="U2" s="19">
        <v>2</v>
      </c>
      <c r="V2" s="19">
        <v>0</v>
      </c>
      <c r="W2" s="19">
        <v>11</v>
      </c>
      <c r="X2" s="19">
        <v>2</v>
      </c>
      <c r="Y2" s="19">
        <v>3</v>
      </c>
      <c r="Z2" s="19">
        <v>2</v>
      </c>
      <c r="AA2" s="19">
        <v>11</v>
      </c>
      <c r="AB2" s="19">
        <v>0</v>
      </c>
      <c r="AC2" s="19">
        <v>12</v>
      </c>
      <c r="AD2" s="19">
        <f t="shared" ref="AD2:AD29" si="0">SUM(H2:AC2)</f>
        <v>348</v>
      </c>
    </row>
    <row r="3" spans="1:30" s="266" customFormat="1" ht="16.5">
      <c r="A3" s="19">
        <v>14</v>
      </c>
      <c r="B3" s="19">
        <v>66</v>
      </c>
      <c r="C3" s="19" t="s">
        <v>589</v>
      </c>
      <c r="D3" s="19"/>
      <c r="E3" s="504">
        <v>470</v>
      </c>
      <c r="F3" s="19" t="s">
        <v>32</v>
      </c>
      <c r="G3" s="19">
        <v>691</v>
      </c>
      <c r="H3" s="19">
        <v>53</v>
      </c>
      <c r="I3" s="19">
        <v>66</v>
      </c>
      <c r="J3" s="19">
        <v>9</v>
      </c>
      <c r="K3" s="19">
        <v>29</v>
      </c>
      <c r="L3" s="19">
        <v>15</v>
      </c>
      <c r="M3" s="19">
        <v>4</v>
      </c>
      <c r="N3" s="19">
        <v>3</v>
      </c>
      <c r="O3" s="19">
        <v>10</v>
      </c>
      <c r="P3" s="19">
        <v>4</v>
      </c>
      <c r="Q3" s="19">
        <v>84</v>
      </c>
      <c r="S3" s="19">
        <v>6</v>
      </c>
      <c r="T3" s="19">
        <v>3</v>
      </c>
      <c r="U3" s="19">
        <v>7</v>
      </c>
      <c r="V3" s="19">
        <v>0</v>
      </c>
      <c r="W3" s="19">
        <v>11</v>
      </c>
      <c r="X3" s="19">
        <v>1</v>
      </c>
      <c r="Y3" s="19">
        <v>3</v>
      </c>
      <c r="Z3" s="19">
        <v>5</v>
      </c>
      <c r="AA3" s="19">
        <v>16</v>
      </c>
      <c r="AB3" s="19">
        <v>0</v>
      </c>
      <c r="AC3" s="19">
        <v>8</v>
      </c>
      <c r="AD3" s="19">
        <f t="shared" si="0"/>
        <v>337</v>
      </c>
    </row>
    <row r="4" spans="1:30" s="266" customFormat="1" ht="16.5">
      <c r="A4" s="19">
        <v>14</v>
      </c>
      <c r="B4" s="19">
        <v>66</v>
      </c>
      <c r="C4" s="19" t="s">
        <v>589</v>
      </c>
      <c r="D4" s="19"/>
      <c r="E4" s="504">
        <v>470</v>
      </c>
      <c r="F4" s="19" t="s">
        <v>33</v>
      </c>
      <c r="G4" s="19">
        <v>691</v>
      </c>
      <c r="H4" s="19">
        <v>52</v>
      </c>
      <c r="I4" s="19">
        <v>60</v>
      </c>
      <c r="J4" s="19">
        <v>11</v>
      </c>
      <c r="K4" s="19">
        <v>19</v>
      </c>
      <c r="L4" s="19">
        <v>22</v>
      </c>
      <c r="M4" s="19">
        <v>3</v>
      </c>
      <c r="N4" s="19">
        <v>3</v>
      </c>
      <c r="O4" s="19">
        <v>5</v>
      </c>
      <c r="P4" s="19">
        <v>5</v>
      </c>
      <c r="Q4" s="19">
        <v>96</v>
      </c>
      <c r="S4" s="19">
        <v>3</v>
      </c>
      <c r="T4" s="19">
        <v>5</v>
      </c>
      <c r="U4" s="19">
        <v>1</v>
      </c>
      <c r="V4" s="19">
        <v>0</v>
      </c>
      <c r="W4" s="19">
        <v>10</v>
      </c>
      <c r="X4" s="19">
        <v>2</v>
      </c>
      <c r="Y4" s="19">
        <v>10</v>
      </c>
      <c r="Z4" s="19">
        <v>2</v>
      </c>
      <c r="AA4" s="19">
        <v>9</v>
      </c>
      <c r="AB4" s="19">
        <v>0</v>
      </c>
      <c r="AC4" s="19">
        <v>11</v>
      </c>
      <c r="AD4" s="19">
        <f t="shared" si="0"/>
        <v>329</v>
      </c>
    </row>
    <row r="5" spans="1:30" s="266" customFormat="1" ht="16.5">
      <c r="A5" s="19">
        <v>14</v>
      </c>
      <c r="B5" s="19">
        <v>66</v>
      </c>
      <c r="C5" s="19" t="s">
        <v>589</v>
      </c>
      <c r="D5" s="19"/>
      <c r="E5" s="504">
        <v>470</v>
      </c>
      <c r="F5" s="19" t="s">
        <v>197</v>
      </c>
      <c r="G5" s="19">
        <v>690</v>
      </c>
      <c r="H5" s="19">
        <v>69</v>
      </c>
      <c r="I5" s="19">
        <v>55</v>
      </c>
      <c r="J5" s="19">
        <v>25</v>
      </c>
      <c r="K5" s="19">
        <v>7</v>
      </c>
      <c r="L5" s="19">
        <v>20</v>
      </c>
      <c r="M5" s="19">
        <v>3</v>
      </c>
      <c r="N5" s="19">
        <v>2</v>
      </c>
      <c r="O5" s="19">
        <v>4</v>
      </c>
      <c r="P5" s="19">
        <v>3</v>
      </c>
      <c r="Q5" s="19">
        <v>89</v>
      </c>
      <c r="S5" s="19">
        <v>8</v>
      </c>
      <c r="T5" s="19">
        <v>3</v>
      </c>
      <c r="U5" s="19">
        <v>3</v>
      </c>
      <c r="V5" s="19">
        <v>0</v>
      </c>
      <c r="W5" s="19">
        <v>12</v>
      </c>
      <c r="X5" s="19">
        <v>0</v>
      </c>
      <c r="Y5" s="19">
        <v>4</v>
      </c>
      <c r="Z5" s="19">
        <v>4</v>
      </c>
      <c r="AA5" s="19">
        <v>15</v>
      </c>
      <c r="AB5" s="19">
        <v>0</v>
      </c>
      <c r="AC5" s="19">
        <v>6</v>
      </c>
      <c r="AD5" s="19">
        <f t="shared" si="0"/>
        <v>332</v>
      </c>
    </row>
    <row r="6" spans="1:30" s="266" customFormat="1" ht="16.5">
      <c r="A6" s="19">
        <v>14</v>
      </c>
      <c r="B6" s="19">
        <v>66</v>
      </c>
      <c r="C6" s="19" t="s">
        <v>589</v>
      </c>
      <c r="D6" s="280"/>
      <c r="E6" s="504">
        <v>470</v>
      </c>
      <c r="F6" s="19" t="s">
        <v>334</v>
      </c>
      <c r="G6" s="19">
        <v>690</v>
      </c>
      <c r="H6" s="19">
        <v>47</v>
      </c>
      <c r="I6" s="19">
        <v>54</v>
      </c>
      <c r="J6" s="19">
        <v>10</v>
      </c>
      <c r="K6" s="19">
        <v>22</v>
      </c>
      <c r="L6" s="19">
        <v>17</v>
      </c>
      <c r="M6" s="19">
        <v>2</v>
      </c>
      <c r="N6" s="19">
        <v>3</v>
      </c>
      <c r="O6" s="19">
        <v>1</v>
      </c>
      <c r="P6" s="19">
        <v>3</v>
      </c>
      <c r="Q6" s="19">
        <v>84</v>
      </c>
      <c r="S6" s="19">
        <v>4</v>
      </c>
      <c r="T6" s="19">
        <v>2</v>
      </c>
      <c r="U6" s="19">
        <v>4</v>
      </c>
      <c r="V6" s="19">
        <v>0</v>
      </c>
      <c r="W6" s="19">
        <v>9</v>
      </c>
      <c r="X6" s="19">
        <v>5</v>
      </c>
      <c r="Y6" s="19">
        <v>8</v>
      </c>
      <c r="Z6" s="19">
        <v>2</v>
      </c>
      <c r="AA6" s="19">
        <v>19</v>
      </c>
      <c r="AB6" s="19">
        <v>0</v>
      </c>
      <c r="AC6" s="19">
        <v>12</v>
      </c>
      <c r="AD6" s="19">
        <f t="shared" si="0"/>
        <v>308</v>
      </c>
    </row>
    <row r="7" spans="1:30" s="266" customFormat="1" ht="16.5">
      <c r="A7" s="19">
        <v>14</v>
      </c>
      <c r="B7" s="19">
        <v>66</v>
      </c>
      <c r="C7" s="19" t="s">
        <v>589</v>
      </c>
      <c r="D7" s="280"/>
      <c r="E7" s="504">
        <v>470</v>
      </c>
      <c r="F7" s="19" t="s">
        <v>335</v>
      </c>
      <c r="G7" s="19">
        <v>690</v>
      </c>
      <c r="H7" s="19">
        <v>50</v>
      </c>
      <c r="I7" s="19">
        <v>47</v>
      </c>
      <c r="J7" s="19">
        <v>18</v>
      </c>
      <c r="K7" s="19">
        <v>16</v>
      </c>
      <c r="L7" s="19">
        <v>19</v>
      </c>
      <c r="M7" s="19">
        <v>1</v>
      </c>
      <c r="N7" s="19">
        <v>1</v>
      </c>
      <c r="O7" s="19">
        <v>2</v>
      </c>
      <c r="P7" s="19">
        <v>8</v>
      </c>
      <c r="Q7" s="19">
        <v>98</v>
      </c>
      <c r="S7" s="19">
        <v>7</v>
      </c>
      <c r="T7" s="19">
        <v>5</v>
      </c>
      <c r="U7" s="19">
        <v>4</v>
      </c>
      <c r="V7" s="19">
        <v>0</v>
      </c>
      <c r="W7" s="19">
        <v>15</v>
      </c>
      <c r="X7" s="19">
        <v>2</v>
      </c>
      <c r="Y7" s="19">
        <v>4</v>
      </c>
      <c r="Z7" s="19">
        <v>1</v>
      </c>
      <c r="AA7" s="19">
        <v>20</v>
      </c>
      <c r="AB7" s="19">
        <v>0</v>
      </c>
      <c r="AC7" s="19">
        <v>18</v>
      </c>
      <c r="AD7" s="19">
        <f t="shared" si="0"/>
        <v>336</v>
      </c>
    </row>
    <row r="8" spans="1:30" s="266" customFormat="1" ht="16.5">
      <c r="A8" s="19">
        <v>14</v>
      </c>
      <c r="B8" s="19">
        <v>66</v>
      </c>
      <c r="C8" s="19" t="s">
        <v>589</v>
      </c>
      <c r="D8" s="280"/>
      <c r="E8" s="504">
        <v>470</v>
      </c>
      <c r="F8" s="19" t="s">
        <v>343</v>
      </c>
      <c r="G8" s="19">
        <v>690</v>
      </c>
      <c r="H8" s="19">
        <v>58</v>
      </c>
      <c r="I8" s="19">
        <v>56</v>
      </c>
      <c r="J8" s="19">
        <v>22</v>
      </c>
      <c r="K8" s="19">
        <v>9</v>
      </c>
      <c r="L8" s="19">
        <v>12</v>
      </c>
      <c r="M8" s="19">
        <v>2</v>
      </c>
      <c r="N8" s="19">
        <v>4</v>
      </c>
      <c r="O8" s="19">
        <v>5</v>
      </c>
      <c r="P8" s="19">
        <v>4</v>
      </c>
      <c r="Q8" s="19">
        <v>94</v>
      </c>
      <c r="S8" s="19">
        <v>6</v>
      </c>
      <c r="T8" s="19">
        <v>3</v>
      </c>
      <c r="U8" s="19">
        <v>1</v>
      </c>
      <c r="V8" s="19">
        <v>0</v>
      </c>
      <c r="W8" s="19">
        <v>9</v>
      </c>
      <c r="X8" s="19">
        <v>1</v>
      </c>
      <c r="Y8" s="19">
        <v>4</v>
      </c>
      <c r="Z8" s="19">
        <v>4</v>
      </c>
      <c r="AA8" s="19">
        <v>18</v>
      </c>
      <c r="AB8" s="19">
        <v>1</v>
      </c>
      <c r="AC8" s="19">
        <v>4</v>
      </c>
      <c r="AD8" s="19">
        <f t="shared" si="0"/>
        <v>317</v>
      </c>
    </row>
    <row r="9" spans="1:30" s="266" customFormat="1" ht="16.5">
      <c r="A9" s="19">
        <v>14</v>
      </c>
      <c r="B9" s="19">
        <v>66</v>
      </c>
      <c r="C9" s="19" t="s">
        <v>589</v>
      </c>
      <c r="D9" s="280"/>
      <c r="E9" s="504">
        <v>470</v>
      </c>
      <c r="F9" s="19" t="s">
        <v>344</v>
      </c>
      <c r="G9" s="19">
        <v>690</v>
      </c>
      <c r="H9" s="19">
        <v>58</v>
      </c>
      <c r="I9" s="19">
        <v>43</v>
      </c>
      <c r="J9" s="19">
        <v>23</v>
      </c>
      <c r="K9" s="19">
        <v>20</v>
      </c>
      <c r="L9" s="19">
        <v>11</v>
      </c>
      <c r="M9" s="19">
        <v>0</v>
      </c>
      <c r="N9" s="19">
        <v>4</v>
      </c>
      <c r="O9" s="19">
        <v>2</v>
      </c>
      <c r="P9" s="19">
        <v>9</v>
      </c>
      <c r="Q9" s="19">
        <v>88</v>
      </c>
      <c r="S9" s="19">
        <v>2</v>
      </c>
      <c r="T9" s="19">
        <v>2</v>
      </c>
      <c r="U9" s="19">
        <v>4</v>
      </c>
      <c r="V9" s="19">
        <v>0</v>
      </c>
      <c r="W9" s="19">
        <v>12</v>
      </c>
      <c r="X9" s="19">
        <v>0</v>
      </c>
      <c r="Y9" s="19">
        <v>11</v>
      </c>
      <c r="Z9" s="19">
        <v>0</v>
      </c>
      <c r="AA9" s="19">
        <v>14</v>
      </c>
      <c r="AB9" s="19">
        <v>0</v>
      </c>
      <c r="AC9" s="19">
        <v>11</v>
      </c>
      <c r="AD9" s="19">
        <f t="shared" si="0"/>
        <v>314</v>
      </c>
    </row>
    <row r="10" spans="1:30" s="266" customFormat="1" ht="16.5">
      <c r="A10" s="19">
        <v>14</v>
      </c>
      <c r="B10" s="19">
        <v>66</v>
      </c>
      <c r="C10" s="19" t="s">
        <v>589</v>
      </c>
      <c r="D10" s="280"/>
      <c r="E10" s="504">
        <v>470</v>
      </c>
      <c r="F10" s="19" t="s">
        <v>345</v>
      </c>
      <c r="G10" s="19">
        <v>690</v>
      </c>
      <c r="H10" s="19">
        <v>50</v>
      </c>
      <c r="I10" s="19">
        <v>54</v>
      </c>
      <c r="J10" s="19">
        <v>14</v>
      </c>
      <c r="K10" s="19">
        <v>20</v>
      </c>
      <c r="L10" s="19">
        <v>22</v>
      </c>
      <c r="M10" s="19">
        <v>4</v>
      </c>
      <c r="N10" s="19">
        <v>5</v>
      </c>
      <c r="O10" s="19">
        <v>2</v>
      </c>
      <c r="P10" s="19">
        <v>4</v>
      </c>
      <c r="Q10" s="19">
        <v>124</v>
      </c>
      <c r="S10" s="19">
        <v>5</v>
      </c>
      <c r="T10" s="19">
        <v>3</v>
      </c>
      <c r="U10" s="19">
        <v>0</v>
      </c>
      <c r="V10" s="19">
        <v>0</v>
      </c>
      <c r="W10" s="19">
        <v>14</v>
      </c>
      <c r="X10" s="19">
        <v>1</v>
      </c>
      <c r="Y10" s="19">
        <v>7</v>
      </c>
      <c r="Z10" s="19">
        <v>2</v>
      </c>
      <c r="AA10" s="19">
        <v>22</v>
      </c>
      <c r="AB10" s="19">
        <v>0</v>
      </c>
      <c r="AC10" s="19">
        <v>10</v>
      </c>
      <c r="AD10" s="19">
        <f t="shared" si="0"/>
        <v>363</v>
      </c>
    </row>
    <row r="11" spans="1:30" s="266" customFormat="1" ht="16.5">
      <c r="A11" s="19">
        <v>14</v>
      </c>
      <c r="B11" s="19">
        <v>66</v>
      </c>
      <c r="C11" s="19" t="s">
        <v>589</v>
      </c>
      <c r="D11" s="280"/>
      <c r="E11" s="504">
        <v>470</v>
      </c>
      <c r="F11" s="19" t="s">
        <v>346</v>
      </c>
      <c r="G11" s="19">
        <v>690</v>
      </c>
      <c r="H11" s="19">
        <v>59</v>
      </c>
      <c r="I11" s="19">
        <v>53</v>
      </c>
      <c r="J11" s="19">
        <v>27</v>
      </c>
      <c r="K11" s="19">
        <v>20</v>
      </c>
      <c r="L11" s="19">
        <v>15</v>
      </c>
      <c r="M11" s="19">
        <v>1</v>
      </c>
      <c r="N11" s="19">
        <v>7</v>
      </c>
      <c r="O11" s="19">
        <v>4</v>
      </c>
      <c r="P11" s="19">
        <v>2</v>
      </c>
      <c r="Q11" s="19">
        <v>95</v>
      </c>
      <c r="S11" s="19">
        <v>9</v>
      </c>
      <c r="T11" s="19">
        <v>3</v>
      </c>
      <c r="U11" s="19">
        <v>1</v>
      </c>
      <c r="V11" s="19">
        <v>0</v>
      </c>
      <c r="W11" s="19">
        <v>10</v>
      </c>
      <c r="X11" s="19">
        <v>8</v>
      </c>
      <c r="Y11" s="19">
        <v>3</v>
      </c>
      <c r="Z11" s="19">
        <v>0</v>
      </c>
      <c r="AA11" s="19">
        <v>11</v>
      </c>
      <c r="AB11" s="19">
        <v>0</v>
      </c>
      <c r="AC11" s="19">
        <v>13</v>
      </c>
      <c r="AD11" s="19">
        <f t="shared" si="0"/>
        <v>341</v>
      </c>
    </row>
    <row r="12" spans="1:30" s="266" customFormat="1" ht="16.5">
      <c r="A12" s="19">
        <v>14</v>
      </c>
      <c r="B12" s="19">
        <v>66</v>
      </c>
      <c r="C12" s="19" t="s">
        <v>589</v>
      </c>
      <c r="D12" s="19"/>
      <c r="E12" s="504">
        <v>471</v>
      </c>
      <c r="F12" s="19" t="s">
        <v>31</v>
      </c>
      <c r="G12" s="19">
        <v>670</v>
      </c>
      <c r="H12" s="19">
        <v>42</v>
      </c>
      <c r="I12" s="19">
        <v>59</v>
      </c>
      <c r="J12" s="19">
        <v>20</v>
      </c>
      <c r="K12" s="19">
        <v>24</v>
      </c>
      <c r="L12" s="19">
        <v>17</v>
      </c>
      <c r="M12" s="19">
        <v>2</v>
      </c>
      <c r="N12" s="19">
        <v>9</v>
      </c>
      <c r="O12" s="19">
        <v>4</v>
      </c>
      <c r="P12" s="19">
        <v>3</v>
      </c>
      <c r="Q12" s="19">
        <v>89</v>
      </c>
      <c r="S12" s="19">
        <v>3</v>
      </c>
      <c r="T12" s="19">
        <v>5</v>
      </c>
      <c r="U12" s="19">
        <v>4</v>
      </c>
      <c r="V12" s="19">
        <v>0</v>
      </c>
      <c r="W12" s="19">
        <v>22</v>
      </c>
      <c r="X12" s="19">
        <v>3</v>
      </c>
      <c r="Y12" s="19">
        <v>1</v>
      </c>
      <c r="Z12" s="19">
        <v>1</v>
      </c>
      <c r="AA12" s="19">
        <v>13</v>
      </c>
      <c r="AB12" s="19">
        <v>0</v>
      </c>
      <c r="AC12" s="19">
        <v>0</v>
      </c>
      <c r="AD12" s="19">
        <f t="shared" si="0"/>
        <v>321</v>
      </c>
    </row>
    <row r="13" spans="1:30" s="266" customFormat="1" ht="16.5">
      <c r="A13" s="19">
        <v>14</v>
      </c>
      <c r="B13" s="19">
        <v>66</v>
      </c>
      <c r="C13" s="19" t="s">
        <v>589</v>
      </c>
      <c r="D13" s="19"/>
      <c r="E13" s="504">
        <v>471</v>
      </c>
      <c r="F13" s="19" t="s">
        <v>32</v>
      </c>
      <c r="G13" s="19">
        <v>670</v>
      </c>
      <c r="H13" s="19">
        <v>54</v>
      </c>
      <c r="I13" s="19">
        <v>47</v>
      </c>
      <c r="J13" s="19">
        <v>22</v>
      </c>
      <c r="K13" s="19">
        <v>22</v>
      </c>
      <c r="L13" s="19">
        <v>32</v>
      </c>
      <c r="M13" s="19">
        <v>1</v>
      </c>
      <c r="N13" s="19">
        <v>4</v>
      </c>
      <c r="O13" s="19">
        <v>5</v>
      </c>
      <c r="P13" s="19">
        <v>5</v>
      </c>
      <c r="Q13" s="19">
        <v>59</v>
      </c>
      <c r="S13" s="19">
        <v>4</v>
      </c>
      <c r="T13" s="19">
        <v>2</v>
      </c>
      <c r="U13" s="19">
        <v>2</v>
      </c>
      <c r="V13" s="19">
        <v>0</v>
      </c>
      <c r="W13" s="19">
        <v>12</v>
      </c>
      <c r="X13" s="19">
        <v>5</v>
      </c>
      <c r="Y13" s="19">
        <v>5</v>
      </c>
      <c r="Z13" s="19">
        <v>1</v>
      </c>
      <c r="AA13" s="19">
        <v>14</v>
      </c>
      <c r="AB13" s="19">
        <v>0</v>
      </c>
      <c r="AC13" s="19">
        <v>8</v>
      </c>
      <c r="AD13" s="19">
        <f t="shared" si="0"/>
        <v>304</v>
      </c>
    </row>
    <row r="14" spans="1:30" s="266" customFormat="1" ht="16.5">
      <c r="A14" s="19">
        <v>14</v>
      </c>
      <c r="B14" s="19">
        <v>66</v>
      </c>
      <c r="C14" s="19" t="s">
        <v>589</v>
      </c>
      <c r="D14" s="280"/>
      <c r="E14" s="504">
        <v>471</v>
      </c>
      <c r="F14" s="19" t="s">
        <v>33</v>
      </c>
      <c r="G14" s="19">
        <v>670</v>
      </c>
      <c r="H14" s="19">
        <v>58</v>
      </c>
      <c r="I14" s="19">
        <v>64</v>
      </c>
      <c r="J14" s="19">
        <v>21</v>
      </c>
      <c r="K14" s="19">
        <v>25</v>
      </c>
      <c r="L14" s="19">
        <v>17</v>
      </c>
      <c r="M14" s="19">
        <v>2</v>
      </c>
      <c r="N14" s="19">
        <v>4</v>
      </c>
      <c r="O14" s="19">
        <v>6</v>
      </c>
      <c r="P14" s="19">
        <v>0</v>
      </c>
      <c r="Q14" s="19">
        <v>76</v>
      </c>
      <c r="S14" s="19">
        <v>4</v>
      </c>
      <c r="T14" s="19">
        <v>5</v>
      </c>
      <c r="U14" s="19">
        <v>1</v>
      </c>
      <c r="V14" s="19">
        <v>0</v>
      </c>
      <c r="W14" s="19">
        <v>14</v>
      </c>
      <c r="X14" s="19">
        <v>1</v>
      </c>
      <c r="Y14" s="19">
        <v>1</v>
      </c>
      <c r="Z14" s="19">
        <v>0</v>
      </c>
      <c r="AA14" s="19">
        <v>10</v>
      </c>
      <c r="AB14" s="19">
        <v>0</v>
      </c>
      <c r="AC14" s="19">
        <v>12</v>
      </c>
      <c r="AD14" s="19">
        <f t="shared" si="0"/>
        <v>321</v>
      </c>
    </row>
    <row r="15" spans="1:30" s="266" customFormat="1" ht="16.5">
      <c r="A15" s="19">
        <v>14</v>
      </c>
      <c r="B15" s="19">
        <v>66</v>
      </c>
      <c r="C15" s="19" t="s">
        <v>589</v>
      </c>
      <c r="D15" s="19"/>
      <c r="E15" s="504">
        <v>471</v>
      </c>
      <c r="F15" s="19" t="s">
        <v>197</v>
      </c>
      <c r="G15" s="19">
        <v>670</v>
      </c>
      <c r="H15" s="19">
        <v>42</v>
      </c>
      <c r="I15" s="19">
        <v>81</v>
      </c>
      <c r="J15" s="19">
        <v>22</v>
      </c>
      <c r="K15" s="19">
        <v>30</v>
      </c>
      <c r="L15" s="19">
        <v>22</v>
      </c>
      <c r="M15" s="19">
        <v>3</v>
      </c>
      <c r="N15" s="19">
        <v>4</v>
      </c>
      <c r="O15" s="19">
        <v>6</v>
      </c>
      <c r="P15" s="19">
        <v>0</v>
      </c>
      <c r="Q15" s="19">
        <v>70</v>
      </c>
      <c r="S15" s="19">
        <v>5</v>
      </c>
      <c r="T15" s="19">
        <v>2</v>
      </c>
      <c r="U15" s="19">
        <v>4</v>
      </c>
      <c r="V15" s="19">
        <v>0</v>
      </c>
      <c r="W15" s="19">
        <v>13</v>
      </c>
      <c r="X15" s="19">
        <v>2</v>
      </c>
      <c r="Y15" s="19">
        <v>0</v>
      </c>
      <c r="Z15" s="19">
        <v>2</v>
      </c>
      <c r="AA15" s="19">
        <v>14</v>
      </c>
      <c r="AB15" s="19">
        <v>0</v>
      </c>
      <c r="AC15" s="19">
        <v>11</v>
      </c>
      <c r="AD15" s="19">
        <f t="shared" si="0"/>
        <v>333</v>
      </c>
    </row>
    <row r="16" spans="1:30" s="266" customFormat="1" ht="16.5">
      <c r="A16" s="19">
        <v>14</v>
      </c>
      <c r="B16" s="19">
        <v>66</v>
      </c>
      <c r="C16" s="19" t="s">
        <v>589</v>
      </c>
      <c r="D16" s="19"/>
      <c r="E16" s="504">
        <v>471</v>
      </c>
      <c r="F16" s="19" t="s">
        <v>334</v>
      </c>
      <c r="G16" s="19">
        <v>669</v>
      </c>
      <c r="H16" s="19">
        <v>44</v>
      </c>
      <c r="I16" s="19">
        <v>75</v>
      </c>
      <c r="J16" s="19">
        <v>30</v>
      </c>
      <c r="K16" s="19">
        <v>25</v>
      </c>
      <c r="L16" s="19">
        <v>21</v>
      </c>
      <c r="M16" s="19">
        <v>4</v>
      </c>
      <c r="N16" s="19">
        <v>3</v>
      </c>
      <c r="O16" s="19">
        <v>6</v>
      </c>
      <c r="P16" s="19">
        <v>3</v>
      </c>
      <c r="Q16" s="19">
        <v>82</v>
      </c>
      <c r="S16" s="19">
        <v>4</v>
      </c>
      <c r="T16" s="19">
        <v>5</v>
      </c>
      <c r="U16" s="19">
        <v>7</v>
      </c>
      <c r="V16" s="19">
        <v>0</v>
      </c>
      <c r="W16" s="19">
        <v>13</v>
      </c>
      <c r="X16" s="19">
        <v>4</v>
      </c>
      <c r="Y16" s="19">
        <v>3</v>
      </c>
      <c r="Z16" s="19">
        <v>3</v>
      </c>
      <c r="AA16" s="19">
        <v>6</v>
      </c>
      <c r="AB16" s="19">
        <v>0</v>
      </c>
      <c r="AC16" s="19">
        <v>4</v>
      </c>
      <c r="AD16" s="19">
        <f t="shared" si="0"/>
        <v>342</v>
      </c>
    </row>
    <row r="17" spans="1:30" s="266" customFormat="1" ht="16.5">
      <c r="A17" s="19">
        <v>14</v>
      </c>
      <c r="B17" s="19">
        <v>66</v>
      </c>
      <c r="C17" s="19" t="s">
        <v>589</v>
      </c>
      <c r="D17" s="19"/>
      <c r="E17" s="504">
        <v>471</v>
      </c>
      <c r="F17" s="19" t="s">
        <v>335</v>
      </c>
      <c r="G17" s="19">
        <v>669</v>
      </c>
      <c r="H17" s="19">
        <v>56</v>
      </c>
      <c r="I17" s="19">
        <v>49</v>
      </c>
      <c r="J17" s="19">
        <v>20</v>
      </c>
      <c r="K17" s="19">
        <v>28</v>
      </c>
      <c r="L17" s="19">
        <v>21</v>
      </c>
      <c r="M17" s="19">
        <v>1</v>
      </c>
      <c r="N17" s="19">
        <v>6</v>
      </c>
      <c r="O17" s="19">
        <v>8</v>
      </c>
      <c r="P17" s="19">
        <v>2</v>
      </c>
      <c r="Q17" s="19">
        <v>86</v>
      </c>
      <c r="S17" s="19">
        <v>6</v>
      </c>
      <c r="T17" s="19">
        <v>2</v>
      </c>
      <c r="U17" s="19">
        <v>8</v>
      </c>
      <c r="V17" s="19">
        <v>0</v>
      </c>
      <c r="W17" s="19">
        <v>7</v>
      </c>
      <c r="X17" s="19">
        <v>2</v>
      </c>
      <c r="Y17" s="19">
        <v>6</v>
      </c>
      <c r="Z17" s="19">
        <v>0</v>
      </c>
      <c r="AA17" s="19">
        <v>15</v>
      </c>
      <c r="AB17" s="19">
        <v>0</v>
      </c>
      <c r="AC17" s="19">
        <v>14</v>
      </c>
      <c r="AD17" s="19">
        <f t="shared" si="0"/>
        <v>337</v>
      </c>
    </row>
    <row r="18" spans="1:30" s="266" customFormat="1" ht="16.5">
      <c r="A18" s="19">
        <v>14</v>
      </c>
      <c r="B18" s="19">
        <v>66</v>
      </c>
      <c r="C18" s="19" t="s">
        <v>589</v>
      </c>
      <c r="D18" s="280"/>
      <c r="E18" s="504">
        <v>471</v>
      </c>
      <c r="F18" s="19" t="s">
        <v>343</v>
      </c>
      <c r="G18" s="19">
        <v>669</v>
      </c>
      <c r="H18" s="19">
        <v>54</v>
      </c>
      <c r="I18" s="19">
        <v>52</v>
      </c>
      <c r="J18" s="19">
        <v>24</v>
      </c>
      <c r="K18" s="19">
        <v>35</v>
      </c>
      <c r="L18" s="19">
        <v>20</v>
      </c>
      <c r="M18" s="19">
        <v>2</v>
      </c>
      <c r="N18" s="19">
        <v>3</v>
      </c>
      <c r="O18" s="19">
        <v>3</v>
      </c>
      <c r="P18" s="19">
        <v>1</v>
      </c>
      <c r="Q18" s="19">
        <v>78</v>
      </c>
      <c r="S18" s="19">
        <v>4</v>
      </c>
      <c r="T18" s="19">
        <v>0</v>
      </c>
      <c r="U18" s="19">
        <v>5</v>
      </c>
      <c r="V18" s="19">
        <v>0</v>
      </c>
      <c r="W18" s="19">
        <v>11</v>
      </c>
      <c r="X18" s="19">
        <v>1</v>
      </c>
      <c r="Y18" s="19">
        <v>3</v>
      </c>
      <c r="Z18" s="19">
        <v>0</v>
      </c>
      <c r="AA18" s="19">
        <v>1</v>
      </c>
      <c r="AB18" s="19">
        <v>0</v>
      </c>
      <c r="AC18" s="19">
        <v>15</v>
      </c>
      <c r="AD18" s="19">
        <f t="shared" si="0"/>
        <v>312</v>
      </c>
    </row>
    <row r="19" spans="1:30" s="266" customFormat="1" ht="16.5">
      <c r="A19" s="19">
        <v>14</v>
      </c>
      <c r="B19" s="19">
        <v>66</v>
      </c>
      <c r="C19" s="19" t="s">
        <v>589</v>
      </c>
      <c r="D19" s="19"/>
      <c r="E19" s="504">
        <v>471</v>
      </c>
      <c r="F19" s="19" t="s">
        <v>344</v>
      </c>
      <c r="G19" s="19">
        <v>669</v>
      </c>
      <c r="H19" s="19">
        <v>43</v>
      </c>
      <c r="I19" s="19">
        <v>67</v>
      </c>
      <c r="J19" s="19">
        <v>22</v>
      </c>
      <c r="K19" s="19">
        <v>28</v>
      </c>
      <c r="L19" s="19">
        <v>21</v>
      </c>
      <c r="M19" s="19">
        <v>0</v>
      </c>
      <c r="N19" s="19">
        <v>4</v>
      </c>
      <c r="O19" s="19">
        <v>4</v>
      </c>
      <c r="P19" s="19">
        <v>2</v>
      </c>
      <c r="Q19" s="19">
        <v>81</v>
      </c>
      <c r="S19" s="19">
        <v>4</v>
      </c>
      <c r="T19" s="19">
        <v>3</v>
      </c>
      <c r="U19" s="19">
        <v>3</v>
      </c>
      <c r="V19" s="19">
        <v>4</v>
      </c>
      <c r="W19" s="19">
        <v>4</v>
      </c>
      <c r="X19" s="19">
        <v>3</v>
      </c>
      <c r="Y19" s="19">
        <v>5</v>
      </c>
      <c r="Z19" s="19">
        <v>1</v>
      </c>
      <c r="AA19" s="19">
        <v>11</v>
      </c>
      <c r="AB19" s="19">
        <v>0</v>
      </c>
      <c r="AC19" s="19">
        <v>13</v>
      </c>
      <c r="AD19" s="19">
        <f t="shared" si="0"/>
        <v>323</v>
      </c>
    </row>
    <row r="20" spans="1:30" s="266" customFormat="1" ht="16.5">
      <c r="A20" s="19">
        <v>14</v>
      </c>
      <c r="B20" s="19">
        <v>66</v>
      </c>
      <c r="C20" s="19" t="s">
        <v>589</v>
      </c>
      <c r="D20" s="19"/>
      <c r="E20" s="504">
        <v>471</v>
      </c>
      <c r="F20" s="19" t="s">
        <v>345</v>
      </c>
      <c r="G20" s="19">
        <v>669</v>
      </c>
      <c r="H20" s="19">
        <v>41</v>
      </c>
      <c r="I20" s="19">
        <v>62</v>
      </c>
      <c r="J20" s="19">
        <v>19</v>
      </c>
      <c r="K20" s="19">
        <v>26</v>
      </c>
      <c r="L20" s="19">
        <v>15</v>
      </c>
      <c r="M20" s="19">
        <v>2</v>
      </c>
      <c r="N20" s="19">
        <v>4</v>
      </c>
      <c r="O20" s="19">
        <v>14</v>
      </c>
      <c r="P20" s="19">
        <v>5</v>
      </c>
      <c r="Q20" s="19">
        <v>75</v>
      </c>
      <c r="S20" s="19">
        <v>3</v>
      </c>
      <c r="T20" s="19">
        <v>3</v>
      </c>
      <c r="U20" s="19">
        <v>7</v>
      </c>
      <c r="V20" s="19">
        <v>0</v>
      </c>
      <c r="W20" s="19">
        <v>15</v>
      </c>
      <c r="X20" s="19">
        <v>3</v>
      </c>
      <c r="Y20" s="19">
        <v>0</v>
      </c>
      <c r="Z20" s="19">
        <v>2</v>
      </c>
      <c r="AA20" s="19">
        <v>13</v>
      </c>
      <c r="AB20" s="19">
        <v>0</v>
      </c>
      <c r="AC20" s="19">
        <v>9</v>
      </c>
      <c r="AD20" s="19">
        <f t="shared" si="0"/>
        <v>318</v>
      </c>
    </row>
    <row r="21" spans="1:30" s="266" customFormat="1" ht="16.5">
      <c r="A21" s="19">
        <v>14</v>
      </c>
      <c r="B21" s="19">
        <v>66</v>
      </c>
      <c r="C21" s="19" t="s">
        <v>589</v>
      </c>
      <c r="D21" s="19"/>
      <c r="E21" s="504">
        <v>472</v>
      </c>
      <c r="F21" s="19" t="s">
        <v>31</v>
      </c>
      <c r="G21" s="19">
        <v>696</v>
      </c>
      <c r="H21" s="19">
        <v>58</v>
      </c>
      <c r="I21" s="19">
        <v>88</v>
      </c>
      <c r="J21" s="19">
        <v>20</v>
      </c>
      <c r="K21" s="19">
        <v>13</v>
      </c>
      <c r="L21" s="19">
        <v>31</v>
      </c>
      <c r="M21" s="19">
        <v>1</v>
      </c>
      <c r="N21" s="19">
        <v>4</v>
      </c>
      <c r="O21" s="19">
        <v>10</v>
      </c>
      <c r="P21" s="19">
        <v>2</v>
      </c>
      <c r="Q21" s="19">
        <v>81</v>
      </c>
      <c r="S21" s="19">
        <v>8</v>
      </c>
      <c r="T21" s="19">
        <v>1</v>
      </c>
      <c r="U21" s="19">
        <v>2</v>
      </c>
      <c r="V21" s="19">
        <v>0</v>
      </c>
      <c r="W21" s="19">
        <v>14</v>
      </c>
      <c r="X21" s="19">
        <v>3</v>
      </c>
      <c r="Y21" s="19">
        <v>2</v>
      </c>
      <c r="Z21" s="19">
        <v>1</v>
      </c>
      <c r="AA21" s="19">
        <v>16</v>
      </c>
      <c r="AB21" s="19">
        <v>1</v>
      </c>
      <c r="AC21" s="19">
        <v>17</v>
      </c>
      <c r="AD21" s="19">
        <f t="shared" si="0"/>
        <v>373</v>
      </c>
    </row>
    <row r="22" spans="1:30" s="266" customFormat="1" ht="16.5">
      <c r="A22" s="19">
        <v>14</v>
      </c>
      <c r="B22" s="19">
        <v>66</v>
      </c>
      <c r="C22" s="19" t="s">
        <v>589</v>
      </c>
      <c r="D22" s="19"/>
      <c r="E22" s="504">
        <v>472</v>
      </c>
      <c r="F22" s="19" t="s">
        <v>32</v>
      </c>
      <c r="G22" s="19">
        <v>696</v>
      </c>
      <c r="H22" s="19">
        <v>54</v>
      </c>
      <c r="I22" s="19">
        <v>78</v>
      </c>
      <c r="J22" s="19">
        <v>17</v>
      </c>
      <c r="K22" s="19">
        <v>22</v>
      </c>
      <c r="L22" s="19">
        <v>15</v>
      </c>
      <c r="M22" s="19">
        <v>1</v>
      </c>
      <c r="N22" s="19">
        <v>1</v>
      </c>
      <c r="O22" s="19">
        <v>6</v>
      </c>
      <c r="P22" s="19">
        <v>4</v>
      </c>
      <c r="Q22" s="19">
        <v>83</v>
      </c>
      <c r="S22" s="19">
        <v>7</v>
      </c>
      <c r="T22" s="19">
        <v>1</v>
      </c>
      <c r="U22" s="19">
        <v>4</v>
      </c>
      <c r="V22" s="19">
        <v>0</v>
      </c>
      <c r="W22" s="19">
        <v>15</v>
      </c>
      <c r="X22" s="19">
        <v>3</v>
      </c>
      <c r="Y22" s="19">
        <v>5</v>
      </c>
      <c r="Z22" s="19">
        <v>7</v>
      </c>
      <c r="AA22" s="19">
        <v>5</v>
      </c>
      <c r="AB22" s="19">
        <v>0</v>
      </c>
      <c r="AC22" s="19">
        <v>9</v>
      </c>
      <c r="AD22" s="19">
        <f t="shared" si="0"/>
        <v>337</v>
      </c>
    </row>
    <row r="23" spans="1:30" s="266" customFormat="1" ht="16.5">
      <c r="A23" s="19">
        <v>14</v>
      </c>
      <c r="B23" s="19">
        <v>66</v>
      </c>
      <c r="C23" s="19" t="s">
        <v>589</v>
      </c>
      <c r="D23" s="19"/>
      <c r="E23" s="504">
        <v>472</v>
      </c>
      <c r="F23" s="19" t="s">
        <v>33</v>
      </c>
      <c r="G23" s="19">
        <v>695</v>
      </c>
      <c r="H23" s="19">
        <v>48</v>
      </c>
      <c r="I23" s="19">
        <v>81</v>
      </c>
      <c r="J23" s="19">
        <v>32</v>
      </c>
      <c r="K23" s="19">
        <v>26</v>
      </c>
      <c r="L23" s="19">
        <v>18</v>
      </c>
      <c r="M23" s="19">
        <v>1</v>
      </c>
      <c r="N23" s="19">
        <v>6</v>
      </c>
      <c r="O23" s="19">
        <v>4</v>
      </c>
      <c r="P23" s="19">
        <v>0</v>
      </c>
      <c r="Q23" s="19">
        <v>108</v>
      </c>
      <c r="S23" s="19">
        <v>1</v>
      </c>
      <c r="T23" s="19">
        <v>2</v>
      </c>
      <c r="U23" s="19">
        <v>2</v>
      </c>
      <c r="V23" s="19">
        <v>0</v>
      </c>
      <c r="W23" s="19">
        <v>14</v>
      </c>
      <c r="X23" s="19">
        <v>6</v>
      </c>
      <c r="Y23" s="19">
        <v>2</v>
      </c>
      <c r="Z23" s="19">
        <v>4</v>
      </c>
      <c r="AA23" s="19">
        <v>18</v>
      </c>
      <c r="AB23" s="19">
        <v>0</v>
      </c>
      <c r="AC23" s="19">
        <v>7</v>
      </c>
      <c r="AD23" s="19">
        <f t="shared" si="0"/>
        <v>380</v>
      </c>
    </row>
    <row r="24" spans="1:30" s="266" customFormat="1" ht="16.5">
      <c r="A24" s="19">
        <v>14</v>
      </c>
      <c r="B24" s="19">
        <v>66</v>
      </c>
      <c r="C24" s="19" t="s">
        <v>589</v>
      </c>
      <c r="D24" s="19"/>
      <c r="E24" s="504">
        <v>472</v>
      </c>
      <c r="F24" s="19" t="s">
        <v>197</v>
      </c>
      <c r="G24" s="19">
        <v>695</v>
      </c>
      <c r="H24" s="19">
        <v>64</v>
      </c>
      <c r="I24" s="19">
        <v>81</v>
      </c>
      <c r="J24" s="19">
        <v>19</v>
      </c>
      <c r="K24" s="19">
        <v>23</v>
      </c>
      <c r="L24" s="19">
        <v>20</v>
      </c>
      <c r="M24" s="19">
        <v>3</v>
      </c>
      <c r="N24" s="19">
        <v>2</v>
      </c>
      <c r="O24" s="19">
        <v>9</v>
      </c>
      <c r="P24" s="19">
        <v>7</v>
      </c>
      <c r="Q24" s="19">
        <v>95</v>
      </c>
      <c r="S24" s="19">
        <v>7</v>
      </c>
      <c r="T24" s="19">
        <v>1</v>
      </c>
      <c r="U24" s="19">
        <v>6</v>
      </c>
      <c r="V24" s="19">
        <v>0</v>
      </c>
      <c r="W24" s="19">
        <v>25</v>
      </c>
      <c r="X24" s="19">
        <v>1</v>
      </c>
      <c r="Y24" s="19">
        <v>2</v>
      </c>
      <c r="Z24" s="19">
        <v>2</v>
      </c>
      <c r="AA24" s="19">
        <v>18</v>
      </c>
      <c r="AB24" s="19">
        <v>0</v>
      </c>
      <c r="AC24" s="19">
        <v>19</v>
      </c>
      <c r="AD24" s="19">
        <f t="shared" si="0"/>
        <v>404</v>
      </c>
    </row>
    <row r="25" spans="1:30" s="266" customFormat="1" ht="16.5">
      <c r="A25" s="19">
        <v>14</v>
      </c>
      <c r="B25" s="19">
        <v>66</v>
      </c>
      <c r="C25" s="19" t="s">
        <v>589</v>
      </c>
      <c r="D25" s="19"/>
      <c r="E25" s="504">
        <v>473</v>
      </c>
      <c r="F25" s="19" t="s">
        <v>31</v>
      </c>
      <c r="G25" s="19">
        <v>551</v>
      </c>
      <c r="H25" s="19">
        <v>46</v>
      </c>
      <c r="I25" s="19">
        <v>72</v>
      </c>
      <c r="J25" s="19">
        <v>18</v>
      </c>
      <c r="K25" s="19">
        <v>10</v>
      </c>
      <c r="L25" s="19">
        <v>17</v>
      </c>
      <c r="M25" s="19">
        <v>4</v>
      </c>
      <c r="N25" s="19">
        <v>3</v>
      </c>
      <c r="O25" s="19">
        <v>2</v>
      </c>
      <c r="P25" s="19">
        <v>3</v>
      </c>
      <c r="Q25" s="19">
        <v>99</v>
      </c>
      <c r="S25" s="19">
        <v>5</v>
      </c>
      <c r="T25" s="19">
        <v>0</v>
      </c>
      <c r="U25" s="19">
        <v>3</v>
      </c>
      <c r="V25" s="19">
        <v>0</v>
      </c>
      <c r="W25" s="19">
        <v>9</v>
      </c>
      <c r="X25" s="19">
        <v>5</v>
      </c>
      <c r="Y25" s="19">
        <v>1</v>
      </c>
      <c r="Z25" s="19">
        <v>1</v>
      </c>
      <c r="AA25" s="19">
        <v>18</v>
      </c>
      <c r="AB25" s="19">
        <v>0</v>
      </c>
      <c r="AC25" s="19">
        <v>3</v>
      </c>
      <c r="AD25" s="19">
        <f t="shared" si="0"/>
        <v>319</v>
      </c>
    </row>
    <row r="26" spans="1:30" s="266" customFormat="1" ht="16.5">
      <c r="A26" s="19">
        <v>14</v>
      </c>
      <c r="B26" s="19">
        <v>66</v>
      </c>
      <c r="C26" s="19" t="s">
        <v>589</v>
      </c>
      <c r="D26" s="19"/>
      <c r="E26" s="504">
        <v>473</v>
      </c>
      <c r="F26" s="19" t="s">
        <v>32</v>
      </c>
      <c r="G26" s="19">
        <v>551</v>
      </c>
      <c r="H26" s="19">
        <v>25</v>
      </c>
      <c r="I26" s="19">
        <v>51</v>
      </c>
      <c r="J26" s="19">
        <v>17</v>
      </c>
      <c r="K26" s="19">
        <v>5</v>
      </c>
      <c r="L26" s="19">
        <v>25</v>
      </c>
      <c r="M26" s="19">
        <v>3</v>
      </c>
      <c r="N26" s="19">
        <v>10</v>
      </c>
      <c r="O26" s="19">
        <v>5</v>
      </c>
      <c r="P26" s="19">
        <v>5</v>
      </c>
      <c r="Q26" s="19">
        <v>75</v>
      </c>
      <c r="S26" s="19">
        <v>5</v>
      </c>
      <c r="T26" s="19">
        <v>1</v>
      </c>
      <c r="U26" s="19">
        <v>6</v>
      </c>
      <c r="V26" s="19">
        <v>0</v>
      </c>
      <c r="W26" s="19">
        <v>10</v>
      </c>
      <c r="X26" s="19">
        <v>1</v>
      </c>
      <c r="Y26" s="19">
        <v>5</v>
      </c>
      <c r="Z26" s="19">
        <v>0</v>
      </c>
      <c r="AA26" s="19">
        <v>7</v>
      </c>
      <c r="AB26" s="19">
        <v>0</v>
      </c>
      <c r="AC26" s="19">
        <v>11</v>
      </c>
      <c r="AD26" s="19">
        <f t="shared" si="0"/>
        <v>267</v>
      </c>
    </row>
    <row r="27" spans="1:30" s="266" customFormat="1" ht="16.5">
      <c r="A27" s="19">
        <v>14</v>
      </c>
      <c r="B27" s="19">
        <v>66</v>
      </c>
      <c r="C27" s="19" t="s">
        <v>589</v>
      </c>
      <c r="D27" s="19"/>
      <c r="E27" s="504">
        <v>473</v>
      </c>
      <c r="F27" s="19" t="s">
        <v>33</v>
      </c>
      <c r="G27" s="19">
        <v>551</v>
      </c>
      <c r="H27" s="19">
        <v>38</v>
      </c>
      <c r="I27" s="19">
        <v>59</v>
      </c>
      <c r="J27" s="19">
        <v>25</v>
      </c>
      <c r="K27" s="19">
        <v>11</v>
      </c>
      <c r="L27" s="19">
        <v>21</v>
      </c>
      <c r="M27" s="19">
        <v>2</v>
      </c>
      <c r="N27" s="19">
        <v>3</v>
      </c>
      <c r="O27" s="19">
        <v>3</v>
      </c>
      <c r="P27" s="19">
        <v>3</v>
      </c>
      <c r="Q27" s="19">
        <v>80</v>
      </c>
      <c r="S27" s="19">
        <v>6</v>
      </c>
      <c r="T27" s="19">
        <v>4</v>
      </c>
      <c r="U27" s="19">
        <v>0</v>
      </c>
      <c r="V27" s="19">
        <v>0</v>
      </c>
      <c r="W27" s="19">
        <v>15</v>
      </c>
      <c r="X27" s="19">
        <v>1</v>
      </c>
      <c r="Y27" s="19">
        <v>4</v>
      </c>
      <c r="Z27" s="19">
        <v>2</v>
      </c>
      <c r="AA27" s="19">
        <v>10</v>
      </c>
      <c r="AB27" s="19">
        <v>0</v>
      </c>
      <c r="AC27" s="19">
        <v>13</v>
      </c>
      <c r="AD27" s="19">
        <f t="shared" si="0"/>
        <v>300</v>
      </c>
    </row>
    <row r="28" spans="1:30" s="266" customFormat="1" ht="16.5">
      <c r="A28" s="19">
        <v>14</v>
      </c>
      <c r="B28" s="19">
        <v>66</v>
      </c>
      <c r="C28" s="19" t="s">
        <v>589</v>
      </c>
      <c r="D28" s="19"/>
      <c r="E28" s="504">
        <v>474</v>
      </c>
      <c r="F28" s="19" t="s">
        <v>31</v>
      </c>
      <c r="G28" s="19">
        <v>576</v>
      </c>
      <c r="H28" s="19">
        <v>54</v>
      </c>
      <c r="I28" s="19">
        <v>69</v>
      </c>
      <c r="J28" s="19">
        <v>16</v>
      </c>
      <c r="K28" s="19">
        <v>10</v>
      </c>
      <c r="L28" s="19">
        <v>18</v>
      </c>
      <c r="M28" s="19">
        <v>2</v>
      </c>
      <c r="N28" s="19">
        <v>7</v>
      </c>
      <c r="O28" s="19">
        <v>3</v>
      </c>
      <c r="P28" s="19">
        <v>5</v>
      </c>
      <c r="Q28" s="19">
        <v>64</v>
      </c>
      <c r="S28" s="19">
        <v>5</v>
      </c>
      <c r="T28" s="19">
        <v>5</v>
      </c>
      <c r="U28" s="19">
        <v>4</v>
      </c>
      <c r="V28" s="19">
        <v>0</v>
      </c>
      <c r="W28" s="19">
        <v>11</v>
      </c>
      <c r="X28" s="19">
        <v>3</v>
      </c>
      <c r="Y28" s="19">
        <v>3</v>
      </c>
      <c r="Z28" s="19">
        <v>1</v>
      </c>
      <c r="AA28" s="19">
        <v>9</v>
      </c>
      <c r="AB28" s="19">
        <v>0</v>
      </c>
      <c r="AC28" s="19">
        <v>12</v>
      </c>
      <c r="AD28" s="19">
        <f t="shared" si="0"/>
        <v>301</v>
      </c>
    </row>
    <row r="29" spans="1:30" s="266" customFormat="1" ht="16.5">
      <c r="A29" s="19">
        <v>14</v>
      </c>
      <c r="B29" s="19">
        <v>66</v>
      </c>
      <c r="C29" s="19" t="s">
        <v>589</v>
      </c>
      <c r="D29" s="19"/>
      <c r="E29" s="504">
        <v>474</v>
      </c>
      <c r="F29" s="19" t="s">
        <v>32</v>
      </c>
      <c r="G29" s="19">
        <v>576</v>
      </c>
      <c r="H29" s="19">
        <v>62</v>
      </c>
      <c r="I29" s="19">
        <v>43</v>
      </c>
      <c r="J29" s="19">
        <v>27</v>
      </c>
      <c r="K29" s="19">
        <v>10</v>
      </c>
      <c r="L29" s="19">
        <v>32</v>
      </c>
      <c r="M29" s="19">
        <v>2</v>
      </c>
      <c r="N29" s="19">
        <v>9</v>
      </c>
      <c r="O29" s="19">
        <v>11</v>
      </c>
      <c r="P29" s="19">
        <v>3</v>
      </c>
      <c r="Q29" s="19">
        <v>65</v>
      </c>
      <c r="S29" s="19">
        <v>3</v>
      </c>
      <c r="T29" s="19">
        <v>2</v>
      </c>
      <c r="U29" s="19">
        <v>4</v>
      </c>
      <c r="V29" s="19">
        <v>0</v>
      </c>
      <c r="W29" s="19">
        <v>4</v>
      </c>
      <c r="X29" s="19">
        <v>8</v>
      </c>
      <c r="Y29" s="19">
        <v>2</v>
      </c>
      <c r="Z29" s="19">
        <v>1</v>
      </c>
      <c r="AA29" s="19">
        <v>9</v>
      </c>
      <c r="AB29" s="19">
        <v>1</v>
      </c>
      <c r="AC29" s="19">
        <v>11</v>
      </c>
      <c r="AD29" s="19">
        <f t="shared" si="0"/>
        <v>309</v>
      </c>
    </row>
    <row r="30" spans="1:30" s="266" customFormat="1" ht="16.5">
      <c r="A30" s="19">
        <v>14</v>
      </c>
      <c r="B30" s="19">
        <v>66</v>
      </c>
      <c r="C30" s="19" t="s">
        <v>589</v>
      </c>
      <c r="D30" s="19"/>
      <c r="E30" s="504">
        <v>474</v>
      </c>
      <c r="F30" s="19" t="s">
        <v>33</v>
      </c>
      <c r="G30" s="19">
        <v>576</v>
      </c>
      <c r="H30" s="19">
        <v>61</v>
      </c>
      <c r="I30" s="19">
        <v>59</v>
      </c>
      <c r="J30" s="19">
        <v>21</v>
      </c>
      <c r="K30" s="19">
        <v>13</v>
      </c>
      <c r="L30" s="19">
        <v>24</v>
      </c>
      <c r="M30" s="19">
        <v>1</v>
      </c>
      <c r="N30" s="19">
        <v>6</v>
      </c>
      <c r="O30" s="19">
        <v>5</v>
      </c>
      <c r="P30" s="19">
        <v>0</v>
      </c>
      <c r="Q30" s="19">
        <v>67</v>
      </c>
      <c r="S30" s="19">
        <v>5</v>
      </c>
      <c r="T30" s="19">
        <v>2</v>
      </c>
      <c r="U30" s="19">
        <v>1</v>
      </c>
      <c r="V30" s="19">
        <v>0</v>
      </c>
      <c r="W30" s="19">
        <v>5</v>
      </c>
      <c r="X30" s="19">
        <v>0</v>
      </c>
      <c r="Y30" s="19">
        <v>8</v>
      </c>
      <c r="Z30" s="19">
        <v>3</v>
      </c>
      <c r="AA30" s="19">
        <v>5</v>
      </c>
      <c r="AB30" s="19">
        <v>0</v>
      </c>
      <c r="AC30" s="19">
        <v>16</v>
      </c>
      <c r="AD30" s="19">
        <v>302</v>
      </c>
    </row>
    <row r="31" spans="1:30" s="266" customFormat="1" ht="16.5">
      <c r="A31" s="19">
        <v>14</v>
      </c>
      <c r="B31" s="19">
        <v>66</v>
      </c>
      <c r="C31" s="19" t="s">
        <v>589</v>
      </c>
      <c r="D31" s="19"/>
      <c r="E31" s="504">
        <v>475</v>
      </c>
      <c r="F31" s="19" t="s">
        <v>31</v>
      </c>
      <c r="G31" s="19">
        <v>597</v>
      </c>
      <c r="H31" s="19">
        <v>29</v>
      </c>
      <c r="I31" s="19">
        <v>63</v>
      </c>
      <c r="J31" s="19">
        <v>20</v>
      </c>
      <c r="K31" s="19">
        <v>16</v>
      </c>
      <c r="L31" s="19">
        <v>32</v>
      </c>
      <c r="M31" s="19">
        <v>2</v>
      </c>
      <c r="N31" s="19">
        <v>10</v>
      </c>
      <c r="O31" s="19">
        <v>3</v>
      </c>
      <c r="P31" s="19">
        <v>5</v>
      </c>
      <c r="Q31" s="19">
        <v>74</v>
      </c>
      <c r="S31" s="19">
        <v>8</v>
      </c>
      <c r="T31" s="19">
        <v>2</v>
      </c>
      <c r="U31" s="19">
        <v>4</v>
      </c>
      <c r="V31" s="19">
        <v>0</v>
      </c>
      <c r="W31" s="19">
        <v>26</v>
      </c>
      <c r="X31" s="19">
        <v>0</v>
      </c>
      <c r="Y31" s="19">
        <v>3</v>
      </c>
      <c r="Z31" s="19">
        <v>4</v>
      </c>
      <c r="AA31" s="19">
        <v>6</v>
      </c>
      <c r="AB31" s="19">
        <v>0</v>
      </c>
      <c r="AC31" s="19">
        <v>6</v>
      </c>
      <c r="AD31" s="19">
        <f t="shared" ref="AD31:AD94" si="1">SUM(H31:AC31)</f>
        <v>313</v>
      </c>
    </row>
    <row r="32" spans="1:30" s="266" customFormat="1" ht="16.5">
      <c r="A32" s="19">
        <v>14</v>
      </c>
      <c r="B32" s="19">
        <v>66</v>
      </c>
      <c r="C32" s="19" t="s">
        <v>589</v>
      </c>
      <c r="D32" s="280"/>
      <c r="E32" s="504">
        <v>475</v>
      </c>
      <c r="F32" s="19" t="s">
        <v>32</v>
      </c>
      <c r="G32" s="19">
        <v>597</v>
      </c>
      <c r="H32" s="19">
        <v>38</v>
      </c>
      <c r="I32" s="19">
        <v>59</v>
      </c>
      <c r="J32" s="19">
        <v>19</v>
      </c>
      <c r="K32" s="19">
        <v>12</v>
      </c>
      <c r="L32" s="19">
        <v>24</v>
      </c>
      <c r="M32" s="19">
        <v>2</v>
      </c>
      <c r="N32" s="19">
        <v>11</v>
      </c>
      <c r="O32" s="19">
        <v>7</v>
      </c>
      <c r="P32" s="19">
        <v>3</v>
      </c>
      <c r="Q32" s="19">
        <v>61</v>
      </c>
      <c r="S32" s="19">
        <v>4</v>
      </c>
      <c r="T32" s="19">
        <v>0</v>
      </c>
      <c r="U32" s="19">
        <v>2</v>
      </c>
      <c r="V32" s="19">
        <v>0</v>
      </c>
      <c r="W32" s="19">
        <v>15</v>
      </c>
      <c r="X32" s="19">
        <v>4</v>
      </c>
      <c r="Y32" s="19">
        <v>7</v>
      </c>
      <c r="Z32" s="19">
        <v>0</v>
      </c>
      <c r="AA32" s="19">
        <v>7</v>
      </c>
      <c r="AB32" s="19">
        <v>2</v>
      </c>
      <c r="AC32" s="19">
        <v>17</v>
      </c>
      <c r="AD32" s="19">
        <f t="shared" si="1"/>
        <v>294</v>
      </c>
    </row>
    <row r="33" spans="1:30" s="266" customFormat="1" ht="16.5">
      <c r="A33" s="19">
        <v>14</v>
      </c>
      <c r="B33" s="19">
        <v>66</v>
      </c>
      <c r="C33" s="19" t="s">
        <v>589</v>
      </c>
      <c r="D33" s="19"/>
      <c r="E33" s="504">
        <v>475</v>
      </c>
      <c r="F33" s="19" t="s">
        <v>33</v>
      </c>
      <c r="G33" s="19">
        <v>597</v>
      </c>
      <c r="H33" s="19">
        <v>34</v>
      </c>
      <c r="I33" s="19">
        <v>75</v>
      </c>
      <c r="J33" s="19">
        <v>19</v>
      </c>
      <c r="K33" s="19">
        <v>8</v>
      </c>
      <c r="L33" s="19">
        <v>28</v>
      </c>
      <c r="M33" s="19">
        <v>3</v>
      </c>
      <c r="N33" s="19">
        <v>8</v>
      </c>
      <c r="O33" s="19">
        <v>6</v>
      </c>
      <c r="P33" s="19">
        <v>1</v>
      </c>
      <c r="Q33" s="19">
        <v>91</v>
      </c>
      <c r="S33" s="19">
        <v>1</v>
      </c>
      <c r="T33" s="19">
        <v>4</v>
      </c>
      <c r="U33" s="19">
        <v>3</v>
      </c>
      <c r="V33" s="19">
        <v>0</v>
      </c>
      <c r="W33" s="19">
        <v>17</v>
      </c>
      <c r="X33" s="19">
        <v>0</v>
      </c>
      <c r="Y33" s="19">
        <v>4</v>
      </c>
      <c r="Z33" s="19">
        <v>2</v>
      </c>
      <c r="AA33" s="19">
        <v>9</v>
      </c>
      <c r="AB33" s="19">
        <v>0</v>
      </c>
      <c r="AC33" s="19">
        <v>10</v>
      </c>
      <c r="AD33" s="19">
        <f t="shared" si="1"/>
        <v>323</v>
      </c>
    </row>
    <row r="34" spans="1:30" s="266" customFormat="1" ht="16.5">
      <c r="A34" s="19">
        <v>14</v>
      </c>
      <c r="B34" s="19">
        <v>66</v>
      </c>
      <c r="C34" s="19" t="s">
        <v>589</v>
      </c>
      <c r="D34" s="19"/>
      <c r="E34" s="504">
        <v>476</v>
      </c>
      <c r="F34" s="19" t="s">
        <v>31</v>
      </c>
      <c r="G34" s="19">
        <v>552</v>
      </c>
      <c r="H34" s="19">
        <v>42</v>
      </c>
      <c r="I34" s="19">
        <v>126</v>
      </c>
      <c r="J34" s="19">
        <v>19</v>
      </c>
      <c r="K34" s="19">
        <v>6</v>
      </c>
      <c r="L34" s="19">
        <v>21</v>
      </c>
      <c r="M34" s="19">
        <v>3</v>
      </c>
      <c r="N34" s="19">
        <v>2</v>
      </c>
      <c r="O34" s="19">
        <v>8</v>
      </c>
      <c r="P34" s="19">
        <v>3</v>
      </c>
      <c r="Q34" s="19">
        <v>51</v>
      </c>
      <c r="S34" s="19">
        <v>6</v>
      </c>
      <c r="T34" s="19">
        <v>4</v>
      </c>
      <c r="U34" s="19">
        <v>5</v>
      </c>
      <c r="V34" s="19">
        <v>1</v>
      </c>
      <c r="W34" s="19">
        <v>15</v>
      </c>
      <c r="X34" s="19">
        <v>5</v>
      </c>
      <c r="Y34" s="19">
        <v>3</v>
      </c>
      <c r="Z34" s="19">
        <v>1</v>
      </c>
      <c r="AA34" s="19">
        <v>8</v>
      </c>
      <c r="AB34" s="19">
        <v>0</v>
      </c>
      <c r="AC34" s="19">
        <v>12</v>
      </c>
      <c r="AD34" s="19">
        <f t="shared" si="1"/>
        <v>341</v>
      </c>
    </row>
    <row r="35" spans="1:30" s="266" customFormat="1" ht="16.5">
      <c r="A35" s="19">
        <v>14</v>
      </c>
      <c r="B35" s="19">
        <v>66</v>
      </c>
      <c r="C35" s="19" t="s">
        <v>589</v>
      </c>
      <c r="D35" s="19"/>
      <c r="E35" s="504">
        <v>476</v>
      </c>
      <c r="F35" s="19" t="s">
        <v>32</v>
      </c>
      <c r="G35" s="19">
        <v>552</v>
      </c>
      <c r="H35" s="19">
        <v>68</v>
      </c>
      <c r="I35" s="19">
        <v>109</v>
      </c>
      <c r="J35" s="19">
        <v>19</v>
      </c>
      <c r="K35" s="19">
        <v>4</v>
      </c>
      <c r="L35" s="19">
        <v>14</v>
      </c>
      <c r="M35" s="19">
        <v>2</v>
      </c>
      <c r="N35" s="19">
        <v>5</v>
      </c>
      <c r="O35" s="19">
        <v>12</v>
      </c>
      <c r="P35" s="19">
        <v>0</v>
      </c>
      <c r="Q35" s="19">
        <v>41</v>
      </c>
      <c r="S35" s="19">
        <v>4</v>
      </c>
      <c r="T35" s="19">
        <v>5</v>
      </c>
      <c r="U35" s="19">
        <v>4</v>
      </c>
      <c r="V35" s="19">
        <v>1</v>
      </c>
      <c r="W35" s="19">
        <v>7</v>
      </c>
      <c r="X35" s="19">
        <v>4</v>
      </c>
      <c r="Y35" s="19">
        <v>0</v>
      </c>
      <c r="Z35" s="19">
        <v>3</v>
      </c>
      <c r="AA35" s="19">
        <v>10</v>
      </c>
      <c r="AB35" s="19">
        <v>0</v>
      </c>
      <c r="AC35" s="19">
        <v>13</v>
      </c>
      <c r="AD35" s="19">
        <f t="shared" si="1"/>
        <v>325</v>
      </c>
    </row>
    <row r="36" spans="1:30" s="266" customFormat="1" ht="16.5">
      <c r="A36" s="19">
        <v>14</v>
      </c>
      <c r="B36" s="19">
        <v>66</v>
      </c>
      <c r="C36" s="19" t="s">
        <v>589</v>
      </c>
      <c r="D36" s="19"/>
      <c r="E36" s="504">
        <v>476</v>
      </c>
      <c r="F36" s="19" t="s">
        <v>33</v>
      </c>
      <c r="G36" s="19">
        <v>551</v>
      </c>
      <c r="H36" s="19">
        <v>55</v>
      </c>
      <c r="I36" s="19">
        <v>132</v>
      </c>
      <c r="J36" s="19">
        <v>20</v>
      </c>
      <c r="K36" s="19">
        <v>4</v>
      </c>
      <c r="L36" s="19">
        <v>21</v>
      </c>
      <c r="M36" s="19">
        <v>1</v>
      </c>
      <c r="N36" s="19">
        <v>9</v>
      </c>
      <c r="O36" s="19">
        <v>10</v>
      </c>
      <c r="P36" s="19">
        <v>1</v>
      </c>
      <c r="Q36" s="19">
        <v>34</v>
      </c>
      <c r="S36" s="19">
        <v>4</v>
      </c>
      <c r="T36" s="19">
        <v>3</v>
      </c>
      <c r="U36" s="19">
        <v>3</v>
      </c>
      <c r="V36" s="19">
        <v>0</v>
      </c>
      <c r="W36" s="19">
        <v>10</v>
      </c>
      <c r="X36" s="19">
        <v>3</v>
      </c>
      <c r="Y36" s="19">
        <v>4</v>
      </c>
      <c r="Z36" s="19">
        <v>4</v>
      </c>
      <c r="AA36" s="19">
        <v>7</v>
      </c>
      <c r="AB36" s="19">
        <v>0</v>
      </c>
      <c r="AC36" s="19">
        <v>11</v>
      </c>
      <c r="AD36" s="19">
        <f t="shared" si="1"/>
        <v>336</v>
      </c>
    </row>
    <row r="37" spans="1:30" s="266" customFormat="1" ht="16.5">
      <c r="A37" s="19">
        <v>14</v>
      </c>
      <c r="B37" s="19">
        <v>66</v>
      </c>
      <c r="C37" s="19" t="s">
        <v>589</v>
      </c>
      <c r="D37" s="19"/>
      <c r="E37" s="504">
        <v>477</v>
      </c>
      <c r="F37" s="19" t="s">
        <v>31</v>
      </c>
      <c r="G37" s="19">
        <v>651</v>
      </c>
      <c r="H37" s="19">
        <v>34</v>
      </c>
      <c r="I37" s="19">
        <v>111</v>
      </c>
      <c r="J37" s="19">
        <v>11</v>
      </c>
      <c r="K37" s="19">
        <v>5</v>
      </c>
      <c r="L37" s="19">
        <v>15</v>
      </c>
      <c r="M37" s="19">
        <v>2</v>
      </c>
      <c r="N37" s="19">
        <v>8</v>
      </c>
      <c r="O37" s="19">
        <v>8</v>
      </c>
      <c r="P37" s="19">
        <v>2</v>
      </c>
      <c r="Q37" s="19">
        <v>60</v>
      </c>
      <c r="S37" s="19">
        <v>5</v>
      </c>
      <c r="T37" s="19">
        <v>3</v>
      </c>
      <c r="U37" s="19">
        <v>4</v>
      </c>
      <c r="V37" s="19">
        <v>0</v>
      </c>
      <c r="W37" s="19">
        <v>9</v>
      </c>
      <c r="X37" s="19">
        <v>6</v>
      </c>
      <c r="Y37" s="19">
        <v>2</v>
      </c>
      <c r="Z37" s="19">
        <v>9</v>
      </c>
      <c r="AA37" s="19">
        <v>6</v>
      </c>
      <c r="AB37" s="19">
        <v>0</v>
      </c>
      <c r="AC37" s="19">
        <v>7</v>
      </c>
      <c r="AD37" s="19">
        <f t="shared" si="1"/>
        <v>307</v>
      </c>
    </row>
    <row r="38" spans="1:30" s="266" customFormat="1" ht="16.5">
      <c r="A38" s="19">
        <v>14</v>
      </c>
      <c r="B38" s="19">
        <v>66</v>
      </c>
      <c r="C38" s="19" t="s">
        <v>589</v>
      </c>
      <c r="D38" s="19"/>
      <c r="E38" s="504">
        <v>477</v>
      </c>
      <c r="F38" s="19" t="s">
        <v>32</v>
      </c>
      <c r="G38" s="19">
        <v>651</v>
      </c>
      <c r="H38" s="19">
        <v>34</v>
      </c>
      <c r="I38" s="19">
        <v>136</v>
      </c>
      <c r="J38" s="19">
        <v>13</v>
      </c>
      <c r="K38" s="19">
        <v>13</v>
      </c>
      <c r="L38" s="19">
        <v>21</v>
      </c>
      <c r="M38" s="19">
        <v>3</v>
      </c>
      <c r="N38" s="19">
        <v>5</v>
      </c>
      <c r="O38" s="19">
        <v>5</v>
      </c>
      <c r="P38" s="19">
        <v>2</v>
      </c>
      <c r="Q38" s="19">
        <v>50</v>
      </c>
      <c r="S38" s="19">
        <v>8</v>
      </c>
      <c r="T38" s="19">
        <v>2</v>
      </c>
      <c r="U38" s="19">
        <v>6</v>
      </c>
      <c r="V38" s="19">
        <v>0</v>
      </c>
      <c r="W38" s="19">
        <v>2</v>
      </c>
      <c r="X38" s="19">
        <v>3</v>
      </c>
      <c r="Y38" s="19">
        <v>2</v>
      </c>
      <c r="Z38" s="19">
        <v>2</v>
      </c>
      <c r="AA38" s="19">
        <v>8</v>
      </c>
      <c r="AB38" s="19">
        <v>0</v>
      </c>
      <c r="AC38" s="19">
        <v>13</v>
      </c>
      <c r="AD38" s="19">
        <f t="shared" si="1"/>
        <v>328</v>
      </c>
    </row>
    <row r="39" spans="1:30" s="266" customFormat="1" ht="16.5">
      <c r="A39" s="19">
        <v>14</v>
      </c>
      <c r="B39" s="19">
        <v>66</v>
      </c>
      <c r="C39" s="19" t="s">
        <v>589</v>
      </c>
      <c r="D39" s="19"/>
      <c r="E39" s="504">
        <v>477</v>
      </c>
      <c r="F39" s="19" t="s">
        <v>33</v>
      </c>
      <c r="G39" s="19">
        <v>651</v>
      </c>
      <c r="H39" s="19">
        <v>44</v>
      </c>
      <c r="I39" s="19">
        <v>108</v>
      </c>
      <c r="J39" s="19">
        <v>16</v>
      </c>
      <c r="K39" s="19">
        <v>6</v>
      </c>
      <c r="L39" s="19">
        <v>19</v>
      </c>
      <c r="M39" s="19">
        <v>2</v>
      </c>
      <c r="N39" s="19">
        <v>7</v>
      </c>
      <c r="O39" s="19">
        <v>11</v>
      </c>
      <c r="P39" s="19">
        <v>3</v>
      </c>
      <c r="Q39" s="19">
        <v>97</v>
      </c>
      <c r="S39" s="19">
        <v>12</v>
      </c>
      <c r="T39" s="19">
        <v>2</v>
      </c>
      <c r="U39" s="19">
        <v>3</v>
      </c>
      <c r="V39" s="19">
        <v>0</v>
      </c>
      <c r="W39" s="19">
        <v>6</v>
      </c>
      <c r="X39" s="19">
        <v>3</v>
      </c>
      <c r="Y39" s="19">
        <v>2</v>
      </c>
      <c r="Z39" s="19">
        <v>4</v>
      </c>
      <c r="AA39" s="19">
        <v>18</v>
      </c>
      <c r="AB39" s="19">
        <v>4</v>
      </c>
      <c r="AC39" s="19">
        <v>9</v>
      </c>
      <c r="AD39" s="19">
        <f t="shared" si="1"/>
        <v>376</v>
      </c>
    </row>
    <row r="40" spans="1:30" s="266" customFormat="1" ht="16.5">
      <c r="A40" s="19">
        <v>14</v>
      </c>
      <c r="B40" s="19">
        <v>66</v>
      </c>
      <c r="C40" s="19" t="s">
        <v>589</v>
      </c>
      <c r="D40" s="19"/>
      <c r="E40" s="504">
        <v>478</v>
      </c>
      <c r="F40" s="19" t="s">
        <v>31</v>
      </c>
      <c r="G40" s="19">
        <v>644</v>
      </c>
      <c r="H40" s="19">
        <v>43</v>
      </c>
      <c r="I40" s="19">
        <v>96</v>
      </c>
      <c r="J40" s="19">
        <v>19</v>
      </c>
      <c r="K40" s="19">
        <v>10</v>
      </c>
      <c r="L40" s="19">
        <v>19</v>
      </c>
      <c r="M40" s="19">
        <v>5</v>
      </c>
      <c r="N40" s="19">
        <v>6</v>
      </c>
      <c r="O40" s="19">
        <v>3</v>
      </c>
      <c r="P40" s="19">
        <v>3</v>
      </c>
      <c r="Q40" s="19">
        <v>77</v>
      </c>
      <c r="S40" s="19">
        <v>6</v>
      </c>
      <c r="T40" s="19">
        <v>1</v>
      </c>
      <c r="U40" s="19">
        <v>0</v>
      </c>
      <c r="V40" s="19">
        <v>0</v>
      </c>
      <c r="W40" s="19">
        <v>14</v>
      </c>
      <c r="X40" s="19">
        <v>8</v>
      </c>
      <c r="Y40" s="19">
        <v>3</v>
      </c>
      <c r="Z40" s="19">
        <v>2</v>
      </c>
      <c r="AA40" s="19">
        <v>6</v>
      </c>
      <c r="AB40" s="19">
        <v>1</v>
      </c>
      <c r="AC40" s="19">
        <v>16</v>
      </c>
      <c r="AD40" s="19">
        <f t="shared" si="1"/>
        <v>338</v>
      </c>
    </row>
    <row r="41" spans="1:30" s="266" customFormat="1" ht="16.5">
      <c r="A41" s="19">
        <v>14</v>
      </c>
      <c r="B41" s="19">
        <v>66</v>
      </c>
      <c r="C41" s="19" t="s">
        <v>589</v>
      </c>
      <c r="D41" s="280"/>
      <c r="E41" s="504">
        <v>478</v>
      </c>
      <c r="F41" s="19" t="s">
        <v>32</v>
      </c>
      <c r="G41" s="19">
        <v>643</v>
      </c>
      <c r="H41" s="19">
        <v>40</v>
      </c>
      <c r="I41" s="19">
        <v>80</v>
      </c>
      <c r="J41" s="19">
        <v>18</v>
      </c>
      <c r="K41" s="19">
        <v>9</v>
      </c>
      <c r="L41" s="19">
        <v>31</v>
      </c>
      <c r="M41" s="19">
        <v>4</v>
      </c>
      <c r="N41" s="19">
        <v>7</v>
      </c>
      <c r="O41" s="19">
        <v>5</v>
      </c>
      <c r="P41" s="19">
        <v>3</v>
      </c>
      <c r="Q41" s="19">
        <v>87</v>
      </c>
      <c r="S41" s="19">
        <v>12</v>
      </c>
      <c r="T41" s="19">
        <v>5</v>
      </c>
      <c r="U41" s="19">
        <v>0</v>
      </c>
      <c r="V41" s="19">
        <v>0</v>
      </c>
      <c r="W41" s="19">
        <v>7</v>
      </c>
      <c r="X41" s="19">
        <v>2</v>
      </c>
      <c r="Y41" s="19">
        <v>4</v>
      </c>
      <c r="Z41" s="19">
        <v>5</v>
      </c>
      <c r="AA41" s="19">
        <v>9</v>
      </c>
      <c r="AB41" s="19">
        <v>0</v>
      </c>
      <c r="AC41" s="19">
        <v>7</v>
      </c>
      <c r="AD41" s="19">
        <f t="shared" si="1"/>
        <v>335</v>
      </c>
    </row>
    <row r="42" spans="1:30" s="266" customFormat="1" ht="16.5">
      <c r="A42" s="19">
        <v>14</v>
      </c>
      <c r="B42" s="19">
        <v>66</v>
      </c>
      <c r="C42" s="19" t="s">
        <v>589</v>
      </c>
      <c r="D42" s="19"/>
      <c r="E42" s="504">
        <v>478</v>
      </c>
      <c r="F42" s="19" t="s">
        <v>33</v>
      </c>
      <c r="G42" s="19">
        <v>643</v>
      </c>
      <c r="H42" s="19">
        <v>20</v>
      </c>
      <c r="I42" s="19">
        <v>77</v>
      </c>
      <c r="J42" s="19">
        <v>23</v>
      </c>
      <c r="K42" s="19">
        <v>8</v>
      </c>
      <c r="L42" s="19">
        <v>28</v>
      </c>
      <c r="M42" s="19">
        <v>0</v>
      </c>
      <c r="N42" s="19">
        <v>6</v>
      </c>
      <c r="O42" s="19">
        <v>5</v>
      </c>
      <c r="P42" s="19">
        <v>1</v>
      </c>
      <c r="Q42" s="19">
        <v>87</v>
      </c>
      <c r="S42" s="19">
        <v>7</v>
      </c>
      <c r="T42" s="19">
        <v>0</v>
      </c>
      <c r="U42" s="19">
        <v>1</v>
      </c>
      <c r="V42" s="19">
        <v>0</v>
      </c>
      <c r="W42" s="19">
        <v>14</v>
      </c>
      <c r="X42" s="19">
        <v>3</v>
      </c>
      <c r="Y42" s="19">
        <v>3</v>
      </c>
      <c r="Z42" s="19">
        <v>2</v>
      </c>
      <c r="AA42" s="19">
        <v>10</v>
      </c>
      <c r="AB42" s="19">
        <v>0</v>
      </c>
      <c r="AC42" s="19">
        <v>9</v>
      </c>
      <c r="AD42" s="19">
        <f t="shared" si="1"/>
        <v>304</v>
      </c>
    </row>
    <row r="43" spans="1:30" s="266" customFormat="1" ht="16.5">
      <c r="A43" s="19">
        <v>14</v>
      </c>
      <c r="B43" s="19">
        <v>66</v>
      </c>
      <c r="C43" s="19" t="s">
        <v>589</v>
      </c>
      <c r="D43" s="19"/>
      <c r="E43" s="504">
        <v>478</v>
      </c>
      <c r="F43" s="19" t="s">
        <v>197</v>
      </c>
      <c r="G43" s="19">
        <v>643</v>
      </c>
      <c r="H43" s="19">
        <v>44</v>
      </c>
      <c r="I43" s="19">
        <v>86</v>
      </c>
      <c r="J43" s="19">
        <v>18</v>
      </c>
      <c r="K43" s="19">
        <v>10</v>
      </c>
      <c r="L43" s="19">
        <v>19</v>
      </c>
      <c r="M43" s="19">
        <v>3</v>
      </c>
      <c r="N43" s="19">
        <v>1</v>
      </c>
      <c r="O43" s="19">
        <v>6</v>
      </c>
      <c r="P43" s="19">
        <v>1</v>
      </c>
      <c r="Q43" s="19">
        <v>91</v>
      </c>
      <c r="S43" s="19">
        <v>11</v>
      </c>
      <c r="T43" s="19">
        <v>4</v>
      </c>
      <c r="U43" s="19">
        <v>1</v>
      </c>
      <c r="V43" s="19">
        <v>0</v>
      </c>
      <c r="W43" s="19">
        <v>0</v>
      </c>
      <c r="X43" s="19">
        <v>5</v>
      </c>
      <c r="Y43" s="19">
        <v>5</v>
      </c>
      <c r="Z43" s="19">
        <v>5</v>
      </c>
      <c r="AA43" s="19">
        <v>13</v>
      </c>
      <c r="AB43" s="19">
        <v>0</v>
      </c>
      <c r="AC43" s="19">
        <v>13</v>
      </c>
      <c r="AD43" s="19">
        <f t="shared" si="1"/>
        <v>336</v>
      </c>
    </row>
    <row r="44" spans="1:30" s="266" customFormat="1" ht="16.5">
      <c r="A44" s="19">
        <v>14</v>
      </c>
      <c r="B44" s="19">
        <v>66</v>
      </c>
      <c r="C44" s="19" t="s">
        <v>589</v>
      </c>
      <c r="D44" s="19"/>
      <c r="E44" s="504">
        <v>478</v>
      </c>
      <c r="F44" s="19" t="s">
        <v>334</v>
      </c>
      <c r="G44" s="19">
        <v>643</v>
      </c>
      <c r="H44" s="19">
        <v>43</v>
      </c>
      <c r="I44" s="19">
        <v>83</v>
      </c>
      <c r="J44" s="19">
        <v>23</v>
      </c>
      <c r="K44" s="19">
        <v>12</v>
      </c>
      <c r="L44" s="19">
        <v>26</v>
      </c>
      <c r="M44" s="19">
        <v>1</v>
      </c>
      <c r="N44" s="19">
        <v>2</v>
      </c>
      <c r="O44" s="19">
        <v>4</v>
      </c>
      <c r="P44" s="19">
        <v>2</v>
      </c>
      <c r="Q44" s="19">
        <v>74</v>
      </c>
      <c r="S44" s="19">
        <v>8</v>
      </c>
      <c r="T44" s="19">
        <v>0</v>
      </c>
      <c r="U44" s="19">
        <v>1</v>
      </c>
      <c r="V44" s="19">
        <v>0</v>
      </c>
      <c r="W44" s="19">
        <v>15</v>
      </c>
      <c r="X44" s="19">
        <v>6</v>
      </c>
      <c r="Y44" s="19">
        <v>3</v>
      </c>
      <c r="Z44" s="19">
        <v>2</v>
      </c>
      <c r="AA44" s="19">
        <v>13</v>
      </c>
      <c r="AB44" s="19">
        <v>0</v>
      </c>
      <c r="AC44" s="19">
        <v>8</v>
      </c>
      <c r="AD44" s="19">
        <f t="shared" si="1"/>
        <v>326</v>
      </c>
    </row>
    <row r="45" spans="1:30" s="266" customFormat="1" ht="16.5">
      <c r="A45" s="19">
        <v>14</v>
      </c>
      <c r="B45" s="19">
        <v>66</v>
      </c>
      <c r="C45" s="19" t="s">
        <v>589</v>
      </c>
      <c r="D45" s="19"/>
      <c r="E45" s="504">
        <v>479</v>
      </c>
      <c r="F45" s="19" t="s">
        <v>31</v>
      </c>
      <c r="G45" s="19">
        <v>583</v>
      </c>
      <c r="H45" s="19">
        <v>48</v>
      </c>
      <c r="I45" s="19">
        <v>65</v>
      </c>
      <c r="J45" s="19">
        <v>26</v>
      </c>
      <c r="K45" s="19">
        <v>6</v>
      </c>
      <c r="L45" s="19">
        <v>25</v>
      </c>
      <c r="M45" s="19">
        <v>2</v>
      </c>
      <c r="N45" s="19">
        <v>5</v>
      </c>
      <c r="O45" s="19">
        <v>4</v>
      </c>
      <c r="P45" s="19">
        <v>6</v>
      </c>
      <c r="Q45" s="19">
        <v>74</v>
      </c>
      <c r="S45" s="19">
        <v>4</v>
      </c>
      <c r="T45" s="19">
        <v>2</v>
      </c>
      <c r="U45" s="19">
        <v>0</v>
      </c>
      <c r="V45" s="19">
        <v>0</v>
      </c>
      <c r="W45" s="19">
        <v>12</v>
      </c>
      <c r="X45" s="19">
        <v>4</v>
      </c>
      <c r="Y45" s="19">
        <v>2</v>
      </c>
      <c r="Z45" s="19">
        <v>3</v>
      </c>
      <c r="AA45" s="19">
        <v>11</v>
      </c>
      <c r="AB45" s="19">
        <v>0</v>
      </c>
      <c r="AC45" s="19">
        <v>8</v>
      </c>
      <c r="AD45" s="19">
        <f t="shared" si="1"/>
        <v>307</v>
      </c>
    </row>
    <row r="46" spans="1:30" s="266" customFormat="1" ht="16.5">
      <c r="A46" s="19">
        <v>14</v>
      </c>
      <c r="B46" s="19">
        <v>66</v>
      </c>
      <c r="C46" s="19" t="s">
        <v>589</v>
      </c>
      <c r="D46" s="19"/>
      <c r="E46" s="504">
        <v>479</v>
      </c>
      <c r="F46" s="19" t="s">
        <v>32</v>
      </c>
      <c r="G46" s="19">
        <v>582</v>
      </c>
      <c r="H46" s="19">
        <v>42</v>
      </c>
      <c r="I46" s="19">
        <v>54</v>
      </c>
      <c r="J46" s="19">
        <v>23</v>
      </c>
      <c r="K46" s="19">
        <v>9</v>
      </c>
      <c r="L46" s="19">
        <v>35</v>
      </c>
      <c r="M46" s="19">
        <v>4</v>
      </c>
      <c r="N46" s="19">
        <v>1</v>
      </c>
      <c r="O46" s="19">
        <v>8</v>
      </c>
      <c r="P46" s="19">
        <v>3</v>
      </c>
      <c r="Q46" s="19">
        <v>68</v>
      </c>
      <c r="S46" s="19">
        <v>7</v>
      </c>
      <c r="T46" s="19">
        <v>3</v>
      </c>
      <c r="U46" s="19">
        <v>1</v>
      </c>
      <c r="V46" s="19">
        <v>0</v>
      </c>
      <c r="W46" s="19">
        <v>6</v>
      </c>
      <c r="X46" s="19">
        <v>2</v>
      </c>
      <c r="Y46" s="19">
        <v>0</v>
      </c>
      <c r="Z46" s="19">
        <v>2</v>
      </c>
      <c r="AA46" s="19">
        <v>16</v>
      </c>
      <c r="AB46" s="19">
        <v>0</v>
      </c>
      <c r="AC46" s="19">
        <v>9</v>
      </c>
      <c r="AD46" s="19">
        <f t="shared" si="1"/>
        <v>293</v>
      </c>
    </row>
    <row r="47" spans="1:30" s="266" customFormat="1" ht="16.5">
      <c r="A47" s="19">
        <v>14</v>
      </c>
      <c r="B47" s="19">
        <v>66</v>
      </c>
      <c r="C47" s="19" t="s">
        <v>589</v>
      </c>
      <c r="D47" s="19"/>
      <c r="E47" s="504">
        <v>479</v>
      </c>
      <c r="F47" s="19" t="s">
        <v>33</v>
      </c>
      <c r="G47" s="19">
        <v>582</v>
      </c>
      <c r="H47" s="19">
        <v>57</v>
      </c>
      <c r="I47" s="19">
        <v>56</v>
      </c>
      <c r="J47" s="19">
        <v>9</v>
      </c>
      <c r="K47" s="19">
        <v>4</v>
      </c>
      <c r="L47" s="19">
        <v>21</v>
      </c>
      <c r="M47" s="19">
        <v>4</v>
      </c>
      <c r="N47" s="19">
        <v>4</v>
      </c>
      <c r="O47" s="19">
        <v>6</v>
      </c>
      <c r="P47" s="19">
        <v>7</v>
      </c>
      <c r="Q47" s="19">
        <v>66</v>
      </c>
      <c r="S47" s="19">
        <v>10</v>
      </c>
      <c r="T47" s="19">
        <v>0</v>
      </c>
      <c r="U47" s="19">
        <v>3</v>
      </c>
      <c r="V47" s="19">
        <v>0</v>
      </c>
      <c r="W47" s="19">
        <v>13</v>
      </c>
      <c r="X47" s="19">
        <v>4</v>
      </c>
      <c r="Y47" s="19">
        <v>7</v>
      </c>
      <c r="Z47" s="19">
        <v>3</v>
      </c>
      <c r="AA47" s="19">
        <v>5</v>
      </c>
      <c r="AB47" s="19">
        <v>0</v>
      </c>
      <c r="AC47" s="19">
        <v>17</v>
      </c>
      <c r="AD47" s="19">
        <f t="shared" si="1"/>
        <v>296</v>
      </c>
    </row>
    <row r="48" spans="1:30" s="266" customFormat="1" ht="16.5">
      <c r="A48" s="19">
        <v>14</v>
      </c>
      <c r="B48" s="19">
        <v>66</v>
      </c>
      <c r="C48" s="19" t="s">
        <v>589</v>
      </c>
      <c r="D48" s="19"/>
      <c r="E48" s="504">
        <v>480</v>
      </c>
      <c r="F48" s="19" t="s">
        <v>31</v>
      </c>
      <c r="G48" s="19">
        <v>602</v>
      </c>
      <c r="H48" s="19">
        <v>61</v>
      </c>
      <c r="I48" s="19">
        <v>105</v>
      </c>
      <c r="J48" s="19">
        <v>17</v>
      </c>
      <c r="K48" s="19">
        <v>9</v>
      </c>
      <c r="L48" s="19">
        <v>14</v>
      </c>
      <c r="M48" s="19">
        <v>7</v>
      </c>
      <c r="N48" s="19">
        <v>4</v>
      </c>
      <c r="O48" s="19">
        <v>2</v>
      </c>
      <c r="P48" s="19">
        <v>2</v>
      </c>
      <c r="Q48" s="19">
        <v>59</v>
      </c>
      <c r="S48" s="19">
        <v>6</v>
      </c>
      <c r="T48" s="19">
        <v>2</v>
      </c>
      <c r="U48" s="19">
        <v>5</v>
      </c>
      <c r="V48" s="19">
        <v>0</v>
      </c>
      <c r="W48" s="19">
        <v>22</v>
      </c>
      <c r="X48" s="19">
        <v>2</v>
      </c>
      <c r="Y48" s="19">
        <v>1</v>
      </c>
      <c r="Z48" s="19">
        <v>6</v>
      </c>
      <c r="AA48" s="19">
        <v>10</v>
      </c>
      <c r="AB48" s="19">
        <v>1</v>
      </c>
      <c r="AC48" s="19">
        <v>12</v>
      </c>
      <c r="AD48" s="19">
        <f t="shared" si="1"/>
        <v>347</v>
      </c>
    </row>
    <row r="49" spans="1:30" s="266" customFormat="1" ht="16.5">
      <c r="A49" s="19">
        <v>14</v>
      </c>
      <c r="B49" s="19">
        <v>66</v>
      </c>
      <c r="C49" s="19" t="s">
        <v>589</v>
      </c>
      <c r="D49" s="19"/>
      <c r="E49" s="504">
        <v>480</v>
      </c>
      <c r="F49" s="19" t="s">
        <v>32</v>
      </c>
      <c r="G49" s="19">
        <v>602</v>
      </c>
      <c r="H49" s="19">
        <v>61</v>
      </c>
      <c r="I49" s="19">
        <v>108</v>
      </c>
      <c r="J49" s="19">
        <v>17</v>
      </c>
      <c r="K49" s="19">
        <v>9</v>
      </c>
      <c r="L49" s="19">
        <v>8</v>
      </c>
      <c r="M49" s="19">
        <v>7</v>
      </c>
      <c r="N49" s="19">
        <v>6</v>
      </c>
      <c r="O49" s="19">
        <v>5</v>
      </c>
      <c r="P49" s="19">
        <v>0</v>
      </c>
      <c r="Q49" s="19">
        <v>53</v>
      </c>
      <c r="S49" s="19">
        <v>5</v>
      </c>
      <c r="T49" s="19">
        <v>4</v>
      </c>
      <c r="U49" s="19">
        <v>3</v>
      </c>
      <c r="V49" s="19">
        <v>0</v>
      </c>
      <c r="W49" s="19">
        <v>13</v>
      </c>
      <c r="X49" s="19">
        <v>0</v>
      </c>
      <c r="Y49" s="19">
        <v>4</v>
      </c>
      <c r="Z49" s="19">
        <v>2</v>
      </c>
      <c r="AA49" s="19">
        <v>19</v>
      </c>
      <c r="AB49" s="19">
        <v>1</v>
      </c>
      <c r="AC49" s="19">
        <v>11</v>
      </c>
      <c r="AD49" s="19">
        <f t="shared" si="1"/>
        <v>336</v>
      </c>
    </row>
    <row r="50" spans="1:30" s="266" customFormat="1" ht="16.5">
      <c r="A50" s="19">
        <v>14</v>
      </c>
      <c r="B50" s="19">
        <v>66</v>
      </c>
      <c r="C50" s="19" t="s">
        <v>589</v>
      </c>
      <c r="D50" s="19"/>
      <c r="E50" s="504">
        <v>480</v>
      </c>
      <c r="F50" s="19" t="s">
        <v>33</v>
      </c>
      <c r="G50" s="19">
        <v>602</v>
      </c>
      <c r="H50" s="19">
        <v>60</v>
      </c>
      <c r="I50" s="19">
        <v>138</v>
      </c>
      <c r="J50" s="19">
        <v>15</v>
      </c>
      <c r="K50" s="19">
        <v>8</v>
      </c>
      <c r="L50" s="19">
        <v>16</v>
      </c>
      <c r="M50" s="19">
        <v>3</v>
      </c>
      <c r="N50" s="19">
        <v>2</v>
      </c>
      <c r="O50" s="19">
        <v>1</v>
      </c>
      <c r="P50" s="19">
        <v>3</v>
      </c>
      <c r="Q50" s="19">
        <v>66</v>
      </c>
      <c r="S50" s="19">
        <v>5</v>
      </c>
      <c r="T50" s="19">
        <v>2</v>
      </c>
      <c r="U50" s="19">
        <v>3</v>
      </c>
      <c r="V50" s="19">
        <v>0</v>
      </c>
      <c r="W50" s="19">
        <v>15</v>
      </c>
      <c r="X50" s="19">
        <v>5</v>
      </c>
      <c r="Y50" s="19">
        <v>4</v>
      </c>
      <c r="Z50" s="19">
        <v>5</v>
      </c>
      <c r="AA50" s="19">
        <v>19</v>
      </c>
      <c r="AB50" s="19">
        <v>1</v>
      </c>
      <c r="AC50" s="19">
        <v>10</v>
      </c>
      <c r="AD50" s="19">
        <f t="shared" si="1"/>
        <v>381</v>
      </c>
    </row>
    <row r="51" spans="1:30" s="266" customFormat="1" ht="16.5">
      <c r="A51" s="19">
        <v>14</v>
      </c>
      <c r="B51" s="19">
        <v>66</v>
      </c>
      <c r="C51" s="19" t="s">
        <v>589</v>
      </c>
      <c r="D51" s="19"/>
      <c r="E51" s="504">
        <v>481</v>
      </c>
      <c r="F51" s="19" t="s">
        <v>31</v>
      </c>
      <c r="G51" s="19">
        <v>685</v>
      </c>
      <c r="H51" s="19">
        <v>62</v>
      </c>
      <c r="I51" s="19">
        <v>121</v>
      </c>
      <c r="J51" s="19">
        <v>20</v>
      </c>
      <c r="K51" s="19">
        <v>15</v>
      </c>
      <c r="L51" s="19">
        <v>16</v>
      </c>
      <c r="M51" s="19">
        <v>5</v>
      </c>
      <c r="N51" s="19">
        <v>3</v>
      </c>
      <c r="O51" s="19">
        <v>2</v>
      </c>
      <c r="P51" s="19">
        <v>3</v>
      </c>
      <c r="Q51" s="19">
        <v>59</v>
      </c>
      <c r="S51" s="19">
        <v>10</v>
      </c>
      <c r="T51" s="19">
        <v>6</v>
      </c>
      <c r="U51" s="19">
        <v>3</v>
      </c>
      <c r="V51" s="19">
        <v>0</v>
      </c>
      <c r="W51" s="19">
        <v>21</v>
      </c>
      <c r="X51" s="19">
        <v>3</v>
      </c>
      <c r="Y51" s="19">
        <v>5</v>
      </c>
      <c r="Z51" s="19">
        <v>1</v>
      </c>
      <c r="AA51" s="19">
        <v>6</v>
      </c>
      <c r="AB51" s="19">
        <v>0</v>
      </c>
      <c r="AC51" s="19">
        <v>21</v>
      </c>
      <c r="AD51" s="19">
        <f t="shared" si="1"/>
        <v>382</v>
      </c>
    </row>
    <row r="52" spans="1:30" s="266" customFormat="1" ht="16.5">
      <c r="A52" s="19">
        <v>14</v>
      </c>
      <c r="B52" s="19">
        <v>66</v>
      </c>
      <c r="C52" s="19" t="s">
        <v>589</v>
      </c>
      <c r="D52" s="19"/>
      <c r="E52" s="504">
        <v>481</v>
      </c>
      <c r="F52" s="19" t="s">
        <v>32</v>
      </c>
      <c r="G52" s="19">
        <v>685</v>
      </c>
      <c r="H52" s="19">
        <v>84</v>
      </c>
      <c r="I52" s="19">
        <v>119</v>
      </c>
      <c r="J52" s="19">
        <v>26</v>
      </c>
      <c r="K52" s="19">
        <v>20</v>
      </c>
      <c r="L52" s="19">
        <v>18</v>
      </c>
      <c r="M52" s="19">
        <v>3</v>
      </c>
      <c r="N52" s="19">
        <v>6</v>
      </c>
      <c r="O52" s="19">
        <v>7</v>
      </c>
      <c r="P52" s="19">
        <v>3</v>
      </c>
      <c r="Q52" s="19">
        <v>74</v>
      </c>
      <c r="S52" s="19">
        <v>6</v>
      </c>
      <c r="T52" s="19">
        <v>7</v>
      </c>
      <c r="U52" s="19">
        <v>9</v>
      </c>
      <c r="V52" s="19">
        <v>0</v>
      </c>
      <c r="W52" s="19">
        <v>5</v>
      </c>
      <c r="X52" s="19">
        <v>5</v>
      </c>
      <c r="Y52" s="19">
        <v>3</v>
      </c>
      <c r="Z52" s="19">
        <v>3</v>
      </c>
      <c r="AA52" s="19">
        <v>10</v>
      </c>
      <c r="AB52" s="19">
        <v>0</v>
      </c>
      <c r="AC52" s="19">
        <v>11</v>
      </c>
      <c r="AD52" s="19">
        <f t="shared" si="1"/>
        <v>419</v>
      </c>
    </row>
    <row r="53" spans="1:30" s="266" customFormat="1" ht="16.5">
      <c r="A53" s="19">
        <v>14</v>
      </c>
      <c r="B53" s="19">
        <v>66</v>
      </c>
      <c r="C53" s="19" t="s">
        <v>589</v>
      </c>
      <c r="D53" s="19"/>
      <c r="E53" s="504">
        <v>481</v>
      </c>
      <c r="F53" s="19" t="s">
        <v>33</v>
      </c>
      <c r="G53" s="19">
        <v>685</v>
      </c>
      <c r="H53" s="19">
        <v>72</v>
      </c>
      <c r="I53" s="19">
        <v>77</v>
      </c>
      <c r="J53" s="19">
        <v>22</v>
      </c>
      <c r="K53" s="19">
        <v>13</v>
      </c>
      <c r="L53" s="19">
        <v>26</v>
      </c>
      <c r="M53" s="19">
        <v>1</v>
      </c>
      <c r="N53" s="19">
        <v>6</v>
      </c>
      <c r="O53" s="19">
        <v>3</v>
      </c>
      <c r="P53" s="19">
        <v>2</v>
      </c>
      <c r="Q53" s="19">
        <v>96</v>
      </c>
      <c r="S53" s="19">
        <v>4</v>
      </c>
      <c r="T53" s="19">
        <v>6</v>
      </c>
      <c r="U53" s="19">
        <v>0</v>
      </c>
      <c r="V53" s="19">
        <v>0</v>
      </c>
      <c r="W53" s="19">
        <v>8</v>
      </c>
      <c r="X53" s="19">
        <v>4</v>
      </c>
      <c r="Y53" s="19">
        <v>1</v>
      </c>
      <c r="Z53" s="19">
        <v>2</v>
      </c>
      <c r="AA53" s="19">
        <v>7</v>
      </c>
      <c r="AB53" s="19">
        <v>0</v>
      </c>
      <c r="AC53" s="19">
        <v>10</v>
      </c>
      <c r="AD53" s="19">
        <f t="shared" si="1"/>
        <v>360</v>
      </c>
    </row>
    <row r="54" spans="1:30" s="266" customFormat="1" ht="16.5">
      <c r="A54" s="19">
        <v>14</v>
      </c>
      <c r="B54" s="19">
        <v>66</v>
      </c>
      <c r="C54" s="19" t="s">
        <v>589</v>
      </c>
      <c r="D54" s="19"/>
      <c r="E54" s="504">
        <v>481</v>
      </c>
      <c r="F54" s="19" t="s">
        <v>197</v>
      </c>
      <c r="G54" s="19">
        <v>684</v>
      </c>
      <c r="H54" s="19">
        <v>69</v>
      </c>
      <c r="I54" s="19">
        <v>104</v>
      </c>
      <c r="J54" s="19">
        <v>20</v>
      </c>
      <c r="K54" s="19">
        <v>21</v>
      </c>
      <c r="L54" s="19">
        <v>28</v>
      </c>
      <c r="M54" s="19">
        <v>1</v>
      </c>
      <c r="N54" s="19">
        <v>4</v>
      </c>
      <c r="O54" s="19">
        <v>1</v>
      </c>
      <c r="P54" s="19">
        <v>6</v>
      </c>
      <c r="Q54" s="19">
        <v>70</v>
      </c>
      <c r="S54" s="19">
        <v>11</v>
      </c>
      <c r="T54" s="19">
        <v>2</v>
      </c>
      <c r="U54" s="19">
        <v>3</v>
      </c>
      <c r="V54" s="19">
        <v>0</v>
      </c>
      <c r="W54" s="19">
        <v>11</v>
      </c>
      <c r="X54" s="19">
        <v>5</v>
      </c>
      <c r="Y54" s="19">
        <v>3</v>
      </c>
      <c r="Z54" s="19">
        <v>2</v>
      </c>
      <c r="AA54" s="19">
        <v>9</v>
      </c>
      <c r="AB54" s="19">
        <v>3</v>
      </c>
      <c r="AC54" s="19">
        <v>90</v>
      </c>
      <c r="AD54" s="19">
        <f t="shared" si="1"/>
        <v>463</v>
      </c>
    </row>
    <row r="55" spans="1:30" s="266" customFormat="1" ht="16.5">
      <c r="A55" s="19">
        <v>14</v>
      </c>
      <c r="B55" s="19">
        <v>66</v>
      </c>
      <c r="C55" s="19" t="s">
        <v>589</v>
      </c>
      <c r="D55" s="19"/>
      <c r="E55" s="504">
        <v>481</v>
      </c>
      <c r="F55" s="19" t="s">
        <v>334</v>
      </c>
      <c r="G55" s="19">
        <v>684</v>
      </c>
      <c r="H55" s="19">
        <v>109</v>
      </c>
      <c r="I55" s="19">
        <v>100</v>
      </c>
      <c r="J55" s="19">
        <v>27</v>
      </c>
      <c r="K55" s="19">
        <v>15</v>
      </c>
      <c r="L55" s="19">
        <v>23</v>
      </c>
      <c r="M55" s="19">
        <v>2</v>
      </c>
      <c r="N55" s="19">
        <v>4</v>
      </c>
      <c r="O55" s="19">
        <v>3</v>
      </c>
      <c r="P55" s="19">
        <v>3</v>
      </c>
      <c r="Q55" s="19">
        <v>76</v>
      </c>
      <c r="S55" s="19">
        <v>11</v>
      </c>
      <c r="T55" s="19">
        <v>4</v>
      </c>
      <c r="U55" s="19">
        <v>3</v>
      </c>
      <c r="V55" s="19">
        <v>0</v>
      </c>
      <c r="W55" s="19">
        <v>12</v>
      </c>
      <c r="X55" s="19">
        <v>4</v>
      </c>
      <c r="Y55" s="19">
        <v>4</v>
      </c>
      <c r="Z55" s="19">
        <v>4</v>
      </c>
      <c r="AA55" s="19">
        <v>8</v>
      </c>
      <c r="AB55" s="19">
        <v>0</v>
      </c>
      <c r="AC55" s="19">
        <v>10</v>
      </c>
      <c r="AD55" s="19">
        <f t="shared" si="1"/>
        <v>422</v>
      </c>
    </row>
    <row r="56" spans="1:30" s="266" customFormat="1" ht="16.5">
      <c r="A56" s="19">
        <v>14</v>
      </c>
      <c r="B56" s="19">
        <v>66</v>
      </c>
      <c r="C56" s="19" t="s">
        <v>589</v>
      </c>
      <c r="D56" s="19"/>
      <c r="E56" s="504">
        <v>482</v>
      </c>
      <c r="F56" s="19" t="s">
        <v>31</v>
      </c>
      <c r="G56" s="19">
        <v>713</v>
      </c>
      <c r="H56" s="19">
        <v>63</v>
      </c>
      <c r="I56" s="19">
        <v>92</v>
      </c>
      <c r="J56" s="19">
        <v>22</v>
      </c>
      <c r="K56" s="19">
        <v>17</v>
      </c>
      <c r="L56" s="19">
        <v>18</v>
      </c>
      <c r="M56" s="19">
        <v>4</v>
      </c>
      <c r="N56" s="19">
        <v>5</v>
      </c>
      <c r="O56" s="19">
        <v>2</v>
      </c>
      <c r="P56" s="19">
        <v>3</v>
      </c>
      <c r="Q56" s="19">
        <v>61</v>
      </c>
      <c r="S56" s="19">
        <v>11</v>
      </c>
      <c r="T56" s="19">
        <v>6</v>
      </c>
      <c r="U56" s="19">
        <v>5</v>
      </c>
      <c r="V56" s="19">
        <v>0</v>
      </c>
      <c r="W56" s="19">
        <v>12</v>
      </c>
      <c r="X56" s="19">
        <v>6</v>
      </c>
      <c r="Y56" s="19">
        <v>4</v>
      </c>
      <c r="Z56" s="19">
        <v>3</v>
      </c>
      <c r="AA56" s="19">
        <v>1</v>
      </c>
      <c r="AB56" s="19">
        <v>1</v>
      </c>
      <c r="AC56" s="19">
        <v>14</v>
      </c>
      <c r="AD56" s="19">
        <f t="shared" si="1"/>
        <v>350</v>
      </c>
    </row>
    <row r="57" spans="1:30" s="266" customFormat="1" ht="16.5">
      <c r="A57" s="19">
        <v>14</v>
      </c>
      <c r="B57" s="19">
        <v>66</v>
      </c>
      <c r="C57" s="19" t="s">
        <v>589</v>
      </c>
      <c r="D57" s="19"/>
      <c r="E57" s="504">
        <v>482</v>
      </c>
      <c r="F57" s="19" t="s">
        <v>32</v>
      </c>
      <c r="G57" s="19">
        <v>713</v>
      </c>
      <c r="H57" s="19">
        <v>58</v>
      </c>
      <c r="I57" s="19">
        <v>70</v>
      </c>
      <c r="J57" s="19">
        <v>32</v>
      </c>
      <c r="K57" s="19">
        <v>10</v>
      </c>
      <c r="L57" s="19">
        <v>18</v>
      </c>
      <c r="M57" s="19">
        <v>0</v>
      </c>
      <c r="N57" s="19">
        <v>7</v>
      </c>
      <c r="O57" s="19">
        <v>3</v>
      </c>
      <c r="P57" s="19">
        <v>7</v>
      </c>
      <c r="Q57" s="19">
        <v>80</v>
      </c>
      <c r="S57" s="19">
        <v>4</v>
      </c>
      <c r="T57" s="19">
        <v>3</v>
      </c>
      <c r="U57" s="19">
        <v>2</v>
      </c>
      <c r="V57" s="19">
        <v>0</v>
      </c>
      <c r="W57" s="19">
        <v>11</v>
      </c>
      <c r="X57" s="19">
        <v>5</v>
      </c>
      <c r="Y57" s="19">
        <v>2</v>
      </c>
      <c r="Z57" s="19">
        <v>2</v>
      </c>
      <c r="AA57" s="19">
        <v>11</v>
      </c>
      <c r="AB57" s="19">
        <v>0</v>
      </c>
      <c r="AC57" s="19">
        <v>16</v>
      </c>
      <c r="AD57" s="19">
        <f t="shared" si="1"/>
        <v>341</v>
      </c>
    </row>
    <row r="58" spans="1:30" s="266" customFormat="1" ht="16.5">
      <c r="A58" s="19">
        <v>14</v>
      </c>
      <c r="B58" s="19">
        <v>66</v>
      </c>
      <c r="C58" s="19" t="s">
        <v>589</v>
      </c>
      <c r="D58" s="19"/>
      <c r="E58" s="504">
        <v>482</v>
      </c>
      <c r="F58" s="19" t="s">
        <v>33</v>
      </c>
      <c r="G58" s="19">
        <v>713</v>
      </c>
      <c r="H58" s="19">
        <v>57</v>
      </c>
      <c r="I58" s="19">
        <v>97</v>
      </c>
      <c r="J58" s="19">
        <v>23</v>
      </c>
      <c r="K58" s="19">
        <v>7</v>
      </c>
      <c r="L58" s="19">
        <v>16</v>
      </c>
      <c r="M58" s="19">
        <v>5</v>
      </c>
      <c r="N58" s="19">
        <v>7</v>
      </c>
      <c r="O58" s="19">
        <v>6</v>
      </c>
      <c r="P58" s="19">
        <v>4</v>
      </c>
      <c r="Q58" s="19">
        <v>56</v>
      </c>
      <c r="S58" s="19">
        <v>3</v>
      </c>
      <c r="T58" s="19">
        <v>8</v>
      </c>
      <c r="U58" s="19">
        <v>3</v>
      </c>
      <c r="V58" s="19">
        <v>0</v>
      </c>
      <c r="W58" s="19">
        <v>13</v>
      </c>
      <c r="X58" s="19">
        <v>5</v>
      </c>
      <c r="Y58" s="19">
        <v>3</v>
      </c>
      <c r="Z58" s="19">
        <v>2</v>
      </c>
      <c r="AA58" s="19">
        <v>9</v>
      </c>
      <c r="AB58" s="19">
        <v>0</v>
      </c>
      <c r="AC58" s="19">
        <v>11</v>
      </c>
      <c r="AD58" s="19">
        <f t="shared" si="1"/>
        <v>335</v>
      </c>
    </row>
    <row r="59" spans="1:30" s="266" customFormat="1" ht="16.5">
      <c r="A59" s="19">
        <v>14</v>
      </c>
      <c r="B59" s="19">
        <v>66</v>
      </c>
      <c r="C59" s="19" t="s">
        <v>589</v>
      </c>
      <c r="D59" s="19"/>
      <c r="E59" s="504">
        <v>482</v>
      </c>
      <c r="F59" s="19" t="s">
        <v>197</v>
      </c>
      <c r="G59" s="19">
        <v>713</v>
      </c>
      <c r="H59" s="19">
        <v>51</v>
      </c>
      <c r="I59" s="19">
        <v>89</v>
      </c>
      <c r="J59" s="19">
        <v>27</v>
      </c>
      <c r="K59" s="19">
        <v>12</v>
      </c>
      <c r="L59" s="19">
        <v>25</v>
      </c>
      <c r="M59" s="19">
        <v>6</v>
      </c>
      <c r="N59" s="19">
        <v>9</v>
      </c>
      <c r="O59" s="19">
        <v>2</v>
      </c>
      <c r="P59" s="19">
        <v>3</v>
      </c>
      <c r="Q59" s="19">
        <v>72</v>
      </c>
      <c r="S59" s="19">
        <v>4</v>
      </c>
      <c r="T59" s="19">
        <v>6</v>
      </c>
      <c r="U59" s="19">
        <v>3</v>
      </c>
      <c r="V59" s="19">
        <v>0</v>
      </c>
      <c r="W59" s="19">
        <v>7</v>
      </c>
      <c r="X59" s="19">
        <v>6</v>
      </c>
      <c r="Y59" s="19">
        <v>4</v>
      </c>
      <c r="Z59" s="19">
        <v>1</v>
      </c>
      <c r="AA59" s="19">
        <v>8</v>
      </c>
      <c r="AB59" s="19">
        <v>0</v>
      </c>
      <c r="AC59" s="19">
        <v>10</v>
      </c>
      <c r="AD59" s="19">
        <f t="shared" si="1"/>
        <v>345</v>
      </c>
    </row>
    <row r="60" spans="1:30" s="266" customFormat="1" ht="16.5">
      <c r="A60" s="19">
        <v>14</v>
      </c>
      <c r="B60" s="19">
        <v>66</v>
      </c>
      <c r="C60" s="19" t="s">
        <v>589</v>
      </c>
      <c r="D60" s="19"/>
      <c r="E60" s="504">
        <v>482</v>
      </c>
      <c r="F60" s="19" t="s">
        <v>334</v>
      </c>
      <c r="G60" s="19">
        <v>712</v>
      </c>
      <c r="H60" s="19">
        <v>56</v>
      </c>
      <c r="I60" s="19">
        <v>65</v>
      </c>
      <c r="J60" s="19">
        <v>21</v>
      </c>
      <c r="K60" s="19">
        <v>13</v>
      </c>
      <c r="L60" s="19">
        <v>18</v>
      </c>
      <c r="M60" s="19">
        <v>1</v>
      </c>
      <c r="N60" s="19">
        <v>15</v>
      </c>
      <c r="O60" s="19">
        <v>6</v>
      </c>
      <c r="P60" s="19">
        <v>1</v>
      </c>
      <c r="Q60" s="19">
        <v>67</v>
      </c>
      <c r="S60" s="19">
        <v>10</v>
      </c>
      <c r="T60" s="19">
        <v>13</v>
      </c>
      <c r="U60" s="19">
        <v>3</v>
      </c>
      <c r="V60" s="19">
        <v>0</v>
      </c>
      <c r="W60" s="19">
        <v>10</v>
      </c>
      <c r="X60" s="19">
        <v>5</v>
      </c>
      <c r="Y60" s="19">
        <v>5</v>
      </c>
      <c r="Z60" s="19">
        <v>1</v>
      </c>
      <c r="AA60" s="19">
        <v>11</v>
      </c>
      <c r="AB60" s="19">
        <v>0</v>
      </c>
      <c r="AC60" s="19">
        <v>13</v>
      </c>
      <c r="AD60" s="19">
        <f t="shared" si="1"/>
        <v>334</v>
      </c>
    </row>
    <row r="61" spans="1:30" s="266" customFormat="1" ht="16.5">
      <c r="A61" s="19">
        <v>14</v>
      </c>
      <c r="B61" s="19">
        <v>66</v>
      </c>
      <c r="C61" s="19" t="s">
        <v>589</v>
      </c>
      <c r="D61" s="19"/>
      <c r="E61" s="504">
        <v>482</v>
      </c>
      <c r="F61" s="19" t="s">
        <v>335</v>
      </c>
      <c r="G61" s="19">
        <v>712</v>
      </c>
      <c r="H61" s="19">
        <v>57</v>
      </c>
      <c r="I61" s="19">
        <v>98</v>
      </c>
      <c r="J61" s="19">
        <v>26</v>
      </c>
      <c r="K61" s="19">
        <v>12</v>
      </c>
      <c r="L61" s="19">
        <v>24</v>
      </c>
      <c r="M61" s="19">
        <v>1</v>
      </c>
      <c r="N61" s="19">
        <v>3</v>
      </c>
      <c r="O61" s="19">
        <v>2</v>
      </c>
      <c r="P61" s="19">
        <v>0</v>
      </c>
      <c r="Q61" s="19">
        <v>56</v>
      </c>
      <c r="S61" s="19">
        <v>12</v>
      </c>
      <c r="T61" s="19">
        <v>6</v>
      </c>
      <c r="U61" s="19">
        <v>5</v>
      </c>
      <c r="V61" s="19">
        <v>0</v>
      </c>
      <c r="W61" s="19">
        <v>10</v>
      </c>
      <c r="X61" s="19">
        <v>1</v>
      </c>
      <c r="Y61" s="19">
        <v>1</v>
      </c>
      <c r="Z61" s="19">
        <v>3</v>
      </c>
      <c r="AA61" s="19">
        <v>8</v>
      </c>
      <c r="AB61" s="19">
        <v>0</v>
      </c>
      <c r="AC61" s="19">
        <v>14</v>
      </c>
      <c r="AD61" s="19">
        <f t="shared" si="1"/>
        <v>339</v>
      </c>
    </row>
    <row r="62" spans="1:30" s="266" customFormat="1" ht="16.5">
      <c r="A62" s="19">
        <v>14</v>
      </c>
      <c r="B62" s="19">
        <v>66</v>
      </c>
      <c r="C62" s="19" t="s">
        <v>589</v>
      </c>
      <c r="D62" s="19"/>
      <c r="E62" s="504">
        <v>482</v>
      </c>
      <c r="F62" s="19" t="s">
        <v>343</v>
      </c>
      <c r="G62" s="19">
        <v>712</v>
      </c>
      <c r="H62" s="19">
        <v>52</v>
      </c>
      <c r="I62" s="19">
        <v>95</v>
      </c>
      <c r="J62" s="19">
        <v>20</v>
      </c>
      <c r="K62" s="19">
        <v>11</v>
      </c>
      <c r="L62" s="19">
        <v>24</v>
      </c>
      <c r="M62" s="19">
        <v>0</v>
      </c>
      <c r="N62" s="19">
        <v>6</v>
      </c>
      <c r="O62" s="19">
        <v>7</v>
      </c>
      <c r="P62" s="19">
        <v>3</v>
      </c>
      <c r="Q62" s="19">
        <v>74</v>
      </c>
      <c r="S62" s="19">
        <v>6</v>
      </c>
      <c r="T62" s="19">
        <v>10</v>
      </c>
      <c r="U62" s="19">
        <v>0</v>
      </c>
      <c r="V62" s="19">
        <v>0</v>
      </c>
      <c r="W62" s="19">
        <v>10</v>
      </c>
      <c r="X62" s="19">
        <v>11</v>
      </c>
      <c r="Y62" s="19">
        <v>2</v>
      </c>
      <c r="Z62" s="19">
        <v>1</v>
      </c>
      <c r="AA62" s="19">
        <v>14</v>
      </c>
      <c r="AB62" s="19">
        <v>0</v>
      </c>
      <c r="AC62" s="19">
        <v>16</v>
      </c>
      <c r="AD62" s="19">
        <f t="shared" si="1"/>
        <v>362</v>
      </c>
    </row>
    <row r="63" spans="1:30" s="266" customFormat="1" ht="16.5">
      <c r="A63" s="19">
        <v>14</v>
      </c>
      <c r="B63" s="19">
        <v>66</v>
      </c>
      <c r="C63" s="19" t="s">
        <v>589</v>
      </c>
      <c r="D63" s="19"/>
      <c r="E63" s="504">
        <v>483</v>
      </c>
      <c r="F63" s="19" t="s">
        <v>31</v>
      </c>
      <c r="G63" s="19">
        <v>530</v>
      </c>
      <c r="H63" s="19">
        <v>33</v>
      </c>
      <c r="I63" s="19">
        <v>57</v>
      </c>
      <c r="J63" s="19">
        <v>13</v>
      </c>
      <c r="K63" s="19">
        <v>5</v>
      </c>
      <c r="L63" s="19">
        <v>20</v>
      </c>
      <c r="M63" s="19">
        <v>0</v>
      </c>
      <c r="N63" s="19">
        <v>8</v>
      </c>
      <c r="O63" s="19">
        <v>1</v>
      </c>
      <c r="P63" s="19">
        <v>1</v>
      </c>
      <c r="Q63" s="19">
        <v>73</v>
      </c>
      <c r="S63" s="19">
        <v>7</v>
      </c>
      <c r="T63" s="19">
        <v>4</v>
      </c>
      <c r="U63" s="19">
        <v>3</v>
      </c>
      <c r="V63" s="19">
        <v>0</v>
      </c>
      <c r="W63" s="19">
        <v>26</v>
      </c>
      <c r="X63" s="19">
        <v>2</v>
      </c>
      <c r="Y63" s="19">
        <v>4</v>
      </c>
      <c r="Z63" s="19">
        <v>3</v>
      </c>
      <c r="AA63" s="19">
        <v>22</v>
      </c>
      <c r="AB63" s="19">
        <v>0</v>
      </c>
      <c r="AC63" s="19">
        <v>4</v>
      </c>
      <c r="AD63" s="19">
        <f t="shared" si="1"/>
        <v>286</v>
      </c>
    </row>
    <row r="64" spans="1:30" s="266" customFormat="1" ht="16.5">
      <c r="A64" s="19">
        <v>14</v>
      </c>
      <c r="B64" s="19">
        <v>66</v>
      </c>
      <c r="C64" s="19" t="s">
        <v>589</v>
      </c>
      <c r="D64" s="19"/>
      <c r="E64" s="504">
        <v>483</v>
      </c>
      <c r="F64" s="19" t="s">
        <v>32</v>
      </c>
      <c r="G64" s="19">
        <v>529</v>
      </c>
      <c r="H64" s="19">
        <v>45</v>
      </c>
      <c r="I64" s="19">
        <v>49</v>
      </c>
      <c r="J64" s="19">
        <v>17</v>
      </c>
      <c r="K64" s="19">
        <v>2</v>
      </c>
      <c r="L64" s="19">
        <v>19</v>
      </c>
      <c r="M64" s="19">
        <v>5</v>
      </c>
      <c r="N64" s="19">
        <v>6</v>
      </c>
      <c r="O64" s="19">
        <v>1</v>
      </c>
      <c r="P64" s="19">
        <v>1</v>
      </c>
      <c r="Q64" s="19">
        <v>90</v>
      </c>
      <c r="S64" s="19">
        <v>4</v>
      </c>
      <c r="T64" s="19">
        <v>1</v>
      </c>
      <c r="U64" s="19">
        <v>1</v>
      </c>
      <c r="V64" s="19">
        <v>0</v>
      </c>
      <c r="W64" s="19">
        <v>20</v>
      </c>
      <c r="X64" s="19">
        <v>3</v>
      </c>
      <c r="Y64" s="19">
        <v>3</v>
      </c>
      <c r="Z64" s="19">
        <v>10</v>
      </c>
      <c r="AA64" s="19">
        <v>6</v>
      </c>
      <c r="AB64" s="19">
        <v>0</v>
      </c>
      <c r="AC64" s="19">
        <v>6</v>
      </c>
      <c r="AD64" s="19">
        <f t="shared" si="1"/>
        <v>289</v>
      </c>
    </row>
    <row r="65" spans="1:30" s="266" customFormat="1" ht="16.5">
      <c r="A65" s="19">
        <v>14</v>
      </c>
      <c r="B65" s="19">
        <v>66</v>
      </c>
      <c r="C65" s="19" t="s">
        <v>589</v>
      </c>
      <c r="D65" s="19"/>
      <c r="E65" s="504">
        <v>483</v>
      </c>
      <c r="F65" s="19" t="s">
        <v>33</v>
      </c>
      <c r="G65" s="19">
        <v>529</v>
      </c>
      <c r="H65" s="19">
        <v>33</v>
      </c>
      <c r="I65" s="19">
        <v>57</v>
      </c>
      <c r="J65" s="19">
        <v>13</v>
      </c>
      <c r="K65" s="19">
        <v>5</v>
      </c>
      <c r="L65" s="19">
        <v>20</v>
      </c>
      <c r="M65" s="19">
        <v>0</v>
      </c>
      <c r="N65" s="19">
        <v>8</v>
      </c>
      <c r="O65" s="19">
        <v>1</v>
      </c>
      <c r="P65" s="19">
        <v>1</v>
      </c>
      <c r="Q65" s="19">
        <v>73</v>
      </c>
      <c r="S65" s="19">
        <v>7</v>
      </c>
      <c r="T65" s="19">
        <v>4</v>
      </c>
      <c r="U65" s="19">
        <v>3</v>
      </c>
      <c r="V65" s="19">
        <v>0</v>
      </c>
      <c r="W65" s="19">
        <v>26</v>
      </c>
      <c r="X65" s="19">
        <v>2</v>
      </c>
      <c r="Y65" s="19">
        <v>4</v>
      </c>
      <c r="Z65" s="19">
        <v>3</v>
      </c>
      <c r="AA65" s="19">
        <v>13</v>
      </c>
      <c r="AB65" s="19">
        <v>0</v>
      </c>
      <c r="AC65" s="19">
        <v>4</v>
      </c>
      <c r="AD65" s="19">
        <f t="shared" si="1"/>
        <v>277</v>
      </c>
    </row>
    <row r="66" spans="1:30" s="266" customFormat="1" ht="16.5">
      <c r="A66" s="19">
        <v>14</v>
      </c>
      <c r="B66" s="19">
        <v>66</v>
      </c>
      <c r="C66" s="19" t="s">
        <v>589</v>
      </c>
      <c r="D66" s="19"/>
      <c r="E66" s="504">
        <v>484</v>
      </c>
      <c r="F66" s="19" t="s">
        <v>31</v>
      </c>
      <c r="G66" s="19">
        <v>697</v>
      </c>
      <c r="H66" s="19">
        <v>68</v>
      </c>
      <c r="I66" s="19">
        <v>84</v>
      </c>
      <c r="J66" s="19">
        <v>24</v>
      </c>
      <c r="K66" s="19">
        <v>14</v>
      </c>
      <c r="L66" s="19">
        <v>19</v>
      </c>
      <c r="M66" s="19">
        <v>8</v>
      </c>
      <c r="N66" s="19">
        <v>10</v>
      </c>
      <c r="O66" s="19">
        <v>4</v>
      </c>
      <c r="P66" s="19">
        <v>1</v>
      </c>
      <c r="Q66" s="19">
        <v>99</v>
      </c>
      <c r="S66" s="19">
        <v>7</v>
      </c>
      <c r="T66" s="19">
        <v>4</v>
      </c>
      <c r="U66" s="19">
        <v>1</v>
      </c>
      <c r="V66" s="19">
        <v>0</v>
      </c>
      <c r="W66" s="19">
        <v>14</v>
      </c>
      <c r="X66" s="19">
        <v>2</v>
      </c>
      <c r="Y66" s="19">
        <v>3</v>
      </c>
      <c r="Z66" s="19">
        <v>2</v>
      </c>
      <c r="AA66" s="19">
        <v>3</v>
      </c>
      <c r="AB66" s="19">
        <v>1</v>
      </c>
      <c r="AC66" s="19">
        <v>13</v>
      </c>
      <c r="AD66" s="19">
        <f t="shared" si="1"/>
        <v>381</v>
      </c>
    </row>
    <row r="67" spans="1:30" s="266" customFormat="1" ht="16.5">
      <c r="A67" s="19">
        <v>14</v>
      </c>
      <c r="B67" s="19">
        <v>66</v>
      </c>
      <c r="C67" s="19" t="s">
        <v>589</v>
      </c>
      <c r="D67" s="19"/>
      <c r="E67" s="504">
        <v>484</v>
      </c>
      <c r="F67" s="19" t="s">
        <v>32</v>
      </c>
      <c r="G67" s="19">
        <v>696</v>
      </c>
      <c r="H67" s="19">
        <v>46</v>
      </c>
      <c r="I67" s="19">
        <v>108</v>
      </c>
      <c r="J67" s="19">
        <v>22</v>
      </c>
      <c r="K67" s="19">
        <v>8</v>
      </c>
      <c r="L67" s="19">
        <v>20</v>
      </c>
      <c r="M67" s="19">
        <v>4</v>
      </c>
      <c r="N67" s="19">
        <v>2</v>
      </c>
      <c r="O67" s="19">
        <v>4</v>
      </c>
      <c r="P67" s="19">
        <v>4</v>
      </c>
      <c r="Q67" s="19">
        <v>100</v>
      </c>
      <c r="S67" s="19">
        <v>7</v>
      </c>
      <c r="T67" s="19">
        <v>1</v>
      </c>
      <c r="U67" s="19">
        <v>3</v>
      </c>
      <c r="V67" s="19">
        <v>0</v>
      </c>
      <c r="W67" s="19">
        <v>18</v>
      </c>
      <c r="X67" s="19">
        <v>4</v>
      </c>
      <c r="Y67" s="19">
        <v>5</v>
      </c>
      <c r="Z67" s="19">
        <v>4</v>
      </c>
      <c r="AA67" s="19">
        <v>5</v>
      </c>
      <c r="AB67" s="19">
        <v>0</v>
      </c>
      <c r="AC67" s="19">
        <v>17</v>
      </c>
      <c r="AD67" s="19">
        <f t="shared" si="1"/>
        <v>382</v>
      </c>
    </row>
    <row r="68" spans="1:30" s="266" customFormat="1" ht="16.5">
      <c r="A68" s="19">
        <v>14</v>
      </c>
      <c r="B68" s="19">
        <v>66</v>
      </c>
      <c r="C68" s="19" t="s">
        <v>589</v>
      </c>
      <c r="D68" s="19"/>
      <c r="E68" s="504">
        <v>485</v>
      </c>
      <c r="F68" s="19" t="s">
        <v>31</v>
      </c>
      <c r="G68" s="19">
        <v>651</v>
      </c>
      <c r="H68" s="19">
        <v>56</v>
      </c>
      <c r="I68" s="19">
        <v>106</v>
      </c>
      <c r="J68" s="19">
        <v>27</v>
      </c>
      <c r="K68" s="19">
        <v>7</v>
      </c>
      <c r="L68" s="19">
        <v>17</v>
      </c>
      <c r="M68" s="19">
        <v>1</v>
      </c>
      <c r="N68" s="19">
        <v>7</v>
      </c>
      <c r="O68" s="19">
        <v>6</v>
      </c>
      <c r="P68" s="19">
        <v>0</v>
      </c>
      <c r="Q68" s="19">
        <v>98</v>
      </c>
      <c r="S68" s="19">
        <v>3</v>
      </c>
      <c r="T68" s="19">
        <v>8</v>
      </c>
      <c r="U68" s="19">
        <v>1</v>
      </c>
      <c r="V68" s="19">
        <v>0</v>
      </c>
      <c r="W68" s="19">
        <v>16</v>
      </c>
      <c r="X68" s="19">
        <v>4</v>
      </c>
      <c r="Y68" s="19">
        <v>0</v>
      </c>
      <c r="Z68" s="19">
        <v>3</v>
      </c>
      <c r="AA68" s="19">
        <v>23</v>
      </c>
      <c r="AB68" s="19">
        <v>1</v>
      </c>
      <c r="AC68" s="19">
        <v>6</v>
      </c>
      <c r="AD68" s="19">
        <f t="shared" si="1"/>
        <v>390</v>
      </c>
    </row>
    <row r="69" spans="1:30" s="266" customFormat="1" ht="16.5">
      <c r="A69" s="19">
        <v>14</v>
      </c>
      <c r="B69" s="19">
        <v>66</v>
      </c>
      <c r="C69" s="19" t="s">
        <v>589</v>
      </c>
      <c r="D69" s="19"/>
      <c r="E69" s="504">
        <v>485</v>
      </c>
      <c r="F69" s="19" t="s">
        <v>32</v>
      </c>
      <c r="G69" s="19">
        <v>650</v>
      </c>
      <c r="H69" s="19">
        <v>66</v>
      </c>
      <c r="I69" s="19">
        <v>98</v>
      </c>
      <c r="J69" s="19">
        <v>27</v>
      </c>
      <c r="K69" s="19">
        <v>9</v>
      </c>
      <c r="L69" s="19">
        <v>18</v>
      </c>
      <c r="M69" s="19">
        <v>4</v>
      </c>
      <c r="N69" s="19">
        <v>3</v>
      </c>
      <c r="O69" s="19">
        <v>4</v>
      </c>
      <c r="P69" s="19">
        <v>0</v>
      </c>
      <c r="Q69" s="19">
        <v>87</v>
      </c>
      <c r="S69" s="19">
        <v>8</v>
      </c>
      <c r="T69" s="19">
        <v>3</v>
      </c>
      <c r="U69" s="19">
        <v>3</v>
      </c>
      <c r="V69" s="19">
        <v>0</v>
      </c>
      <c r="W69" s="19">
        <v>16</v>
      </c>
      <c r="X69" s="19">
        <v>4</v>
      </c>
      <c r="Y69" s="19">
        <v>1</v>
      </c>
      <c r="Z69" s="19">
        <v>2</v>
      </c>
      <c r="AA69" s="19">
        <v>8</v>
      </c>
      <c r="AB69" s="19">
        <v>0</v>
      </c>
      <c r="AC69" s="19">
        <v>10</v>
      </c>
      <c r="AD69" s="19">
        <f t="shared" si="1"/>
        <v>371</v>
      </c>
    </row>
    <row r="70" spans="1:30" s="266" customFormat="1" ht="16.5">
      <c r="A70" s="19">
        <v>14</v>
      </c>
      <c r="B70" s="19">
        <v>66</v>
      </c>
      <c r="C70" s="19" t="s">
        <v>589</v>
      </c>
      <c r="D70" s="19"/>
      <c r="E70" s="504">
        <v>486</v>
      </c>
      <c r="F70" s="19" t="s">
        <v>31</v>
      </c>
      <c r="G70" s="19">
        <v>591</v>
      </c>
      <c r="H70" s="19">
        <v>38</v>
      </c>
      <c r="I70" s="19">
        <v>70</v>
      </c>
      <c r="J70" s="19">
        <v>15</v>
      </c>
      <c r="K70" s="19">
        <v>5</v>
      </c>
      <c r="L70" s="19">
        <v>30</v>
      </c>
      <c r="M70" s="19">
        <v>3</v>
      </c>
      <c r="N70" s="19">
        <v>7</v>
      </c>
      <c r="O70" s="19">
        <v>9</v>
      </c>
      <c r="P70" s="19">
        <v>1</v>
      </c>
      <c r="Q70" s="19">
        <v>83</v>
      </c>
      <c r="S70" s="19">
        <v>7</v>
      </c>
      <c r="T70" s="19">
        <v>2</v>
      </c>
      <c r="U70" s="19">
        <v>1</v>
      </c>
      <c r="V70" s="19">
        <v>0</v>
      </c>
      <c r="W70" s="19">
        <v>13</v>
      </c>
      <c r="X70" s="19">
        <v>4</v>
      </c>
      <c r="Y70" s="19">
        <v>4</v>
      </c>
      <c r="Z70" s="19">
        <v>8</v>
      </c>
      <c r="AA70" s="19">
        <v>11</v>
      </c>
      <c r="AB70" s="19">
        <v>0</v>
      </c>
      <c r="AC70" s="19">
        <v>14</v>
      </c>
      <c r="AD70" s="19">
        <f t="shared" si="1"/>
        <v>325</v>
      </c>
    </row>
    <row r="71" spans="1:30" s="266" customFormat="1" ht="16.5">
      <c r="A71" s="19">
        <v>14</v>
      </c>
      <c r="B71" s="19">
        <v>66</v>
      </c>
      <c r="C71" s="19" t="s">
        <v>589</v>
      </c>
      <c r="D71" s="19"/>
      <c r="E71" s="504">
        <v>486</v>
      </c>
      <c r="F71" s="19" t="s">
        <v>32</v>
      </c>
      <c r="G71" s="19">
        <v>591</v>
      </c>
      <c r="H71" s="19">
        <v>42</v>
      </c>
      <c r="I71" s="19">
        <v>78</v>
      </c>
      <c r="J71" s="19">
        <v>12</v>
      </c>
      <c r="K71" s="19">
        <v>1</v>
      </c>
      <c r="L71" s="19">
        <v>29</v>
      </c>
      <c r="M71" s="19">
        <v>0</v>
      </c>
      <c r="N71" s="19">
        <v>4</v>
      </c>
      <c r="O71" s="19">
        <v>5</v>
      </c>
      <c r="P71" s="19">
        <v>7</v>
      </c>
      <c r="Q71" s="19">
        <v>100</v>
      </c>
      <c r="S71" s="19">
        <v>4</v>
      </c>
      <c r="T71" s="19">
        <v>1</v>
      </c>
      <c r="U71" s="19">
        <v>2</v>
      </c>
      <c r="V71" s="19">
        <v>0</v>
      </c>
      <c r="W71" s="19">
        <v>26</v>
      </c>
      <c r="X71" s="19">
        <v>4</v>
      </c>
      <c r="Y71" s="19">
        <v>1</v>
      </c>
      <c r="Z71" s="19">
        <v>4</v>
      </c>
      <c r="AA71" s="19">
        <v>9</v>
      </c>
      <c r="AB71" s="19">
        <v>0</v>
      </c>
      <c r="AC71" s="19">
        <v>5</v>
      </c>
      <c r="AD71" s="19">
        <f t="shared" si="1"/>
        <v>334</v>
      </c>
    </row>
    <row r="72" spans="1:30" s="266" customFormat="1" ht="16.5">
      <c r="A72" s="19">
        <v>14</v>
      </c>
      <c r="B72" s="19">
        <v>66</v>
      </c>
      <c r="C72" s="19" t="s">
        <v>589</v>
      </c>
      <c r="D72" s="19"/>
      <c r="E72" s="504">
        <v>487</v>
      </c>
      <c r="F72" s="19" t="s">
        <v>31</v>
      </c>
      <c r="G72" s="19">
        <v>609</v>
      </c>
      <c r="H72" s="19">
        <v>57</v>
      </c>
      <c r="I72" s="19">
        <v>60</v>
      </c>
      <c r="J72" s="19">
        <v>38</v>
      </c>
      <c r="K72" s="19">
        <v>3</v>
      </c>
      <c r="L72" s="19">
        <v>20</v>
      </c>
      <c r="M72" s="19">
        <v>2</v>
      </c>
      <c r="N72" s="19">
        <v>4</v>
      </c>
      <c r="O72" s="19">
        <v>4</v>
      </c>
      <c r="P72" s="19">
        <v>2</v>
      </c>
      <c r="Q72" s="19">
        <v>54</v>
      </c>
      <c r="S72" s="19">
        <v>7</v>
      </c>
      <c r="T72" s="19">
        <v>5</v>
      </c>
      <c r="U72" s="19">
        <v>2</v>
      </c>
      <c r="V72" s="19">
        <v>0</v>
      </c>
      <c r="W72" s="19">
        <v>7</v>
      </c>
      <c r="X72" s="19">
        <v>2</v>
      </c>
      <c r="Y72" s="19">
        <v>4</v>
      </c>
      <c r="Z72" s="19">
        <v>4</v>
      </c>
      <c r="AA72" s="19">
        <v>30</v>
      </c>
      <c r="AB72" s="19"/>
      <c r="AC72" s="19">
        <v>13</v>
      </c>
      <c r="AD72" s="19">
        <f t="shared" si="1"/>
        <v>318</v>
      </c>
    </row>
    <row r="73" spans="1:30" s="266" customFormat="1" ht="16.5">
      <c r="A73" s="19">
        <v>14</v>
      </c>
      <c r="B73" s="19">
        <v>66</v>
      </c>
      <c r="C73" s="19" t="s">
        <v>589</v>
      </c>
      <c r="D73" s="19"/>
      <c r="E73" s="504">
        <v>487</v>
      </c>
      <c r="F73" s="19" t="s">
        <v>32</v>
      </c>
      <c r="G73" s="19">
        <v>609</v>
      </c>
      <c r="H73" s="19">
        <v>46</v>
      </c>
      <c r="I73" s="19">
        <v>54</v>
      </c>
      <c r="J73" s="19">
        <v>32</v>
      </c>
      <c r="K73" s="19">
        <v>10</v>
      </c>
      <c r="L73" s="19">
        <v>20</v>
      </c>
      <c r="M73" s="19">
        <v>2</v>
      </c>
      <c r="N73" s="19">
        <v>7</v>
      </c>
      <c r="O73" s="19">
        <v>5</v>
      </c>
      <c r="P73" s="19">
        <v>3</v>
      </c>
      <c r="Q73" s="19">
        <v>50</v>
      </c>
      <c r="S73" s="19">
        <v>5</v>
      </c>
      <c r="T73" s="19">
        <v>4</v>
      </c>
      <c r="U73" s="19">
        <v>1</v>
      </c>
      <c r="V73" s="19">
        <v>0</v>
      </c>
      <c r="W73" s="19">
        <v>7</v>
      </c>
      <c r="X73" s="19">
        <v>6</v>
      </c>
      <c r="Y73" s="19">
        <v>3</v>
      </c>
      <c r="Z73" s="19">
        <v>6</v>
      </c>
      <c r="AA73" s="19">
        <v>26</v>
      </c>
      <c r="AB73" s="19">
        <v>0</v>
      </c>
      <c r="AC73" s="19">
        <v>4</v>
      </c>
      <c r="AD73" s="19">
        <f t="shared" si="1"/>
        <v>291</v>
      </c>
    </row>
    <row r="74" spans="1:30" s="266" customFormat="1" ht="16.5">
      <c r="A74" s="19">
        <v>14</v>
      </c>
      <c r="B74" s="19">
        <v>66</v>
      </c>
      <c r="C74" s="19" t="s">
        <v>589</v>
      </c>
      <c r="D74" s="280"/>
      <c r="E74" s="504">
        <v>487</v>
      </c>
      <c r="F74" s="19" t="s">
        <v>33</v>
      </c>
      <c r="G74" s="19">
        <v>609</v>
      </c>
      <c r="H74" s="19">
        <v>51</v>
      </c>
      <c r="I74" s="19">
        <v>80</v>
      </c>
      <c r="J74" s="19">
        <v>35</v>
      </c>
      <c r="K74" s="19">
        <v>8</v>
      </c>
      <c r="L74" s="19">
        <v>23</v>
      </c>
      <c r="M74" s="19">
        <v>5</v>
      </c>
      <c r="N74" s="19">
        <v>5</v>
      </c>
      <c r="O74" s="19">
        <v>4</v>
      </c>
      <c r="P74" s="19">
        <v>5</v>
      </c>
      <c r="Q74" s="19">
        <v>68</v>
      </c>
      <c r="S74" s="19">
        <v>2</v>
      </c>
      <c r="T74" s="19">
        <v>0</v>
      </c>
      <c r="U74" s="19">
        <v>3</v>
      </c>
      <c r="V74" s="19">
        <v>0</v>
      </c>
      <c r="W74" s="19">
        <v>7</v>
      </c>
      <c r="X74" s="19">
        <v>2</v>
      </c>
      <c r="Y74" s="19">
        <v>0</v>
      </c>
      <c r="Z74" s="19">
        <v>2</v>
      </c>
      <c r="AA74" s="19">
        <v>9</v>
      </c>
      <c r="AB74" s="19">
        <v>0</v>
      </c>
      <c r="AC74" s="19">
        <v>10</v>
      </c>
      <c r="AD74" s="19">
        <f t="shared" si="1"/>
        <v>319</v>
      </c>
    </row>
    <row r="75" spans="1:30" s="266" customFormat="1" ht="16.5">
      <c r="A75" s="19">
        <v>14</v>
      </c>
      <c r="B75" s="19">
        <v>66</v>
      </c>
      <c r="C75" s="19" t="s">
        <v>589</v>
      </c>
      <c r="D75" s="19"/>
      <c r="E75" s="504">
        <v>488</v>
      </c>
      <c r="F75" s="19" t="s">
        <v>31</v>
      </c>
      <c r="G75" s="19">
        <v>744</v>
      </c>
      <c r="H75" s="19">
        <v>61</v>
      </c>
      <c r="I75" s="19">
        <v>85</v>
      </c>
      <c r="J75" s="19">
        <v>26</v>
      </c>
      <c r="K75" s="19">
        <v>7</v>
      </c>
      <c r="L75" s="19">
        <v>33</v>
      </c>
      <c r="M75" s="19">
        <v>5</v>
      </c>
      <c r="N75" s="19">
        <v>9</v>
      </c>
      <c r="O75" s="19">
        <v>2</v>
      </c>
      <c r="P75" s="19">
        <v>0</v>
      </c>
      <c r="Q75" s="19">
        <v>111</v>
      </c>
      <c r="S75" s="19">
        <v>3</v>
      </c>
      <c r="T75" s="19">
        <v>4</v>
      </c>
      <c r="U75" s="19">
        <v>3</v>
      </c>
      <c r="V75" s="19">
        <v>0</v>
      </c>
      <c r="W75" s="19">
        <v>24</v>
      </c>
      <c r="X75" s="19">
        <v>1</v>
      </c>
      <c r="Y75" s="19">
        <v>3</v>
      </c>
      <c r="Z75" s="19">
        <v>4</v>
      </c>
      <c r="AA75" s="19">
        <v>12</v>
      </c>
      <c r="AB75" s="19">
        <v>0</v>
      </c>
      <c r="AC75" s="19">
        <v>16</v>
      </c>
      <c r="AD75" s="19">
        <f t="shared" si="1"/>
        <v>409</v>
      </c>
    </row>
    <row r="76" spans="1:30" s="266" customFormat="1" ht="16.5">
      <c r="A76" s="19">
        <v>14</v>
      </c>
      <c r="B76" s="19">
        <v>66</v>
      </c>
      <c r="C76" s="19" t="s">
        <v>589</v>
      </c>
      <c r="D76" s="19"/>
      <c r="E76" s="504">
        <v>488</v>
      </c>
      <c r="F76" s="19" t="s">
        <v>32</v>
      </c>
      <c r="G76" s="19">
        <v>744</v>
      </c>
      <c r="H76" s="19">
        <v>66</v>
      </c>
      <c r="I76" s="19">
        <v>85</v>
      </c>
      <c r="J76" s="19">
        <v>16</v>
      </c>
      <c r="K76" s="19">
        <v>4</v>
      </c>
      <c r="L76" s="19">
        <v>33</v>
      </c>
      <c r="M76" s="19">
        <v>2</v>
      </c>
      <c r="N76" s="19">
        <v>10</v>
      </c>
      <c r="O76" s="19">
        <v>3</v>
      </c>
      <c r="P76" s="19">
        <v>4</v>
      </c>
      <c r="Q76" s="19">
        <v>96</v>
      </c>
      <c r="S76" s="19">
        <v>5</v>
      </c>
      <c r="T76" s="19">
        <v>1</v>
      </c>
      <c r="U76" s="19">
        <v>2</v>
      </c>
      <c r="V76" s="19">
        <v>1</v>
      </c>
      <c r="W76" s="19">
        <v>21</v>
      </c>
      <c r="X76" s="19">
        <v>3</v>
      </c>
      <c r="Y76" s="19">
        <v>3</v>
      </c>
      <c r="Z76" s="19">
        <v>4</v>
      </c>
      <c r="AA76" s="19">
        <v>4</v>
      </c>
      <c r="AB76" s="19">
        <v>0</v>
      </c>
      <c r="AC76" s="19">
        <v>15</v>
      </c>
      <c r="AD76" s="19">
        <f t="shared" si="1"/>
        <v>378</v>
      </c>
    </row>
    <row r="77" spans="1:30" s="266" customFormat="1" ht="16.5">
      <c r="A77" s="19">
        <v>14</v>
      </c>
      <c r="B77" s="19">
        <v>66</v>
      </c>
      <c r="C77" s="19" t="s">
        <v>589</v>
      </c>
      <c r="D77" s="19"/>
      <c r="E77" s="504">
        <v>489</v>
      </c>
      <c r="F77" s="19" t="s">
        <v>31</v>
      </c>
      <c r="G77" s="19">
        <v>519</v>
      </c>
      <c r="H77" s="19">
        <v>76</v>
      </c>
      <c r="I77" s="19">
        <v>104</v>
      </c>
      <c r="J77" s="19">
        <v>17</v>
      </c>
      <c r="K77" s="19">
        <v>9</v>
      </c>
      <c r="L77" s="19">
        <v>15</v>
      </c>
      <c r="M77" s="19">
        <v>1</v>
      </c>
      <c r="N77" s="19">
        <v>4</v>
      </c>
      <c r="O77" s="19">
        <v>3</v>
      </c>
      <c r="P77" s="19">
        <v>2</v>
      </c>
      <c r="Q77" s="19">
        <v>48</v>
      </c>
      <c r="S77" s="19">
        <v>3</v>
      </c>
      <c r="T77" s="19">
        <v>5</v>
      </c>
      <c r="U77" s="19">
        <v>6</v>
      </c>
      <c r="V77" s="19">
        <v>0</v>
      </c>
      <c r="W77" s="19">
        <v>20</v>
      </c>
      <c r="X77" s="19">
        <v>1</v>
      </c>
      <c r="Y77" s="19">
        <v>3</v>
      </c>
      <c r="Z77" s="19">
        <v>6</v>
      </c>
      <c r="AA77" s="19">
        <v>13</v>
      </c>
      <c r="AB77" s="19">
        <v>0</v>
      </c>
      <c r="AC77" s="19">
        <v>10</v>
      </c>
      <c r="AD77" s="19">
        <f t="shared" si="1"/>
        <v>346</v>
      </c>
    </row>
    <row r="78" spans="1:30" s="266" customFormat="1" ht="16.5">
      <c r="A78" s="19">
        <v>14</v>
      </c>
      <c r="B78" s="19">
        <v>66</v>
      </c>
      <c r="C78" s="19" t="s">
        <v>589</v>
      </c>
      <c r="D78" s="19"/>
      <c r="E78" s="504">
        <v>489</v>
      </c>
      <c r="F78" s="19" t="s">
        <v>32</v>
      </c>
      <c r="G78" s="19">
        <v>519</v>
      </c>
      <c r="H78" s="19">
        <v>66</v>
      </c>
      <c r="I78" s="19">
        <v>103</v>
      </c>
      <c r="J78" s="19">
        <v>15</v>
      </c>
      <c r="K78" s="19">
        <v>4</v>
      </c>
      <c r="L78" s="19">
        <v>16</v>
      </c>
      <c r="M78" s="19">
        <v>1</v>
      </c>
      <c r="N78" s="19">
        <v>2</v>
      </c>
      <c r="O78" s="19">
        <v>4</v>
      </c>
      <c r="P78" s="19">
        <v>2</v>
      </c>
      <c r="Q78" s="19">
        <v>62</v>
      </c>
      <c r="S78" s="19">
        <v>5</v>
      </c>
      <c r="T78" s="19">
        <v>0</v>
      </c>
      <c r="U78" s="19">
        <v>0</v>
      </c>
      <c r="V78" s="19">
        <v>0</v>
      </c>
      <c r="W78" s="19">
        <v>12</v>
      </c>
      <c r="X78" s="19">
        <v>3</v>
      </c>
      <c r="Y78" s="19">
        <v>7</v>
      </c>
      <c r="Z78" s="19">
        <v>4</v>
      </c>
      <c r="AA78" s="19">
        <v>8</v>
      </c>
      <c r="AB78" s="19">
        <v>1</v>
      </c>
      <c r="AC78" s="19">
        <v>7</v>
      </c>
      <c r="AD78" s="19">
        <f t="shared" si="1"/>
        <v>322</v>
      </c>
    </row>
    <row r="79" spans="1:30" s="266" customFormat="1" ht="16.5">
      <c r="A79" s="19">
        <v>14</v>
      </c>
      <c r="B79" s="19">
        <v>66</v>
      </c>
      <c r="C79" s="19" t="s">
        <v>589</v>
      </c>
      <c r="D79" s="280"/>
      <c r="E79" s="504">
        <v>489</v>
      </c>
      <c r="F79" s="19" t="s">
        <v>33</v>
      </c>
      <c r="G79" s="19">
        <v>519</v>
      </c>
      <c r="H79" s="19">
        <v>64</v>
      </c>
      <c r="I79" s="19">
        <v>83</v>
      </c>
      <c r="J79" s="19">
        <v>17</v>
      </c>
      <c r="K79" s="19">
        <v>6</v>
      </c>
      <c r="L79" s="19">
        <v>13</v>
      </c>
      <c r="M79" s="19">
        <v>2</v>
      </c>
      <c r="N79" s="19">
        <v>0</v>
      </c>
      <c r="O79" s="19">
        <v>0</v>
      </c>
      <c r="P79" s="19">
        <v>2</v>
      </c>
      <c r="Q79" s="19">
        <v>52</v>
      </c>
      <c r="S79" s="19">
        <v>5</v>
      </c>
      <c r="T79" s="19">
        <v>4</v>
      </c>
      <c r="U79" s="19">
        <v>2</v>
      </c>
      <c r="V79" s="19">
        <v>0</v>
      </c>
      <c r="W79" s="19">
        <v>17</v>
      </c>
      <c r="X79" s="19">
        <v>3</v>
      </c>
      <c r="Y79" s="19">
        <v>3</v>
      </c>
      <c r="Z79" s="19">
        <v>4</v>
      </c>
      <c r="AA79" s="19">
        <v>22</v>
      </c>
      <c r="AB79" s="19">
        <v>0</v>
      </c>
      <c r="AC79" s="19">
        <v>9</v>
      </c>
      <c r="AD79" s="19">
        <f t="shared" si="1"/>
        <v>308</v>
      </c>
    </row>
    <row r="80" spans="1:30" s="266" customFormat="1" ht="16.5">
      <c r="A80" s="19">
        <v>14</v>
      </c>
      <c r="B80" s="19">
        <v>66</v>
      </c>
      <c r="C80" s="19" t="s">
        <v>589</v>
      </c>
      <c r="D80" s="19"/>
      <c r="E80" s="504">
        <v>490</v>
      </c>
      <c r="F80" s="19" t="s">
        <v>31</v>
      </c>
      <c r="G80" s="19">
        <v>715</v>
      </c>
      <c r="H80" s="19">
        <v>83</v>
      </c>
      <c r="I80" s="19">
        <v>109</v>
      </c>
      <c r="J80" s="19">
        <v>25</v>
      </c>
      <c r="K80" s="19">
        <v>6</v>
      </c>
      <c r="L80" s="19">
        <v>20</v>
      </c>
      <c r="M80" s="19">
        <v>0</v>
      </c>
      <c r="N80" s="19">
        <v>6</v>
      </c>
      <c r="O80" s="19">
        <v>8</v>
      </c>
      <c r="P80" s="19">
        <v>9</v>
      </c>
      <c r="Q80" s="19">
        <v>90</v>
      </c>
      <c r="S80" s="19">
        <v>4</v>
      </c>
      <c r="T80" s="19">
        <v>4</v>
      </c>
      <c r="U80" s="19">
        <v>6</v>
      </c>
      <c r="V80" s="19">
        <v>0</v>
      </c>
      <c r="W80" s="19">
        <v>8</v>
      </c>
      <c r="X80" s="19">
        <v>2</v>
      </c>
      <c r="Y80" s="19">
        <v>3</v>
      </c>
      <c r="Z80" s="19">
        <v>5</v>
      </c>
      <c r="AA80" s="19">
        <v>22</v>
      </c>
      <c r="AB80" s="19">
        <v>0</v>
      </c>
      <c r="AC80" s="19">
        <v>13</v>
      </c>
      <c r="AD80" s="19">
        <f t="shared" si="1"/>
        <v>423</v>
      </c>
    </row>
    <row r="81" spans="1:30" s="266" customFormat="1" ht="16.5">
      <c r="A81" s="19">
        <v>14</v>
      </c>
      <c r="B81" s="19">
        <v>66</v>
      </c>
      <c r="C81" s="19" t="s">
        <v>589</v>
      </c>
      <c r="D81" s="19"/>
      <c r="E81" s="504">
        <v>490</v>
      </c>
      <c r="F81" s="19" t="s">
        <v>32</v>
      </c>
      <c r="G81" s="19">
        <v>715</v>
      </c>
      <c r="H81" s="19">
        <v>68</v>
      </c>
      <c r="I81" s="19">
        <v>100</v>
      </c>
      <c r="J81" s="19">
        <v>19</v>
      </c>
      <c r="K81" s="19">
        <v>6</v>
      </c>
      <c r="L81" s="19">
        <v>22</v>
      </c>
      <c r="M81" s="19">
        <v>9</v>
      </c>
      <c r="N81" s="19">
        <v>6</v>
      </c>
      <c r="O81" s="19">
        <v>8</v>
      </c>
      <c r="P81" s="19">
        <v>2</v>
      </c>
      <c r="Q81" s="19">
        <v>79</v>
      </c>
      <c r="S81" s="19">
        <v>6</v>
      </c>
      <c r="T81" s="19">
        <v>4</v>
      </c>
      <c r="U81" s="19">
        <v>3</v>
      </c>
      <c r="V81" s="19">
        <v>0</v>
      </c>
      <c r="W81" s="19">
        <v>19</v>
      </c>
      <c r="X81" s="19">
        <v>3</v>
      </c>
      <c r="Y81" s="19">
        <v>4</v>
      </c>
      <c r="Z81" s="19">
        <v>6</v>
      </c>
      <c r="AA81" s="19">
        <v>8</v>
      </c>
      <c r="AB81" s="19">
        <v>0</v>
      </c>
      <c r="AC81" s="19">
        <v>12</v>
      </c>
      <c r="AD81" s="19">
        <f t="shared" si="1"/>
        <v>384</v>
      </c>
    </row>
    <row r="82" spans="1:30" s="266" customFormat="1" ht="16.5">
      <c r="A82" s="19">
        <v>14</v>
      </c>
      <c r="B82" s="19">
        <v>66</v>
      </c>
      <c r="C82" s="19" t="s">
        <v>589</v>
      </c>
      <c r="D82" s="19"/>
      <c r="E82" s="504">
        <v>491</v>
      </c>
      <c r="F82" s="19" t="s">
        <v>31</v>
      </c>
      <c r="G82" s="19">
        <v>711</v>
      </c>
      <c r="H82" s="19">
        <v>50</v>
      </c>
      <c r="I82" s="19">
        <v>84</v>
      </c>
      <c r="J82" s="19">
        <v>40</v>
      </c>
      <c r="K82" s="19">
        <v>6</v>
      </c>
      <c r="L82" s="19">
        <v>32</v>
      </c>
      <c r="M82" s="19">
        <v>7</v>
      </c>
      <c r="N82" s="19">
        <v>1</v>
      </c>
      <c r="O82" s="19">
        <v>8</v>
      </c>
      <c r="P82" s="19">
        <v>2</v>
      </c>
      <c r="Q82" s="19">
        <v>92</v>
      </c>
      <c r="S82" s="19">
        <v>6</v>
      </c>
      <c r="T82" s="19">
        <v>3</v>
      </c>
      <c r="U82" s="19">
        <v>6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7</v>
      </c>
      <c r="AB82" s="19">
        <v>0</v>
      </c>
      <c r="AC82" s="19">
        <v>12</v>
      </c>
      <c r="AD82" s="19">
        <f t="shared" si="1"/>
        <v>356</v>
      </c>
    </row>
    <row r="83" spans="1:30" s="266" customFormat="1" ht="16.5">
      <c r="A83" s="19">
        <v>14</v>
      </c>
      <c r="B83" s="19">
        <v>66</v>
      </c>
      <c r="C83" s="19" t="s">
        <v>589</v>
      </c>
      <c r="D83" s="280"/>
      <c r="E83" s="504">
        <v>491</v>
      </c>
      <c r="F83" s="19" t="s">
        <v>32</v>
      </c>
      <c r="G83" s="19">
        <v>711</v>
      </c>
      <c r="H83" s="19">
        <v>64</v>
      </c>
      <c r="I83" s="19">
        <v>77</v>
      </c>
      <c r="J83" s="19">
        <v>32</v>
      </c>
      <c r="K83" s="19">
        <v>5</v>
      </c>
      <c r="L83" s="19">
        <v>29</v>
      </c>
      <c r="M83" s="19">
        <v>4</v>
      </c>
      <c r="N83" s="19">
        <v>5</v>
      </c>
      <c r="O83" s="19">
        <v>5</v>
      </c>
      <c r="P83" s="19">
        <v>5</v>
      </c>
      <c r="Q83" s="19">
        <v>100</v>
      </c>
      <c r="S83" s="19">
        <v>2</v>
      </c>
      <c r="T83" s="19">
        <v>2</v>
      </c>
      <c r="U83" s="19">
        <v>1</v>
      </c>
      <c r="V83" s="19">
        <v>0</v>
      </c>
      <c r="W83" s="19">
        <v>8</v>
      </c>
      <c r="X83" s="19">
        <v>9</v>
      </c>
      <c r="Y83" s="19">
        <v>5</v>
      </c>
      <c r="Z83" s="19">
        <v>4</v>
      </c>
      <c r="AA83" s="19">
        <v>7</v>
      </c>
      <c r="AB83" s="19">
        <v>0</v>
      </c>
      <c r="AC83" s="19">
        <v>13</v>
      </c>
      <c r="AD83" s="19">
        <f t="shared" si="1"/>
        <v>377</v>
      </c>
    </row>
    <row r="84" spans="1:30" s="266" customFormat="1" ht="16.5">
      <c r="A84" s="19">
        <v>14</v>
      </c>
      <c r="B84" s="19">
        <v>66</v>
      </c>
      <c r="C84" s="19" t="s">
        <v>589</v>
      </c>
      <c r="D84" s="19"/>
      <c r="E84" s="504">
        <v>492</v>
      </c>
      <c r="F84" s="19" t="s">
        <v>31</v>
      </c>
      <c r="G84" s="19">
        <v>542</v>
      </c>
      <c r="H84" s="19">
        <v>38</v>
      </c>
      <c r="I84" s="19">
        <v>49</v>
      </c>
      <c r="J84" s="19">
        <v>20</v>
      </c>
      <c r="K84" s="19">
        <v>7</v>
      </c>
      <c r="L84" s="19">
        <v>25</v>
      </c>
      <c r="M84" s="19">
        <v>3</v>
      </c>
      <c r="N84" s="19">
        <v>8</v>
      </c>
      <c r="O84" s="19">
        <v>3</v>
      </c>
      <c r="P84" s="19">
        <v>1</v>
      </c>
      <c r="Q84" s="19">
        <v>68</v>
      </c>
      <c r="S84" s="19">
        <v>10</v>
      </c>
      <c r="T84" s="19">
        <v>3</v>
      </c>
      <c r="U84" s="19">
        <v>0</v>
      </c>
      <c r="V84" s="19">
        <v>0</v>
      </c>
      <c r="W84" s="19">
        <v>10</v>
      </c>
      <c r="X84" s="19">
        <v>5</v>
      </c>
      <c r="Y84" s="19">
        <v>4</v>
      </c>
      <c r="Z84" s="19">
        <v>0</v>
      </c>
      <c r="AA84" s="19">
        <v>9</v>
      </c>
      <c r="AB84" s="19">
        <v>0</v>
      </c>
      <c r="AC84" s="19">
        <v>6</v>
      </c>
      <c r="AD84" s="19">
        <f t="shared" si="1"/>
        <v>269</v>
      </c>
    </row>
    <row r="85" spans="1:30" s="266" customFormat="1" ht="16.5">
      <c r="A85" s="19">
        <v>14</v>
      </c>
      <c r="B85" s="19">
        <v>66</v>
      </c>
      <c r="C85" s="19" t="s">
        <v>589</v>
      </c>
      <c r="D85" s="19"/>
      <c r="E85" s="504">
        <v>492</v>
      </c>
      <c r="F85" s="19" t="s">
        <v>32</v>
      </c>
      <c r="G85" s="19">
        <v>542</v>
      </c>
      <c r="H85" s="19">
        <v>22</v>
      </c>
      <c r="I85" s="19">
        <v>43</v>
      </c>
      <c r="J85" s="19">
        <v>22</v>
      </c>
      <c r="K85" s="19">
        <v>7</v>
      </c>
      <c r="L85" s="19">
        <v>30</v>
      </c>
      <c r="M85" s="19">
        <v>3</v>
      </c>
      <c r="N85" s="19">
        <v>5</v>
      </c>
      <c r="O85" s="19">
        <v>2</v>
      </c>
      <c r="P85" s="19">
        <v>6</v>
      </c>
      <c r="Q85" s="19">
        <v>79</v>
      </c>
      <c r="S85" s="19">
        <v>6</v>
      </c>
      <c r="T85" s="19">
        <v>4</v>
      </c>
      <c r="U85" s="19">
        <v>4</v>
      </c>
      <c r="V85" s="19">
        <v>0</v>
      </c>
      <c r="W85" s="19">
        <v>6</v>
      </c>
      <c r="X85" s="19">
        <v>5</v>
      </c>
      <c r="Y85" s="19">
        <v>2</v>
      </c>
      <c r="Z85" s="19">
        <v>1</v>
      </c>
      <c r="AA85" s="19">
        <v>9</v>
      </c>
      <c r="AB85" s="19">
        <v>0</v>
      </c>
      <c r="AC85" s="19">
        <v>8</v>
      </c>
      <c r="AD85" s="19">
        <f t="shared" si="1"/>
        <v>264</v>
      </c>
    </row>
    <row r="86" spans="1:30" s="266" customFormat="1" ht="16.5">
      <c r="A86" s="19">
        <v>14</v>
      </c>
      <c r="B86" s="19">
        <v>66</v>
      </c>
      <c r="C86" s="19" t="s">
        <v>589</v>
      </c>
      <c r="D86" s="19"/>
      <c r="E86" s="504">
        <v>492</v>
      </c>
      <c r="F86" s="19" t="s">
        <v>33</v>
      </c>
      <c r="G86" s="19">
        <v>542</v>
      </c>
      <c r="H86" s="19">
        <v>38</v>
      </c>
      <c r="I86" s="19">
        <v>60</v>
      </c>
      <c r="J86" s="19">
        <v>19</v>
      </c>
      <c r="K86" s="19">
        <v>1</v>
      </c>
      <c r="L86" s="19">
        <v>41</v>
      </c>
      <c r="M86" s="19">
        <v>4</v>
      </c>
      <c r="N86" s="19">
        <v>8</v>
      </c>
      <c r="O86" s="19">
        <v>2</v>
      </c>
      <c r="P86" s="19">
        <v>2</v>
      </c>
      <c r="Q86" s="19">
        <v>71</v>
      </c>
      <c r="S86" s="19">
        <v>7</v>
      </c>
      <c r="T86" s="19">
        <v>1</v>
      </c>
      <c r="U86" s="19">
        <v>0</v>
      </c>
      <c r="V86" s="19">
        <v>0</v>
      </c>
      <c r="W86" s="19">
        <v>5</v>
      </c>
      <c r="X86" s="19">
        <v>6</v>
      </c>
      <c r="Y86" s="19">
        <v>2</v>
      </c>
      <c r="Z86" s="19">
        <v>0</v>
      </c>
      <c r="AA86" s="19">
        <v>17</v>
      </c>
      <c r="AB86" s="19">
        <v>0</v>
      </c>
      <c r="AC86" s="19">
        <v>13</v>
      </c>
      <c r="AD86" s="19">
        <f t="shared" si="1"/>
        <v>297</v>
      </c>
    </row>
    <row r="87" spans="1:30" s="266" customFormat="1" ht="16.5">
      <c r="A87" s="19">
        <v>14</v>
      </c>
      <c r="B87" s="19">
        <v>66</v>
      </c>
      <c r="C87" s="19" t="s">
        <v>589</v>
      </c>
      <c r="D87" s="19"/>
      <c r="E87" s="504">
        <v>493</v>
      </c>
      <c r="F87" s="19" t="s">
        <v>31</v>
      </c>
      <c r="G87" s="19">
        <v>740</v>
      </c>
      <c r="H87" s="19">
        <v>55</v>
      </c>
      <c r="I87" s="19">
        <v>73</v>
      </c>
      <c r="J87" s="19">
        <v>27</v>
      </c>
      <c r="K87" s="19">
        <v>5</v>
      </c>
      <c r="L87" s="19">
        <v>34</v>
      </c>
      <c r="M87" s="19">
        <v>1</v>
      </c>
      <c r="N87" s="19">
        <v>1</v>
      </c>
      <c r="O87" s="19">
        <v>3</v>
      </c>
      <c r="P87" s="19">
        <v>3</v>
      </c>
      <c r="Q87" s="19">
        <v>107</v>
      </c>
      <c r="S87" s="19">
        <v>7</v>
      </c>
      <c r="T87" s="19">
        <v>3</v>
      </c>
      <c r="U87" s="19">
        <v>1</v>
      </c>
      <c r="V87" s="19">
        <v>0</v>
      </c>
      <c r="W87" s="19">
        <v>14</v>
      </c>
      <c r="X87" s="19">
        <v>6</v>
      </c>
      <c r="Y87" s="19">
        <v>3</v>
      </c>
      <c r="Z87" s="19">
        <v>4</v>
      </c>
      <c r="AA87" s="19">
        <v>14</v>
      </c>
      <c r="AB87" s="19">
        <v>0</v>
      </c>
      <c r="AC87" s="19">
        <v>7</v>
      </c>
      <c r="AD87" s="19">
        <f t="shared" si="1"/>
        <v>368</v>
      </c>
    </row>
    <row r="88" spans="1:30" s="266" customFormat="1" ht="16.5">
      <c r="A88" s="19">
        <v>14</v>
      </c>
      <c r="B88" s="19">
        <v>66</v>
      </c>
      <c r="C88" s="19" t="s">
        <v>589</v>
      </c>
      <c r="D88" s="19"/>
      <c r="E88" s="504">
        <v>493</v>
      </c>
      <c r="F88" s="19" t="s">
        <v>32</v>
      </c>
      <c r="G88" s="19">
        <v>740</v>
      </c>
      <c r="H88" s="19">
        <v>60</v>
      </c>
      <c r="I88" s="19">
        <v>74</v>
      </c>
      <c r="J88" s="19">
        <v>25</v>
      </c>
      <c r="K88" s="19">
        <v>13</v>
      </c>
      <c r="L88" s="19">
        <v>37</v>
      </c>
      <c r="M88" s="19">
        <v>1</v>
      </c>
      <c r="N88" s="19">
        <v>6</v>
      </c>
      <c r="O88" s="19">
        <v>8</v>
      </c>
      <c r="P88" s="19">
        <v>2</v>
      </c>
      <c r="Q88" s="19">
        <v>108</v>
      </c>
      <c r="S88" s="19">
        <v>6</v>
      </c>
      <c r="T88" s="19">
        <v>6</v>
      </c>
      <c r="U88" s="19">
        <v>3</v>
      </c>
      <c r="V88" s="19">
        <v>0</v>
      </c>
      <c r="W88" s="19">
        <v>1</v>
      </c>
      <c r="X88" s="19">
        <v>5</v>
      </c>
      <c r="Y88" s="19">
        <v>2</v>
      </c>
      <c r="Z88" s="19">
        <v>4</v>
      </c>
      <c r="AA88" s="19">
        <v>12</v>
      </c>
      <c r="AB88" s="19">
        <v>0</v>
      </c>
      <c r="AC88" s="19">
        <v>12</v>
      </c>
      <c r="AD88" s="19">
        <f t="shared" si="1"/>
        <v>385</v>
      </c>
    </row>
    <row r="89" spans="1:30" s="266" customFormat="1" ht="16.5">
      <c r="A89" s="19">
        <v>14</v>
      </c>
      <c r="B89" s="19">
        <v>66</v>
      </c>
      <c r="C89" s="19" t="s">
        <v>589</v>
      </c>
      <c r="D89" s="19"/>
      <c r="E89" s="504">
        <v>493</v>
      </c>
      <c r="F89" s="19" t="s">
        <v>33</v>
      </c>
      <c r="G89" s="19">
        <v>740</v>
      </c>
      <c r="H89" s="19">
        <v>62</v>
      </c>
      <c r="I89" s="19">
        <v>34</v>
      </c>
      <c r="J89" s="19">
        <v>31</v>
      </c>
      <c r="K89" s="19">
        <v>9</v>
      </c>
      <c r="L89" s="19">
        <v>52</v>
      </c>
      <c r="M89" s="19">
        <v>2</v>
      </c>
      <c r="N89" s="19">
        <v>5</v>
      </c>
      <c r="O89" s="19">
        <v>5</v>
      </c>
      <c r="P89" s="19">
        <v>2</v>
      </c>
      <c r="Q89" s="19">
        <v>92</v>
      </c>
      <c r="S89" s="19">
        <v>6</v>
      </c>
      <c r="T89" s="19">
        <v>3</v>
      </c>
      <c r="U89" s="19">
        <v>1</v>
      </c>
      <c r="V89" s="19">
        <v>0</v>
      </c>
      <c r="W89" s="19">
        <v>10</v>
      </c>
      <c r="X89" s="19">
        <v>7</v>
      </c>
      <c r="Y89" s="19">
        <v>4</v>
      </c>
      <c r="Z89" s="19">
        <v>2</v>
      </c>
      <c r="AA89" s="19">
        <v>15</v>
      </c>
      <c r="AB89" s="19">
        <v>0</v>
      </c>
      <c r="AC89" s="19">
        <v>9</v>
      </c>
      <c r="AD89" s="19">
        <f t="shared" si="1"/>
        <v>351</v>
      </c>
    </row>
    <row r="90" spans="1:30" s="266" customFormat="1" ht="16.5">
      <c r="A90" s="19">
        <v>14</v>
      </c>
      <c r="B90" s="19">
        <v>66</v>
      </c>
      <c r="C90" s="19" t="s">
        <v>589</v>
      </c>
      <c r="D90" s="19"/>
      <c r="E90" s="504">
        <v>493</v>
      </c>
      <c r="F90" s="19" t="s">
        <v>197</v>
      </c>
      <c r="G90" s="19">
        <v>740</v>
      </c>
      <c r="H90" s="19">
        <v>56</v>
      </c>
      <c r="I90" s="19">
        <v>63</v>
      </c>
      <c r="J90" s="19">
        <v>20</v>
      </c>
      <c r="K90" s="19">
        <v>11</v>
      </c>
      <c r="L90" s="19">
        <v>30</v>
      </c>
      <c r="M90" s="19">
        <v>3</v>
      </c>
      <c r="N90" s="19">
        <v>5</v>
      </c>
      <c r="O90" s="19">
        <v>7</v>
      </c>
      <c r="P90" s="19">
        <v>3</v>
      </c>
      <c r="Q90" s="19">
        <v>86</v>
      </c>
      <c r="S90" s="19">
        <v>8</v>
      </c>
      <c r="T90" s="19">
        <v>5</v>
      </c>
      <c r="U90" s="19">
        <v>2</v>
      </c>
      <c r="V90" s="19">
        <v>0</v>
      </c>
      <c r="W90" s="19">
        <v>10</v>
      </c>
      <c r="X90" s="19">
        <v>1</v>
      </c>
      <c r="Y90" s="19">
        <v>4</v>
      </c>
      <c r="Z90" s="19">
        <v>3</v>
      </c>
      <c r="AA90" s="19">
        <v>17</v>
      </c>
      <c r="AB90" s="19">
        <v>1</v>
      </c>
      <c r="AC90" s="19">
        <v>19</v>
      </c>
      <c r="AD90" s="19">
        <f t="shared" si="1"/>
        <v>354</v>
      </c>
    </row>
    <row r="91" spans="1:30" s="266" customFormat="1" ht="16.5">
      <c r="A91" s="19">
        <v>14</v>
      </c>
      <c r="B91" s="19">
        <v>66</v>
      </c>
      <c r="C91" s="19" t="s">
        <v>589</v>
      </c>
      <c r="D91" s="19"/>
      <c r="E91" s="504">
        <v>493</v>
      </c>
      <c r="F91" s="19" t="s">
        <v>334</v>
      </c>
      <c r="G91" s="19">
        <v>740</v>
      </c>
      <c r="H91" s="19">
        <v>54</v>
      </c>
      <c r="I91" s="19">
        <v>75</v>
      </c>
      <c r="J91" s="19">
        <v>28</v>
      </c>
      <c r="K91" s="19">
        <v>13</v>
      </c>
      <c r="L91" s="19">
        <v>41</v>
      </c>
      <c r="M91" s="19">
        <v>2</v>
      </c>
      <c r="N91" s="19">
        <v>9</v>
      </c>
      <c r="O91" s="19">
        <v>4</v>
      </c>
      <c r="P91" s="19">
        <v>2</v>
      </c>
      <c r="Q91" s="19">
        <v>104</v>
      </c>
      <c r="S91" s="19">
        <v>13</v>
      </c>
      <c r="T91" s="19">
        <v>3</v>
      </c>
      <c r="U91" s="19">
        <v>5</v>
      </c>
      <c r="V91" s="19">
        <v>0</v>
      </c>
      <c r="W91" s="19">
        <v>8</v>
      </c>
      <c r="X91" s="19">
        <v>2</v>
      </c>
      <c r="Y91" s="19">
        <v>3</v>
      </c>
      <c r="Z91" s="19">
        <v>3</v>
      </c>
      <c r="AA91" s="19">
        <v>14</v>
      </c>
      <c r="AB91" s="19">
        <v>1</v>
      </c>
      <c r="AC91" s="19">
        <v>13</v>
      </c>
      <c r="AD91" s="19">
        <f t="shared" si="1"/>
        <v>397</v>
      </c>
    </row>
    <row r="92" spans="1:30" s="266" customFormat="1" ht="16.5">
      <c r="A92" s="19">
        <v>14</v>
      </c>
      <c r="B92" s="19">
        <v>66</v>
      </c>
      <c r="C92" s="19" t="s">
        <v>589</v>
      </c>
      <c r="D92" s="19"/>
      <c r="E92" s="504">
        <v>494</v>
      </c>
      <c r="F92" s="19" t="s">
        <v>31</v>
      </c>
      <c r="G92" s="19">
        <v>660</v>
      </c>
      <c r="H92" s="19">
        <v>40</v>
      </c>
      <c r="I92" s="19">
        <v>60</v>
      </c>
      <c r="J92" s="19">
        <v>17</v>
      </c>
      <c r="K92" s="19">
        <v>6</v>
      </c>
      <c r="L92" s="19">
        <v>46</v>
      </c>
      <c r="M92" s="19">
        <v>3</v>
      </c>
      <c r="N92" s="19">
        <v>2</v>
      </c>
      <c r="O92" s="19">
        <v>5</v>
      </c>
      <c r="P92" s="19">
        <v>2</v>
      </c>
      <c r="Q92" s="19">
        <v>96</v>
      </c>
      <c r="S92" s="19">
        <v>4</v>
      </c>
      <c r="T92" s="19">
        <v>0</v>
      </c>
      <c r="U92" s="19">
        <v>1</v>
      </c>
      <c r="V92" s="19">
        <v>0</v>
      </c>
      <c r="W92" s="19">
        <v>11</v>
      </c>
      <c r="X92" s="19">
        <v>2</v>
      </c>
      <c r="Y92" s="19">
        <v>4</v>
      </c>
      <c r="Z92" s="19">
        <v>2</v>
      </c>
      <c r="AA92" s="19">
        <v>22</v>
      </c>
      <c r="AB92" s="19">
        <v>1</v>
      </c>
      <c r="AC92" s="19">
        <v>20</v>
      </c>
      <c r="AD92" s="19">
        <f t="shared" si="1"/>
        <v>344</v>
      </c>
    </row>
    <row r="93" spans="1:30" s="266" customFormat="1" ht="16.5">
      <c r="A93" s="19">
        <v>14</v>
      </c>
      <c r="B93" s="19">
        <v>66</v>
      </c>
      <c r="C93" s="19" t="s">
        <v>589</v>
      </c>
      <c r="D93" s="19"/>
      <c r="E93" s="504">
        <v>494</v>
      </c>
      <c r="F93" s="19" t="s">
        <v>32</v>
      </c>
      <c r="G93" s="19">
        <v>659</v>
      </c>
      <c r="H93" s="19">
        <v>36</v>
      </c>
      <c r="I93" s="19">
        <v>58</v>
      </c>
      <c r="J93" s="19">
        <v>16</v>
      </c>
      <c r="K93" s="19">
        <v>8</v>
      </c>
      <c r="L93" s="19">
        <v>37</v>
      </c>
      <c r="M93" s="19">
        <v>1</v>
      </c>
      <c r="N93" s="19">
        <v>4</v>
      </c>
      <c r="O93" s="19">
        <v>7</v>
      </c>
      <c r="P93" s="19">
        <v>3</v>
      </c>
      <c r="Q93" s="19">
        <v>99</v>
      </c>
      <c r="S93" s="19">
        <v>3</v>
      </c>
      <c r="T93" s="19">
        <v>2</v>
      </c>
      <c r="U93" s="19">
        <v>2</v>
      </c>
      <c r="V93" s="19">
        <v>0</v>
      </c>
      <c r="W93" s="19">
        <v>8</v>
      </c>
      <c r="X93" s="19">
        <v>2</v>
      </c>
      <c r="Y93" s="19">
        <v>6</v>
      </c>
      <c r="Z93" s="19">
        <v>1</v>
      </c>
      <c r="AA93" s="19">
        <v>17</v>
      </c>
      <c r="AB93" s="19">
        <v>0</v>
      </c>
      <c r="AC93" s="19">
        <v>10</v>
      </c>
      <c r="AD93" s="19">
        <f t="shared" si="1"/>
        <v>320</v>
      </c>
    </row>
    <row r="94" spans="1:30" s="266" customFormat="1" ht="16.5">
      <c r="A94" s="19">
        <v>14</v>
      </c>
      <c r="B94" s="19">
        <v>66</v>
      </c>
      <c r="C94" s="19" t="s">
        <v>589</v>
      </c>
      <c r="D94" s="19"/>
      <c r="E94" s="504">
        <v>494</v>
      </c>
      <c r="F94" s="19" t="s">
        <v>33</v>
      </c>
      <c r="G94" s="19">
        <v>659</v>
      </c>
      <c r="H94" s="19">
        <v>44</v>
      </c>
      <c r="I94" s="19">
        <v>1</v>
      </c>
      <c r="J94" s="19">
        <v>17</v>
      </c>
      <c r="K94" s="19">
        <v>17</v>
      </c>
      <c r="L94" s="19">
        <v>39</v>
      </c>
      <c r="M94" s="19">
        <v>1</v>
      </c>
      <c r="N94" s="19">
        <v>4</v>
      </c>
      <c r="O94" s="19">
        <v>10</v>
      </c>
      <c r="P94" s="19">
        <v>6</v>
      </c>
      <c r="Q94" s="19">
        <v>91</v>
      </c>
      <c r="S94" s="19">
        <v>6</v>
      </c>
      <c r="T94" s="19">
        <v>6</v>
      </c>
      <c r="U94" s="19">
        <v>2</v>
      </c>
      <c r="V94" s="19">
        <v>0</v>
      </c>
      <c r="W94" s="19">
        <v>12</v>
      </c>
      <c r="X94" s="19">
        <v>3</v>
      </c>
      <c r="Y94" s="19">
        <v>5</v>
      </c>
      <c r="Z94" s="19">
        <v>3</v>
      </c>
      <c r="AA94" s="19">
        <v>24</v>
      </c>
      <c r="AB94" s="19">
        <v>1</v>
      </c>
      <c r="AC94" s="19">
        <v>10</v>
      </c>
      <c r="AD94" s="19">
        <f t="shared" si="1"/>
        <v>302</v>
      </c>
    </row>
    <row r="95" spans="1:30" s="266" customFormat="1" ht="16.5">
      <c r="A95" s="19">
        <v>14</v>
      </c>
      <c r="B95" s="19">
        <v>66</v>
      </c>
      <c r="C95" s="19" t="s">
        <v>589</v>
      </c>
      <c r="D95" s="19"/>
      <c r="E95" s="504">
        <v>495</v>
      </c>
      <c r="F95" s="19" t="s">
        <v>31</v>
      </c>
      <c r="G95" s="19">
        <v>588</v>
      </c>
      <c r="H95" s="19">
        <v>35</v>
      </c>
      <c r="I95" s="19">
        <v>78</v>
      </c>
      <c r="J95" s="19">
        <v>19</v>
      </c>
      <c r="K95" s="19">
        <v>2</v>
      </c>
      <c r="L95" s="19">
        <v>29</v>
      </c>
      <c r="M95" s="19">
        <v>3</v>
      </c>
      <c r="N95" s="19">
        <v>13</v>
      </c>
      <c r="O95" s="19">
        <v>4</v>
      </c>
      <c r="P95" s="19">
        <v>3</v>
      </c>
      <c r="Q95" s="19">
        <v>66</v>
      </c>
      <c r="S95" s="19">
        <v>7</v>
      </c>
      <c r="T95" s="19">
        <v>2</v>
      </c>
      <c r="U95" s="19">
        <v>0</v>
      </c>
      <c r="V95" s="19">
        <v>0</v>
      </c>
      <c r="W95" s="19">
        <v>4</v>
      </c>
      <c r="X95" s="19">
        <v>4</v>
      </c>
      <c r="Y95" s="19">
        <v>2</v>
      </c>
      <c r="Z95" s="19">
        <v>3</v>
      </c>
      <c r="AA95" s="19">
        <v>13</v>
      </c>
      <c r="AB95" s="19">
        <v>0</v>
      </c>
      <c r="AC95" s="19">
        <v>18</v>
      </c>
      <c r="AD95" s="19">
        <f t="shared" ref="AD95:AD158" si="2">SUM(H95:AC95)</f>
        <v>305</v>
      </c>
    </row>
    <row r="96" spans="1:30" s="266" customFormat="1" ht="16.5">
      <c r="A96" s="19">
        <v>14</v>
      </c>
      <c r="B96" s="19">
        <v>66</v>
      </c>
      <c r="C96" s="19" t="s">
        <v>589</v>
      </c>
      <c r="D96" s="19"/>
      <c r="E96" s="504">
        <v>495</v>
      </c>
      <c r="F96" s="19" t="s">
        <v>32</v>
      </c>
      <c r="G96" s="19">
        <v>588</v>
      </c>
      <c r="H96" s="19">
        <v>39</v>
      </c>
      <c r="I96" s="19">
        <v>93</v>
      </c>
      <c r="J96" s="19">
        <v>17</v>
      </c>
      <c r="K96" s="19">
        <v>8</v>
      </c>
      <c r="L96" s="19">
        <v>25</v>
      </c>
      <c r="M96" s="19">
        <v>4</v>
      </c>
      <c r="N96" s="19">
        <v>7</v>
      </c>
      <c r="O96" s="19">
        <v>2</v>
      </c>
      <c r="P96" s="19">
        <v>2</v>
      </c>
      <c r="Q96" s="19">
        <v>74</v>
      </c>
      <c r="S96" s="19">
        <v>3</v>
      </c>
      <c r="T96" s="19">
        <v>2</v>
      </c>
      <c r="U96" s="19">
        <v>2</v>
      </c>
      <c r="V96" s="19">
        <v>0</v>
      </c>
      <c r="W96" s="19">
        <v>9</v>
      </c>
      <c r="X96" s="19">
        <v>1</v>
      </c>
      <c r="Y96" s="19">
        <v>3</v>
      </c>
      <c r="Z96" s="19">
        <v>1</v>
      </c>
      <c r="AA96" s="19">
        <v>16</v>
      </c>
      <c r="AB96" s="19">
        <v>0</v>
      </c>
      <c r="AC96" s="19">
        <v>15</v>
      </c>
      <c r="AD96" s="19">
        <f t="shared" si="2"/>
        <v>323</v>
      </c>
    </row>
    <row r="97" spans="1:30" s="266" customFormat="1" ht="16.5">
      <c r="A97" s="19">
        <v>14</v>
      </c>
      <c r="B97" s="19">
        <v>66</v>
      </c>
      <c r="C97" s="19" t="s">
        <v>589</v>
      </c>
      <c r="D97" s="19"/>
      <c r="E97" s="504">
        <v>495</v>
      </c>
      <c r="F97" s="19" t="s">
        <v>33</v>
      </c>
      <c r="G97" s="19">
        <v>587</v>
      </c>
      <c r="H97" s="19">
        <v>29</v>
      </c>
      <c r="I97" s="19">
        <v>88</v>
      </c>
      <c r="J97" s="19">
        <v>16</v>
      </c>
      <c r="K97" s="19">
        <v>10</v>
      </c>
      <c r="L97" s="19">
        <v>29</v>
      </c>
      <c r="M97" s="19">
        <v>5</v>
      </c>
      <c r="N97" s="19">
        <v>6</v>
      </c>
      <c r="O97" s="19">
        <v>8</v>
      </c>
      <c r="P97" s="19">
        <v>1</v>
      </c>
      <c r="Q97" s="19">
        <v>78</v>
      </c>
      <c r="S97" s="19">
        <v>1</v>
      </c>
      <c r="T97" s="19">
        <v>2</v>
      </c>
      <c r="U97" s="19">
        <v>0</v>
      </c>
      <c r="V97" s="19">
        <v>0</v>
      </c>
      <c r="W97" s="19">
        <v>8</v>
      </c>
      <c r="X97" s="19">
        <v>1</v>
      </c>
      <c r="Y97" s="19">
        <v>4</v>
      </c>
      <c r="Z97" s="19">
        <v>2</v>
      </c>
      <c r="AA97" s="19">
        <v>12</v>
      </c>
      <c r="AB97" s="19">
        <v>0</v>
      </c>
      <c r="AC97" s="19">
        <v>13</v>
      </c>
      <c r="AD97" s="19">
        <f t="shared" si="2"/>
        <v>313</v>
      </c>
    </row>
    <row r="98" spans="1:30" s="266" customFormat="1" ht="16.5">
      <c r="A98" s="19">
        <v>14</v>
      </c>
      <c r="B98" s="19">
        <v>66</v>
      </c>
      <c r="C98" s="19" t="s">
        <v>589</v>
      </c>
      <c r="D98" s="280"/>
      <c r="E98" s="504">
        <v>496</v>
      </c>
      <c r="F98" s="19" t="s">
        <v>31</v>
      </c>
      <c r="G98" s="19">
        <v>654</v>
      </c>
      <c r="H98" s="19">
        <v>51</v>
      </c>
      <c r="I98" s="19">
        <v>58</v>
      </c>
      <c r="J98" s="19">
        <v>26</v>
      </c>
      <c r="K98" s="19">
        <v>8</v>
      </c>
      <c r="L98" s="19">
        <v>44</v>
      </c>
      <c r="M98" s="19">
        <v>6</v>
      </c>
      <c r="N98" s="19">
        <v>7</v>
      </c>
      <c r="O98" s="19">
        <v>7</v>
      </c>
      <c r="P98" s="19">
        <v>2</v>
      </c>
      <c r="Q98" s="19">
        <v>111</v>
      </c>
      <c r="S98" s="19">
        <v>7</v>
      </c>
      <c r="T98" s="19">
        <v>1</v>
      </c>
      <c r="U98" s="19">
        <v>2</v>
      </c>
      <c r="V98" s="19">
        <v>0</v>
      </c>
      <c r="W98" s="19">
        <v>7</v>
      </c>
      <c r="X98" s="19">
        <v>5</v>
      </c>
      <c r="Y98" s="19">
        <v>5</v>
      </c>
      <c r="Z98" s="19">
        <v>4</v>
      </c>
      <c r="AA98" s="19">
        <v>18</v>
      </c>
      <c r="AB98" s="19">
        <v>0</v>
      </c>
      <c r="AC98" s="19">
        <v>14</v>
      </c>
      <c r="AD98" s="19">
        <f t="shared" si="2"/>
        <v>383</v>
      </c>
    </row>
    <row r="99" spans="1:30" s="266" customFormat="1" ht="16.5">
      <c r="A99" s="19">
        <v>14</v>
      </c>
      <c r="B99" s="19">
        <v>66</v>
      </c>
      <c r="C99" s="19" t="s">
        <v>589</v>
      </c>
      <c r="D99" s="19"/>
      <c r="E99" s="504">
        <v>496</v>
      </c>
      <c r="F99" s="19" t="s">
        <v>32</v>
      </c>
      <c r="G99" s="19">
        <v>654</v>
      </c>
      <c r="H99" s="19">
        <v>75</v>
      </c>
      <c r="I99" s="19">
        <v>52</v>
      </c>
      <c r="J99" s="19">
        <v>25</v>
      </c>
      <c r="K99" s="19">
        <v>11</v>
      </c>
      <c r="L99" s="19">
        <v>38</v>
      </c>
      <c r="M99" s="19">
        <v>0</v>
      </c>
      <c r="N99" s="19">
        <v>4</v>
      </c>
      <c r="O99" s="19">
        <v>8</v>
      </c>
      <c r="P99" s="19">
        <v>42</v>
      </c>
      <c r="Q99" s="19">
        <v>105</v>
      </c>
      <c r="S99" s="19">
        <v>0</v>
      </c>
      <c r="T99" s="19">
        <v>9</v>
      </c>
      <c r="U99" s="19">
        <v>2</v>
      </c>
      <c r="V99" s="19">
        <v>1</v>
      </c>
      <c r="W99" s="19">
        <v>10</v>
      </c>
      <c r="X99" s="19">
        <v>0</v>
      </c>
      <c r="Y99" s="19">
        <v>2</v>
      </c>
      <c r="Z99" s="19">
        <v>3</v>
      </c>
      <c r="AA99" s="19">
        <v>13</v>
      </c>
      <c r="AB99" s="19">
        <v>0</v>
      </c>
      <c r="AC99" s="19">
        <v>7</v>
      </c>
      <c r="AD99" s="19">
        <f t="shared" si="2"/>
        <v>407</v>
      </c>
    </row>
    <row r="100" spans="1:30" s="266" customFormat="1" ht="16.5">
      <c r="A100" s="19">
        <v>14</v>
      </c>
      <c r="B100" s="19">
        <v>66</v>
      </c>
      <c r="C100" s="19" t="s">
        <v>589</v>
      </c>
      <c r="D100" s="19"/>
      <c r="E100" s="504">
        <v>497</v>
      </c>
      <c r="F100" s="19" t="s">
        <v>31</v>
      </c>
      <c r="G100" s="19">
        <v>656</v>
      </c>
      <c r="H100" s="19">
        <v>44</v>
      </c>
      <c r="I100" s="19">
        <v>71</v>
      </c>
      <c r="J100" s="19">
        <v>25</v>
      </c>
      <c r="K100" s="19">
        <v>9</v>
      </c>
      <c r="L100" s="19">
        <v>29</v>
      </c>
      <c r="M100" s="19">
        <v>1</v>
      </c>
      <c r="N100" s="19">
        <v>2</v>
      </c>
      <c r="O100" s="19">
        <v>7</v>
      </c>
      <c r="P100" s="19">
        <v>4</v>
      </c>
      <c r="Q100" s="19">
        <v>111</v>
      </c>
      <c r="S100" s="19">
        <v>7</v>
      </c>
      <c r="T100" s="19">
        <v>5</v>
      </c>
      <c r="U100" s="19">
        <v>2</v>
      </c>
      <c r="V100" s="19">
        <v>0</v>
      </c>
      <c r="W100" s="19">
        <v>15</v>
      </c>
      <c r="X100" s="19">
        <v>4</v>
      </c>
      <c r="Y100" s="19">
        <v>3</v>
      </c>
      <c r="Z100" s="19">
        <v>7</v>
      </c>
      <c r="AA100" s="19">
        <v>30</v>
      </c>
      <c r="AB100" s="19">
        <v>1</v>
      </c>
      <c r="AC100" s="19">
        <v>15</v>
      </c>
      <c r="AD100" s="19">
        <f t="shared" si="2"/>
        <v>392</v>
      </c>
    </row>
    <row r="101" spans="1:30" s="266" customFormat="1" ht="16.5">
      <c r="A101" s="19">
        <v>14</v>
      </c>
      <c r="B101" s="19">
        <v>66</v>
      </c>
      <c r="C101" s="19" t="s">
        <v>589</v>
      </c>
      <c r="D101" s="19"/>
      <c r="E101" s="504">
        <v>497</v>
      </c>
      <c r="F101" s="19" t="s">
        <v>32</v>
      </c>
      <c r="G101" s="19">
        <v>656</v>
      </c>
      <c r="H101" s="19">
        <v>55</v>
      </c>
      <c r="I101" s="19">
        <v>68</v>
      </c>
      <c r="J101" s="19">
        <v>19</v>
      </c>
      <c r="K101" s="19">
        <v>8</v>
      </c>
      <c r="L101" s="19">
        <v>32</v>
      </c>
      <c r="M101" s="19">
        <v>5</v>
      </c>
      <c r="N101" s="19">
        <v>5</v>
      </c>
      <c r="O101" s="19">
        <v>6</v>
      </c>
      <c r="P101" s="19">
        <v>3</v>
      </c>
      <c r="Q101" s="19">
        <v>115</v>
      </c>
      <c r="S101" s="19">
        <v>7</v>
      </c>
      <c r="T101" s="19">
        <v>2</v>
      </c>
      <c r="U101" s="19">
        <v>3</v>
      </c>
      <c r="V101" s="19">
        <v>0</v>
      </c>
      <c r="W101" s="19">
        <v>6</v>
      </c>
      <c r="X101" s="19">
        <v>5</v>
      </c>
      <c r="Y101" s="19">
        <v>2</v>
      </c>
      <c r="Z101" s="19">
        <v>4</v>
      </c>
      <c r="AA101" s="19">
        <v>18</v>
      </c>
      <c r="AB101" s="19">
        <v>0</v>
      </c>
      <c r="AC101" s="19">
        <v>11</v>
      </c>
      <c r="AD101" s="19">
        <f t="shared" si="2"/>
        <v>374</v>
      </c>
    </row>
    <row r="102" spans="1:30" s="266" customFormat="1" ht="16.5">
      <c r="A102" s="19">
        <v>14</v>
      </c>
      <c r="B102" s="19">
        <v>66</v>
      </c>
      <c r="C102" s="19" t="s">
        <v>589</v>
      </c>
      <c r="D102" s="19"/>
      <c r="E102" s="504">
        <v>498</v>
      </c>
      <c r="F102" s="19" t="s">
        <v>31</v>
      </c>
      <c r="G102" s="19">
        <v>650</v>
      </c>
      <c r="H102" s="19">
        <v>50</v>
      </c>
      <c r="I102" s="19">
        <v>98</v>
      </c>
      <c r="J102" s="19">
        <v>22</v>
      </c>
      <c r="K102" s="19">
        <v>10</v>
      </c>
      <c r="L102" s="19">
        <v>27</v>
      </c>
      <c r="M102" s="19">
        <v>8</v>
      </c>
      <c r="N102" s="19">
        <v>5</v>
      </c>
      <c r="O102" s="19">
        <v>4</v>
      </c>
      <c r="P102" s="19">
        <v>3</v>
      </c>
      <c r="Q102" s="19">
        <v>58</v>
      </c>
      <c r="S102" s="19">
        <v>10</v>
      </c>
      <c r="T102" s="19">
        <v>4</v>
      </c>
      <c r="U102" s="19">
        <v>1</v>
      </c>
      <c r="V102" s="19">
        <v>0</v>
      </c>
      <c r="W102" s="19">
        <v>19</v>
      </c>
      <c r="X102" s="19">
        <v>3</v>
      </c>
      <c r="Y102" s="19">
        <v>4</v>
      </c>
      <c r="Z102" s="19">
        <v>7</v>
      </c>
      <c r="AA102" s="19">
        <v>13</v>
      </c>
      <c r="AB102" s="19">
        <v>1</v>
      </c>
      <c r="AC102" s="19">
        <v>10</v>
      </c>
      <c r="AD102" s="19">
        <f t="shared" si="2"/>
        <v>357</v>
      </c>
    </row>
    <row r="103" spans="1:30" s="266" customFormat="1" ht="16.5">
      <c r="A103" s="19">
        <v>14</v>
      </c>
      <c r="B103" s="19">
        <v>66</v>
      </c>
      <c r="C103" s="19" t="s">
        <v>589</v>
      </c>
      <c r="D103" s="19"/>
      <c r="E103" s="504">
        <v>498</v>
      </c>
      <c r="F103" s="19" t="s">
        <v>32</v>
      </c>
      <c r="G103" s="19">
        <v>649</v>
      </c>
      <c r="H103" s="19">
        <v>56</v>
      </c>
      <c r="I103" s="19">
        <v>109</v>
      </c>
      <c r="J103" s="19">
        <v>35</v>
      </c>
      <c r="K103" s="19">
        <v>6</v>
      </c>
      <c r="L103" s="19">
        <v>20</v>
      </c>
      <c r="M103" s="19">
        <v>5</v>
      </c>
      <c r="N103" s="19">
        <v>2</v>
      </c>
      <c r="O103" s="19">
        <v>12</v>
      </c>
      <c r="P103" s="19">
        <v>1</v>
      </c>
      <c r="Q103" s="19">
        <v>74</v>
      </c>
      <c r="S103" s="19">
        <v>11</v>
      </c>
      <c r="T103" s="19">
        <v>3</v>
      </c>
      <c r="U103" s="19">
        <v>3</v>
      </c>
      <c r="V103" s="19">
        <v>0</v>
      </c>
      <c r="W103" s="19">
        <v>5</v>
      </c>
      <c r="X103" s="19">
        <v>3</v>
      </c>
      <c r="Y103" s="19">
        <v>4</v>
      </c>
      <c r="Z103" s="19">
        <v>6</v>
      </c>
      <c r="AA103" s="19">
        <v>19</v>
      </c>
      <c r="AB103" s="19">
        <v>0</v>
      </c>
      <c r="AC103" s="19">
        <v>10</v>
      </c>
      <c r="AD103" s="19">
        <f t="shared" si="2"/>
        <v>384</v>
      </c>
    </row>
    <row r="104" spans="1:30" s="266" customFormat="1" ht="16.5">
      <c r="A104" s="19">
        <v>14</v>
      </c>
      <c r="B104" s="19">
        <v>66</v>
      </c>
      <c r="C104" s="19" t="s">
        <v>589</v>
      </c>
      <c r="D104" s="19"/>
      <c r="E104" s="504">
        <v>499</v>
      </c>
      <c r="F104" s="19" t="s">
        <v>31</v>
      </c>
      <c r="G104" s="19">
        <v>662</v>
      </c>
      <c r="H104" s="19">
        <v>61</v>
      </c>
      <c r="I104" s="19">
        <v>155</v>
      </c>
      <c r="J104" s="19">
        <v>32</v>
      </c>
      <c r="K104" s="19">
        <v>6</v>
      </c>
      <c r="L104" s="19">
        <v>23</v>
      </c>
      <c r="M104" s="19">
        <v>1</v>
      </c>
      <c r="N104" s="19">
        <v>9</v>
      </c>
      <c r="O104" s="19">
        <v>5</v>
      </c>
      <c r="P104" s="19">
        <v>3</v>
      </c>
      <c r="Q104" s="19">
        <v>63</v>
      </c>
      <c r="S104" s="19">
        <v>6</v>
      </c>
      <c r="T104" s="19">
        <v>5</v>
      </c>
      <c r="U104" s="19">
        <v>4</v>
      </c>
      <c r="V104" s="19">
        <v>0</v>
      </c>
      <c r="W104" s="19">
        <v>10</v>
      </c>
      <c r="X104" s="19">
        <v>1</v>
      </c>
      <c r="Y104" s="19">
        <v>5</v>
      </c>
      <c r="Z104" s="19">
        <v>5</v>
      </c>
      <c r="AA104" s="19">
        <v>15</v>
      </c>
      <c r="AB104" s="19">
        <v>0</v>
      </c>
      <c r="AC104" s="19">
        <v>16</v>
      </c>
      <c r="AD104" s="19">
        <f t="shared" si="2"/>
        <v>425</v>
      </c>
    </row>
    <row r="105" spans="1:30" s="266" customFormat="1" ht="16.5">
      <c r="A105" s="19">
        <v>14</v>
      </c>
      <c r="B105" s="19">
        <v>66</v>
      </c>
      <c r="C105" s="19" t="s">
        <v>589</v>
      </c>
      <c r="D105" s="19"/>
      <c r="E105" s="504">
        <v>499</v>
      </c>
      <c r="F105" s="19" t="s">
        <v>32</v>
      </c>
      <c r="G105" s="19">
        <v>662</v>
      </c>
      <c r="H105" s="19">
        <v>65</v>
      </c>
      <c r="I105" s="19">
        <v>161</v>
      </c>
      <c r="J105" s="19">
        <v>23</v>
      </c>
      <c r="K105" s="19">
        <v>7</v>
      </c>
      <c r="L105" s="19">
        <v>26</v>
      </c>
      <c r="M105" s="19">
        <v>7</v>
      </c>
      <c r="N105" s="19">
        <v>6</v>
      </c>
      <c r="O105" s="19">
        <v>5</v>
      </c>
      <c r="P105" s="19">
        <v>3</v>
      </c>
      <c r="Q105" s="19">
        <v>72</v>
      </c>
      <c r="S105" s="19">
        <v>8</v>
      </c>
      <c r="T105" s="19">
        <v>6</v>
      </c>
      <c r="U105" s="19">
        <v>6</v>
      </c>
      <c r="V105" s="19">
        <v>0</v>
      </c>
      <c r="W105" s="19">
        <v>9</v>
      </c>
      <c r="X105" s="19">
        <v>5</v>
      </c>
      <c r="Y105" s="19">
        <v>4</v>
      </c>
      <c r="Z105" s="19">
        <v>4</v>
      </c>
      <c r="AA105" s="19">
        <v>17</v>
      </c>
      <c r="AB105" s="19">
        <v>0</v>
      </c>
      <c r="AC105" s="19">
        <v>16</v>
      </c>
      <c r="AD105" s="19">
        <f t="shared" si="2"/>
        <v>450</v>
      </c>
    </row>
    <row r="106" spans="1:30" s="266" customFormat="1" ht="16.5">
      <c r="A106" s="19">
        <v>14</v>
      </c>
      <c r="B106" s="19">
        <v>66</v>
      </c>
      <c r="C106" s="19" t="s">
        <v>589</v>
      </c>
      <c r="D106" s="19"/>
      <c r="E106" s="504">
        <v>500</v>
      </c>
      <c r="F106" s="19" t="s">
        <v>31</v>
      </c>
      <c r="G106" s="19">
        <v>742</v>
      </c>
      <c r="H106" s="19">
        <v>69</v>
      </c>
      <c r="I106" s="19">
        <v>92</v>
      </c>
      <c r="J106" s="19">
        <v>23</v>
      </c>
      <c r="K106" s="19">
        <v>14</v>
      </c>
      <c r="L106" s="19">
        <v>15</v>
      </c>
      <c r="M106" s="19">
        <v>6</v>
      </c>
      <c r="N106" s="19">
        <v>6</v>
      </c>
      <c r="O106" s="19">
        <v>11</v>
      </c>
      <c r="P106" s="19">
        <v>4</v>
      </c>
      <c r="Q106" s="19">
        <v>95</v>
      </c>
      <c r="S106" s="19">
        <v>6</v>
      </c>
      <c r="T106" s="19">
        <v>3</v>
      </c>
      <c r="U106" s="19">
        <v>4</v>
      </c>
      <c r="V106" s="19">
        <v>0</v>
      </c>
      <c r="W106" s="19">
        <v>16</v>
      </c>
      <c r="X106" s="19">
        <v>5</v>
      </c>
      <c r="Y106" s="19">
        <v>2</v>
      </c>
      <c r="Z106" s="19">
        <v>0</v>
      </c>
      <c r="AA106" s="19">
        <v>10</v>
      </c>
      <c r="AB106" s="19">
        <v>0</v>
      </c>
      <c r="AC106" s="19">
        <v>7</v>
      </c>
      <c r="AD106" s="19">
        <f t="shared" si="2"/>
        <v>388</v>
      </c>
    </row>
    <row r="107" spans="1:30" s="266" customFormat="1" ht="16.5">
      <c r="A107" s="19">
        <v>14</v>
      </c>
      <c r="B107" s="19">
        <v>66</v>
      </c>
      <c r="C107" s="19" t="s">
        <v>589</v>
      </c>
      <c r="D107" s="19"/>
      <c r="E107" s="504">
        <v>500</v>
      </c>
      <c r="F107" s="19" t="s">
        <v>32</v>
      </c>
      <c r="G107" s="19">
        <v>742</v>
      </c>
      <c r="H107" s="19">
        <v>58</v>
      </c>
      <c r="I107" s="19">
        <v>71</v>
      </c>
      <c r="J107" s="19">
        <v>26</v>
      </c>
      <c r="K107" s="19">
        <v>8</v>
      </c>
      <c r="L107" s="19">
        <v>21</v>
      </c>
      <c r="M107" s="19">
        <v>2</v>
      </c>
      <c r="N107" s="19">
        <v>6</v>
      </c>
      <c r="O107" s="19">
        <v>6</v>
      </c>
      <c r="P107" s="19">
        <v>1</v>
      </c>
      <c r="Q107" s="19">
        <v>74</v>
      </c>
      <c r="S107" s="19">
        <v>7</v>
      </c>
      <c r="T107" s="19">
        <v>5</v>
      </c>
      <c r="U107" s="19">
        <v>6</v>
      </c>
      <c r="V107" s="19">
        <v>0</v>
      </c>
      <c r="W107" s="19">
        <v>12</v>
      </c>
      <c r="X107" s="19">
        <v>11</v>
      </c>
      <c r="Y107" s="19">
        <v>8</v>
      </c>
      <c r="Z107" s="19">
        <v>1</v>
      </c>
      <c r="AA107" s="19">
        <v>16</v>
      </c>
      <c r="AB107" s="19">
        <v>0</v>
      </c>
      <c r="AC107" s="19">
        <v>6</v>
      </c>
      <c r="AD107" s="19">
        <f t="shared" si="2"/>
        <v>345</v>
      </c>
    </row>
    <row r="108" spans="1:30" s="266" customFormat="1" ht="16.5">
      <c r="A108" s="19">
        <v>14</v>
      </c>
      <c r="B108" s="19">
        <v>66</v>
      </c>
      <c r="C108" s="19" t="s">
        <v>589</v>
      </c>
      <c r="D108" s="19"/>
      <c r="E108" s="504">
        <v>500</v>
      </c>
      <c r="F108" s="19" t="s">
        <v>33</v>
      </c>
      <c r="G108" s="19">
        <v>741</v>
      </c>
      <c r="H108" s="19">
        <v>63</v>
      </c>
      <c r="I108" s="19">
        <v>86</v>
      </c>
      <c r="J108" s="19">
        <v>30</v>
      </c>
      <c r="K108" s="19">
        <v>9</v>
      </c>
      <c r="L108" s="19">
        <v>20</v>
      </c>
      <c r="M108" s="19">
        <v>0</v>
      </c>
      <c r="N108" s="19">
        <v>2</v>
      </c>
      <c r="O108" s="19">
        <v>3</v>
      </c>
      <c r="P108" s="19">
        <v>3</v>
      </c>
      <c r="Q108" s="19">
        <v>69</v>
      </c>
      <c r="S108" s="19">
        <v>8</v>
      </c>
      <c r="T108" s="19">
        <v>5</v>
      </c>
      <c r="U108" s="19">
        <v>0</v>
      </c>
      <c r="V108" s="19">
        <v>0</v>
      </c>
      <c r="W108" s="19">
        <v>13</v>
      </c>
      <c r="X108" s="19">
        <v>6</v>
      </c>
      <c r="Y108" s="19">
        <v>0</v>
      </c>
      <c r="Z108" s="19">
        <v>2</v>
      </c>
      <c r="AA108" s="19">
        <v>0</v>
      </c>
      <c r="AB108" s="19">
        <v>0</v>
      </c>
      <c r="AC108" s="19">
        <v>18</v>
      </c>
      <c r="AD108" s="19">
        <f t="shared" si="2"/>
        <v>337</v>
      </c>
    </row>
    <row r="109" spans="1:30" s="266" customFormat="1" ht="16.5">
      <c r="A109" s="19">
        <v>14</v>
      </c>
      <c r="B109" s="19">
        <v>66</v>
      </c>
      <c r="C109" s="19" t="s">
        <v>589</v>
      </c>
      <c r="D109" s="19"/>
      <c r="E109" s="504">
        <v>500</v>
      </c>
      <c r="F109" s="19" t="s">
        <v>197</v>
      </c>
      <c r="G109" s="19">
        <v>741</v>
      </c>
      <c r="H109" s="19">
        <v>52</v>
      </c>
      <c r="I109" s="19">
        <v>107</v>
      </c>
      <c r="J109" s="19">
        <v>23</v>
      </c>
      <c r="K109" s="19">
        <v>9</v>
      </c>
      <c r="L109" s="19">
        <v>20</v>
      </c>
      <c r="M109" s="19">
        <v>3</v>
      </c>
      <c r="N109" s="19">
        <v>8</v>
      </c>
      <c r="O109" s="19">
        <v>3</v>
      </c>
      <c r="P109" s="19">
        <v>3</v>
      </c>
      <c r="Q109" s="19">
        <v>76</v>
      </c>
      <c r="S109" s="19">
        <v>7</v>
      </c>
      <c r="T109" s="19">
        <v>5</v>
      </c>
      <c r="U109" s="19">
        <v>3</v>
      </c>
      <c r="V109" s="19">
        <v>0</v>
      </c>
      <c r="W109" s="19">
        <v>5</v>
      </c>
      <c r="X109" s="19">
        <v>4</v>
      </c>
      <c r="Y109" s="19">
        <v>7</v>
      </c>
      <c r="Z109" s="19">
        <v>4</v>
      </c>
      <c r="AA109" s="19">
        <v>8</v>
      </c>
      <c r="AB109" s="19">
        <v>0</v>
      </c>
      <c r="AC109" s="19">
        <v>14</v>
      </c>
      <c r="AD109" s="19">
        <f t="shared" si="2"/>
        <v>361</v>
      </c>
    </row>
    <row r="110" spans="1:30" s="266" customFormat="1" ht="16.5">
      <c r="A110" s="19">
        <v>14</v>
      </c>
      <c r="B110" s="19">
        <v>66</v>
      </c>
      <c r="C110" s="19" t="s">
        <v>589</v>
      </c>
      <c r="D110" s="19"/>
      <c r="E110" s="504">
        <v>500</v>
      </c>
      <c r="F110" s="19" t="s">
        <v>334</v>
      </c>
      <c r="G110" s="19">
        <v>741</v>
      </c>
      <c r="H110" s="19">
        <v>54</v>
      </c>
      <c r="I110" s="19">
        <v>96</v>
      </c>
      <c r="J110" s="19">
        <v>28</v>
      </c>
      <c r="K110" s="19">
        <v>15</v>
      </c>
      <c r="L110" s="19">
        <v>19</v>
      </c>
      <c r="M110" s="19">
        <v>4</v>
      </c>
      <c r="N110" s="19">
        <v>3</v>
      </c>
      <c r="O110" s="19">
        <v>8</v>
      </c>
      <c r="P110" s="19">
        <v>4</v>
      </c>
      <c r="Q110" s="19">
        <v>89</v>
      </c>
      <c r="S110" s="19">
        <v>2</v>
      </c>
      <c r="T110" s="19">
        <v>3</v>
      </c>
      <c r="U110" s="19">
        <v>1</v>
      </c>
      <c r="V110" s="19">
        <v>0</v>
      </c>
      <c r="W110" s="19">
        <v>13</v>
      </c>
      <c r="X110" s="19">
        <v>10</v>
      </c>
      <c r="Y110" s="19">
        <v>6</v>
      </c>
      <c r="Z110" s="19">
        <v>2</v>
      </c>
      <c r="AA110" s="19">
        <v>12</v>
      </c>
      <c r="AB110" s="19">
        <v>0</v>
      </c>
      <c r="AC110" s="19">
        <v>6</v>
      </c>
      <c r="AD110" s="19">
        <f t="shared" si="2"/>
        <v>375</v>
      </c>
    </row>
    <row r="111" spans="1:30" s="266" customFormat="1" ht="16.5">
      <c r="A111" s="19">
        <v>14</v>
      </c>
      <c r="B111" s="19">
        <v>66</v>
      </c>
      <c r="C111" s="19" t="s">
        <v>589</v>
      </c>
      <c r="D111" s="19"/>
      <c r="E111" s="504">
        <v>501</v>
      </c>
      <c r="F111" s="19" t="s">
        <v>31</v>
      </c>
      <c r="G111" s="19">
        <v>570</v>
      </c>
      <c r="H111" s="19">
        <v>44</v>
      </c>
      <c r="I111" s="19">
        <v>62</v>
      </c>
      <c r="J111" s="19">
        <v>13</v>
      </c>
      <c r="K111" s="19">
        <v>8</v>
      </c>
      <c r="L111" s="19">
        <v>22</v>
      </c>
      <c r="M111" s="19">
        <v>4</v>
      </c>
      <c r="N111" s="19">
        <v>1</v>
      </c>
      <c r="O111" s="19">
        <v>2</v>
      </c>
      <c r="P111" s="19">
        <v>1</v>
      </c>
      <c r="Q111" s="19">
        <v>66</v>
      </c>
      <c r="S111" s="19">
        <v>1</v>
      </c>
      <c r="T111" s="19">
        <v>3</v>
      </c>
      <c r="U111" s="19">
        <v>2</v>
      </c>
      <c r="V111" s="19">
        <v>0</v>
      </c>
      <c r="W111" s="19">
        <v>10</v>
      </c>
      <c r="X111" s="19">
        <v>9</v>
      </c>
      <c r="Y111" s="19">
        <v>2</v>
      </c>
      <c r="Z111" s="19">
        <v>0</v>
      </c>
      <c r="AA111" s="19">
        <v>13</v>
      </c>
      <c r="AB111" s="19">
        <v>0</v>
      </c>
      <c r="AC111" s="19">
        <v>8</v>
      </c>
      <c r="AD111" s="19">
        <f t="shared" si="2"/>
        <v>271</v>
      </c>
    </row>
    <row r="112" spans="1:30" s="266" customFormat="1" ht="16.5">
      <c r="A112" s="19">
        <v>14</v>
      </c>
      <c r="B112" s="19">
        <v>66</v>
      </c>
      <c r="C112" s="19" t="s">
        <v>589</v>
      </c>
      <c r="D112" s="19"/>
      <c r="E112" s="504">
        <v>501</v>
      </c>
      <c r="F112" s="19" t="s">
        <v>32</v>
      </c>
      <c r="G112" s="19">
        <v>570</v>
      </c>
      <c r="H112" s="19">
        <v>30</v>
      </c>
      <c r="I112" s="19">
        <v>68</v>
      </c>
      <c r="J112" s="19">
        <v>19</v>
      </c>
      <c r="K112" s="19">
        <v>7</v>
      </c>
      <c r="L112" s="19">
        <v>25</v>
      </c>
      <c r="M112" s="19">
        <v>4</v>
      </c>
      <c r="N112" s="19">
        <v>3</v>
      </c>
      <c r="O112" s="19">
        <v>3</v>
      </c>
      <c r="P112" s="19">
        <v>1</v>
      </c>
      <c r="Q112" s="19">
        <v>41</v>
      </c>
      <c r="S112" s="19">
        <v>3</v>
      </c>
      <c r="T112" s="19">
        <v>5</v>
      </c>
      <c r="U112" s="19">
        <v>4</v>
      </c>
      <c r="V112" s="19">
        <v>0</v>
      </c>
      <c r="W112" s="19">
        <v>8</v>
      </c>
      <c r="X112" s="19">
        <v>12</v>
      </c>
      <c r="Y112" s="19">
        <v>1</v>
      </c>
      <c r="Z112" s="19">
        <v>3</v>
      </c>
      <c r="AA112" s="19">
        <v>1</v>
      </c>
      <c r="AB112" s="19">
        <v>0</v>
      </c>
      <c r="AC112" s="19">
        <v>9</v>
      </c>
      <c r="AD112" s="19">
        <f t="shared" si="2"/>
        <v>247</v>
      </c>
    </row>
    <row r="113" spans="1:30" s="266" customFormat="1" ht="16.5">
      <c r="A113" s="19">
        <v>14</v>
      </c>
      <c r="B113" s="19">
        <v>66</v>
      </c>
      <c r="C113" s="19" t="s">
        <v>589</v>
      </c>
      <c r="D113" s="19"/>
      <c r="E113" s="504">
        <v>501</v>
      </c>
      <c r="F113" s="19" t="s">
        <v>33</v>
      </c>
      <c r="G113" s="19">
        <v>570</v>
      </c>
      <c r="H113" s="19">
        <v>53</v>
      </c>
      <c r="I113" s="19">
        <v>52</v>
      </c>
      <c r="J113" s="19">
        <v>16</v>
      </c>
      <c r="K113" s="19">
        <v>7</v>
      </c>
      <c r="L113" s="19">
        <v>19</v>
      </c>
      <c r="M113" s="19">
        <v>3</v>
      </c>
      <c r="N113" s="19">
        <v>5</v>
      </c>
      <c r="O113" s="19">
        <v>3</v>
      </c>
      <c r="P113" s="19">
        <v>2</v>
      </c>
      <c r="Q113" s="19">
        <v>67</v>
      </c>
      <c r="S113" s="19">
        <v>8</v>
      </c>
      <c r="T113" s="19">
        <v>3</v>
      </c>
      <c r="U113" s="19">
        <v>2</v>
      </c>
      <c r="V113" s="19">
        <v>0</v>
      </c>
      <c r="W113" s="19">
        <v>7</v>
      </c>
      <c r="X113" s="19">
        <v>4</v>
      </c>
      <c r="Y113" s="19">
        <v>3</v>
      </c>
      <c r="Z113" s="19">
        <v>3</v>
      </c>
      <c r="AA113" s="19">
        <v>8</v>
      </c>
      <c r="AB113" s="19">
        <v>0</v>
      </c>
      <c r="AC113" s="19">
        <v>11</v>
      </c>
      <c r="AD113" s="19">
        <f t="shared" si="2"/>
        <v>276</v>
      </c>
    </row>
    <row r="114" spans="1:30" s="266" customFormat="1" ht="16.5">
      <c r="A114" s="19">
        <v>14</v>
      </c>
      <c r="B114" s="19">
        <v>66</v>
      </c>
      <c r="C114" s="19" t="s">
        <v>589</v>
      </c>
      <c r="D114" s="19"/>
      <c r="E114" s="504">
        <v>502</v>
      </c>
      <c r="F114" s="19" t="s">
        <v>31</v>
      </c>
      <c r="G114" s="19">
        <v>596</v>
      </c>
      <c r="H114" s="19">
        <v>60</v>
      </c>
      <c r="I114" s="19">
        <v>56</v>
      </c>
      <c r="J114" s="19">
        <v>23</v>
      </c>
      <c r="K114" s="19">
        <v>7</v>
      </c>
      <c r="L114" s="19">
        <v>30</v>
      </c>
      <c r="M114" s="19">
        <v>0</v>
      </c>
      <c r="N114" s="19">
        <v>2</v>
      </c>
      <c r="O114" s="19">
        <v>2</v>
      </c>
      <c r="P114" s="19">
        <v>3</v>
      </c>
      <c r="Q114" s="19">
        <v>62</v>
      </c>
      <c r="S114" s="19">
        <v>5</v>
      </c>
      <c r="T114" s="19">
        <v>8</v>
      </c>
      <c r="U114" s="19">
        <v>1</v>
      </c>
      <c r="V114" s="19">
        <v>0</v>
      </c>
      <c r="W114" s="19">
        <v>10</v>
      </c>
      <c r="X114" s="19">
        <v>4</v>
      </c>
      <c r="Y114" s="19">
        <v>2</v>
      </c>
      <c r="Z114" s="19">
        <v>5</v>
      </c>
      <c r="AA114" s="19">
        <v>9</v>
      </c>
      <c r="AB114" s="19">
        <v>0</v>
      </c>
      <c r="AC114" s="19">
        <v>9</v>
      </c>
      <c r="AD114" s="19">
        <f t="shared" si="2"/>
        <v>298</v>
      </c>
    </row>
    <row r="115" spans="1:30" s="266" customFormat="1" ht="16.5">
      <c r="A115" s="19">
        <v>14</v>
      </c>
      <c r="B115" s="19">
        <v>66</v>
      </c>
      <c r="C115" s="19" t="s">
        <v>589</v>
      </c>
      <c r="D115" s="19"/>
      <c r="E115" s="504">
        <v>502</v>
      </c>
      <c r="F115" s="19" t="s">
        <v>32</v>
      </c>
      <c r="G115" s="19">
        <v>595</v>
      </c>
      <c r="H115" s="19">
        <v>63</v>
      </c>
      <c r="I115" s="19">
        <v>60</v>
      </c>
      <c r="J115" s="19">
        <v>24</v>
      </c>
      <c r="K115" s="19">
        <v>5</v>
      </c>
      <c r="L115" s="19">
        <v>18</v>
      </c>
      <c r="M115" s="19">
        <v>2</v>
      </c>
      <c r="N115" s="19">
        <v>4</v>
      </c>
      <c r="O115" s="19">
        <v>1</v>
      </c>
      <c r="P115" s="19">
        <v>1</v>
      </c>
      <c r="Q115" s="19">
        <v>55</v>
      </c>
      <c r="S115" s="19">
        <v>5</v>
      </c>
      <c r="T115" s="19">
        <v>6</v>
      </c>
      <c r="U115" s="19">
        <v>2</v>
      </c>
      <c r="V115" s="19">
        <v>0</v>
      </c>
      <c r="W115" s="19">
        <v>17</v>
      </c>
      <c r="X115" s="19">
        <v>4</v>
      </c>
      <c r="Y115" s="19">
        <v>0</v>
      </c>
      <c r="Z115" s="19">
        <v>1</v>
      </c>
      <c r="AA115" s="19">
        <v>17</v>
      </c>
      <c r="AB115" s="19">
        <v>0</v>
      </c>
      <c r="AC115" s="19">
        <v>7</v>
      </c>
      <c r="AD115" s="19">
        <f t="shared" si="2"/>
        <v>292</v>
      </c>
    </row>
    <row r="116" spans="1:30" s="266" customFormat="1" ht="16.5">
      <c r="A116" s="19">
        <v>14</v>
      </c>
      <c r="B116" s="19">
        <v>66</v>
      </c>
      <c r="C116" s="19" t="s">
        <v>589</v>
      </c>
      <c r="D116" s="19"/>
      <c r="E116" s="504">
        <v>502</v>
      </c>
      <c r="F116" s="19" t="s">
        <v>33</v>
      </c>
      <c r="G116" s="19">
        <v>595</v>
      </c>
      <c r="H116" s="19">
        <v>50</v>
      </c>
      <c r="I116" s="19">
        <v>49</v>
      </c>
      <c r="J116" s="19">
        <v>25</v>
      </c>
      <c r="K116" s="19">
        <v>3</v>
      </c>
      <c r="L116" s="19">
        <v>24</v>
      </c>
      <c r="M116" s="19">
        <v>3</v>
      </c>
      <c r="N116" s="19">
        <v>4</v>
      </c>
      <c r="O116" s="19">
        <v>5</v>
      </c>
      <c r="P116" s="19">
        <v>4</v>
      </c>
      <c r="Q116" s="19">
        <v>68</v>
      </c>
      <c r="S116" s="19">
        <v>0</v>
      </c>
      <c r="T116" s="19">
        <v>2</v>
      </c>
      <c r="U116" s="19">
        <v>4</v>
      </c>
      <c r="V116" s="19">
        <v>0</v>
      </c>
      <c r="W116" s="19">
        <v>11</v>
      </c>
      <c r="X116" s="19">
        <v>3</v>
      </c>
      <c r="Y116" s="19">
        <v>5</v>
      </c>
      <c r="Z116" s="19">
        <v>9</v>
      </c>
      <c r="AA116" s="19">
        <v>15</v>
      </c>
      <c r="AB116" s="19">
        <v>0</v>
      </c>
      <c r="AC116" s="19">
        <v>7</v>
      </c>
      <c r="AD116" s="19">
        <f t="shared" si="2"/>
        <v>291</v>
      </c>
    </row>
    <row r="117" spans="1:30" s="266" customFormat="1" ht="16.5">
      <c r="A117" s="19">
        <v>14</v>
      </c>
      <c r="B117" s="19">
        <v>66</v>
      </c>
      <c r="C117" s="19" t="s">
        <v>589</v>
      </c>
      <c r="D117" s="19"/>
      <c r="E117" s="504">
        <v>502</v>
      </c>
      <c r="F117" s="19" t="s">
        <v>197</v>
      </c>
      <c r="G117" s="19">
        <v>595</v>
      </c>
      <c r="H117" s="19">
        <v>40</v>
      </c>
      <c r="I117" s="19">
        <v>51</v>
      </c>
      <c r="J117" s="19">
        <v>24</v>
      </c>
      <c r="K117" s="19">
        <v>3</v>
      </c>
      <c r="L117" s="19">
        <v>31</v>
      </c>
      <c r="M117" s="19">
        <v>0</v>
      </c>
      <c r="N117" s="19">
        <v>8</v>
      </c>
      <c r="O117" s="19">
        <v>3</v>
      </c>
      <c r="P117" s="19">
        <v>3</v>
      </c>
      <c r="Q117" s="19">
        <v>82</v>
      </c>
      <c r="S117" s="19">
        <v>5</v>
      </c>
      <c r="T117" s="19">
        <v>3</v>
      </c>
      <c r="U117" s="19">
        <v>0</v>
      </c>
      <c r="V117" s="19">
        <v>0</v>
      </c>
      <c r="W117" s="19">
        <v>13</v>
      </c>
      <c r="X117" s="19">
        <v>4</v>
      </c>
      <c r="Y117" s="19">
        <v>1</v>
      </c>
      <c r="Z117" s="19">
        <v>2</v>
      </c>
      <c r="AA117" s="19">
        <v>12</v>
      </c>
      <c r="AB117" s="19">
        <v>0</v>
      </c>
      <c r="AC117" s="19">
        <v>12</v>
      </c>
      <c r="AD117" s="19">
        <f t="shared" si="2"/>
        <v>297</v>
      </c>
    </row>
    <row r="118" spans="1:30" s="266" customFormat="1" ht="16.5">
      <c r="A118" s="19">
        <v>14</v>
      </c>
      <c r="B118" s="19">
        <v>66</v>
      </c>
      <c r="C118" s="19" t="s">
        <v>589</v>
      </c>
      <c r="D118" s="280"/>
      <c r="E118" s="504">
        <v>503</v>
      </c>
      <c r="F118" s="19" t="s">
        <v>31</v>
      </c>
      <c r="G118" s="19">
        <v>506</v>
      </c>
      <c r="H118" s="19">
        <v>41</v>
      </c>
      <c r="I118" s="19">
        <v>47</v>
      </c>
      <c r="J118" s="19">
        <v>15</v>
      </c>
      <c r="K118" s="19">
        <v>4</v>
      </c>
      <c r="L118" s="19">
        <v>23</v>
      </c>
      <c r="M118" s="19">
        <v>1</v>
      </c>
      <c r="N118" s="19">
        <v>7</v>
      </c>
      <c r="O118" s="19">
        <v>3</v>
      </c>
      <c r="P118" s="19">
        <v>1</v>
      </c>
      <c r="Q118" s="19">
        <v>67</v>
      </c>
      <c r="S118" s="19">
        <v>6</v>
      </c>
      <c r="T118" s="19">
        <v>6</v>
      </c>
      <c r="U118" s="19">
        <v>0</v>
      </c>
      <c r="V118" s="19">
        <v>0</v>
      </c>
      <c r="W118" s="19">
        <v>17</v>
      </c>
      <c r="X118" s="19">
        <v>7</v>
      </c>
      <c r="Y118" s="19">
        <v>3</v>
      </c>
      <c r="Z118" s="19">
        <v>1</v>
      </c>
      <c r="AA118" s="19">
        <v>13</v>
      </c>
      <c r="AB118" s="19">
        <v>0</v>
      </c>
      <c r="AC118" s="19">
        <v>15</v>
      </c>
      <c r="AD118" s="19">
        <f t="shared" si="2"/>
        <v>277</v>
      </c>
    </row>
    <row r="119" spans="1:30" s="266" customFormat="1" ht="16.5">
      <c r="A119" s="19">
        <v>14</v>
      </c>
      <c r="B119" s="19">
        <v>66</v>
      </c>
      <c r="C119" s="19" t="s">
        <v>589</v>
      </c>
      <c r="D119" s="19"/>
      <c r="E119" s="504">
        <v>503</v>
      </c>
      <c r="F119" s="19" t="s">
        <v>32</v>
      </c>
      <c r="G119" s="19">
        <v>506</v>
      </c>
      <c r="H119" s="19">
        <v>29</v>
      </c>
      <c r="I119" s="19">
        <v>40</v>
      </c>
      <c r="J119" s="19">
        <v>10</v>
      </c>
      <c r="K119" s="19">
        <v>9</v>
      </c>
      <c r="L119" s="19">
        <v>22</v>
      </c>
      <c r="M119" s="19">
        <v>1</v>
      </c>
      <c r="N119" s="19">
        <v>3</v>
      </c>
      <c r="O119" s="19">
        <v>3</v>
      </c>
      <c r="P119" s="19">
        <v>0</v>
      </c>
      <c r="Q119" s="19">
        <v>73</v>
      </c>
      <c r="S119" s="19">
        <v>4</v>
      </c>
      <c r="T119" s="19">
        <v>2</v>
      </c>
      <c r="U119" s="19">
        <v>2</v>
      </c>
      <c r="V119" s="19">
        <v>0</v>
      </c>
      <c r="W119" s="19">
        <v>19</v>
      </c>
      <c r="X119" s="19">
        <v>5</v>
      </c>
      <c r="Y119" s="19">
        <v>0</v>
      </c>
      <c r="Z119" s="19">
        <v>2</v>
      </c>
      <c r="AA119" s="19">
        <v>18</v>
      </c>
      <c r="AB119" s="19">
        <v>0</v>
      </c>
      <c r="AC119" s="19">
        <v>10</v>
      </c>
      <c r="AD119" s="19">
        <f t="shared" si="2"/>
        <v>252</v>
      </c>
    </row>
    <row r="120" spans="1:30" s="266" customFormat="1" ht="16.5">
      <c r="A120" s="19">
        <v>14</v>
      </c>
      <c r="B120" s="19">
        <v>66</v>
      </c>
      <c r="C120" s="19" t="s">
        <v>589</v>
      </c>
      <c r="D120" s="19"/>
      <c r="E120" s="504">
        <v>504</v>
      </c>
      <c r="F120" s="19" t="s">
        <v>31</v>
      </c>
      <c r="G120" s="19">
        <v>552</v>
      </c>
      <c r="H120" s="19">
        <v>48</v>
      </c>
      <c r="I120" s="19">
        <v>88</v>
      </c>
      <c r="J120" s="19">
        <v>13</v>
      </c>
      <c r="K120" s="19">
        <v>5</v>
      </c>
      <c r="L120" s="19">
        <v>11</v>
      </c>
      <c r="M120" s="19">
        <v>5</v>
      </c>
      <c r="N120" s="19">
        <v>4</v>
      </c>
      <c r="O120" s="19">
        <v>1</v>
      </c>
      <c r="P120" s="19">
        <v>3</v>
      </c>
      <c r="Q120" s="19">
        <v>86</v>
      </c>
      <c r="S120" s="19">
        <v>3</v>
      </c>
      <c r="T120" s="19">
        <v>3</v>
      </c>
      <c r="U120" s="19">
        <v>3</v>
      </c>
      <c r="V120" s="19">
        <v>0</v>
      </c>
      <c r="W120" s="19">
        <v>13</v>
      </c>
      <c r="X120" s="19">
        <v>1</v>
      </c>
      <c r="Y120" s="19">
        <v>4</v>
      </c>
      <c r="Z120" s="19">
        <v>9</v>
      </c>
      <c r="AA120" s="19">
        <v>16</v>
      </c>
      <c r="AB120" s="19">
        <v>0</v>
      </c>
      <c r="AC120" s="19">
        <v>11</v>
      </c>
      <c r="AD120" s="19">
        <f t="shared" si="2"/>
        <v>327</v>
      </c>
    </row>
    <row r="121" spans="1:30" s="266" customFormat="1" ht="16.5">
      <c r="A121" s="19">
        <v>14</v>
      </c>
      <c r="B121" s="19">
        <v>66</v>
      </c>
      <c r="C121" s="19" t="s">
        <v>589</v>
      </c>
      <c r="D121" s="19"/>
      <c r="E121" s="504">
        <v>504</v>
      </c>
      <c r="F121" s="19" t="s">
        <v>32</v>
      </c>
      <c r="G121" s="19">
        <v>551</v>
      </c>
      <c r="H121" s="19">
        <v>45</v>
      </c>
      <c r="I121" s="19">
        <v>78</v>
      </c>
      <c r="J121" s="19">
        <v>19</v>
      </c>
      <c r="K121" s="19">
        <v>5</v>
      </c>
      <c r="L121" s="19">
        <v>8</v>
      </c>
      <c r="M121" s="19">
        <v>3</v>
      </c>
      <c r="N121" s="19">
        <v>3</v>
      </c>
      <c r="O121" s="19">
        <v>4</v>
      </c>
      <c r="P121" s="19">
        <v>5</v>
      </c>
      <c r="Q121" s="19">
        <v>78</v>
      </c>
      <c r="S121" s="19">
        <v>7</v>
      </c>
      <c r="T121" s="19">
        <v>4</v>
      </c>
      <c r="U121" s="19">
        <v>5</v>
      </c>
      <c r="V121" s="19">
        <v>0</v>
      </c>
      <c r="W121" s="19">
        <v>18</v>
      </c>
      <c r="X121" s="19">
        <v>0</v>
      </c>
      <c r="Y121" s="19">
        <v>0</v>
      </c>
      <c r="Z121" s="19">
        <v>5</v>
      </c>
      <c r="AA121" s="19">
        <v>8</v>
      </c>
      <c r="AB121" s="19">
        <v>0</v>
      </c>
      <c r="AC121" s="19">
        <v>12</v>
      </c>
      <c r="AD121" s="19">
        <f t="shared" si="2"/>
        <v>307</v>
      </c>
    </row>
    <row r="122" spans="1:30" s="266" customFormat="1" ht="16.5">
      <c r="A122" s="19">
        <v>14</v>
      </c>
      <c r="B122" s="19">
        <v>66</v>
      </c>
      <c r="C122" s="19" t="s">
        <v>589</v>
      </c>
      <c r="D122" s="19"/>
      <c r="E122" s="504">
        <v>504</v>
      </c>
      <c r="F122" s="19" t="s">
        <v>33</v>
      </c>
      <c r="G122" s="19">
        <v>551</v>
      </c>
      <c r="H122" s="19">
        <v>36</v>
      </c>
      <c r="I122" s="19">
        <v>74</v>
      </c>
      <c r="J122" s="19">
        <v>11</v>
      </c>
      <c r="K122" s="19">
        <v>6</v>
      </c>
      <c r="L122" s="19">
        <v>12</v>
      </c>
      <c r="M122" s="19">
        <v>2</v>
      </c>
      <c r="N122" s="19">
        <v>7</v>
      </c>
      <c r="O122" s="19">
        <v>5</v>
      </c>
      <c r="P122" s="19">
        <v>3</v>
      </c>
      <c r="Q122" s="19">
        <v>70</v>
      </c>
      <c r="S122" s="19">
        <v>3</v>
      </c>
      <c r="T122" s="19">
        <v>4</v>
      </c>
      <c r="U122" s="19">
        <v>4</v>
      </c>
      <c r="V122" s="19">
        <v>0</v>
      </c>
      <c r="W122" s="19">
        <v>10</v>
      </c>
      <c r="X122" s="19">
        <v>5</v>
      </c>
      <c r="Y122" s="19">
        <v>3</v>
      </c>
      <c r="Z122" s="19">
        <v>5</v>
      </c>
      <c r="AA122" s="19">
        <v>9</v>
      </c>
      <c r="AB122" s="19">
        <v>1</v>
      </c>
      <c r="AC122" s="19">
        <v>6</v>
      </c>
      <c r="AD122" s="19">
        <f t="shared" si="2"/>
        <v>276</v>
      </c>
    </row>
    <row r="123" spans="1:30" s="266" customFormat="1" ht="16.5">
      <c r="A123" s="19">
        <v>14</v>
      </c>
      <c r="B123" s="19">
        <v>66</v>
      </c>
      <c r="C123" s="19" t="s">
        <v>589</v>
      </c>
      <c r="D123" s="19"/>
      <c r="E123" s="504">
        <v>505</v>
      </c>
      <c r="F123" s="19" t="s">
        <v>31</v>
      </c>
      <c r="G123" s="19">
        <v>666</v>
      </c>
      <c r="H123" s="19">
        <v>53</v>
      </c>
      <c r="I123" s="19">
        <v>63</v>
      </c>
      <c r="J123" s="19">
        <v>20</v>
      </c>
      <c r="K123" s="19">
        <v>11</v>
      </c>
      <c r="L123" s="19">
        <v>18</v>
      </c>
      <c r="M123" s="19">
        <v>7</v>
      </c>
      <c r="N123" s="19">
        <v>7</v>
      </c>
      <c r="O123" s="19">
        <v>3</v>
      </c>
      <c r="P123" s="19">
        <v>1</v>
      </c>
      <c r="Q123" s="19">
        <v>96</v>
      </c>
      <c r="S123" s="19">
        <v>4</v>
      </c>
      <c r="T123" s="19">
        <v>2</v>
      </c>
      <c r="U123" s="19">
        <v>0</v>
      </c>
      <c r="V123" s="19">
        <v>19</v>
      </c>
      <c r="W123" s="19">
        <v>2</v>
      </c>
      <c r="X123" s="19">
        <v>7</v>
      </c>
      <c r="Y123" s="19">
        <v>1</v>
      </c>
      <c r="Z123" s="19">
        <v>16</v>
      </c>
      <c r="AA123" s="19">
        <v>14</v>
      </c>
      <c r="AB123" s="19">
        <v>5</v>
      </c>
      <c r="AC123" s="19">
        <v>3</v>
      </c>
      <c r="AD123" s="19">
        <f t="shared" si="2"/>
        <v>352</v>
      </c>
    </row>
    <row r="124" spans="1:30" s="266" customFormat="1" ht="16.5">
      <c r="A124" s="19">
        <v>14</v>
      </c>
      <c r="B124" s="19">
        <v>66</v>
      </c>
      <c r="C124" s="19" t="s">
        <v>589</v>
      </c>
      <c r="D124" s="19"/>
      <c r="E124" s="504">
        <v>505</v>
      </c>
      <c r="F124" s="19" t="s">
        <v>32</v>
      </c>
      <c r="G124" s="19">
        <v>665</v>
      </c>
      <c r="H124" s="19">
        <v>49</v>
      </c>
      <c r="I124" s="19">
        <v>65</v>
      </c>
      <c r="J124" s="19">
        <v>23</v>
      </c>
      <c r="K124" s="19">
        <v>6</v>
      </c>
      <c r="L124" s="19">
        <v>13</v>
      </c>
      <c r="M124" s="19">
        <v>4</v>
      </c>
      <c r="N124" s="19">
        <v>8</v>
      </c>
      <c r="O124" s="19">
        <v>4</v>
      </c>
      <c r="P124" s="19">
        <v>1</v>
      </c>
      <c r="Q124" s="19">
        <v>115</v>
      </c>
      <c r="S124" s="19">
        <v>7</v>
      </c>
      <c r="T124" s="19">
        <v>2</v>
      </c>
      <c r="U124" s="19">
        <v>4</v>
      </c>
      <c r="V124" s="19">
        <v>0</v>
      </c>
      <c r="W124" s="19">
        <v>19</v>
      </c>
      <c r="X124" s="19">
        <v>3</v>
      </c>
      <c r="Y124" s="19">
        <v>5</v>
      </c>
      <c r="Z124" s="19">
        <v>3</v>
      </c>
      <c r="AA124" s="19">
        <v>9</v>
      </c>
      <c r="AB124" s="19">
        <v>0</v>
      </c>
      <c r="AC124" s="19">
        <v>10</v>
      </c>
      <c r="AD124" s="19">
        <f t="shared" si="2"/>
        <v>350</v>
      </c>
    </row>
    <row r="125" spans="1:30" s="266" customFormat="1" ht="16.5">
      <c r="A125" s="19">
        <v>14</v>
      </c>
      <c r="B125" s="19">
        <v>66</v>
      </c>
      <c r="C125" s="19" t="s">
        <v>589</v>
      </c>
      <c r="D125" s="19"/>
      <c r="E125" s="504">
        <v>506</v>
      </c>
      <c r="F125" s="19" t="s">
        <v>31</v>
      </c>
      <c r="G125" s="19">
        <v>526</v>
      </c>
      <c r="H125" s="19">
        <v>52</v>
      </c>
      <c r="I125" s="19">
        <v>57</v>
      </c>
      <c r="J125" s="19">
        <v>16</v>
      </c>
      <c r="K125" s="19">
        <v>5</v>
      </c>
      <c r="L125" s="19">
        <v>14</v>
      </c>
      <c r="M125" s="19">
        <v>1</v>
      </c>
      <c r="N125" s="19">
        <v>1</v>
      </c>
      <c r="O125" s="19">
        <v>3</v>
      </c>
      <c r="P125" s="19">
        <v>4</v>
      </c>
      <c r="Q125" s="19">
        <v>99</v>
      </c>
      <c r="S125" s="19">
        <v>3</v>
      </c>
      <c r="T125" s="19">
        <v>2</v>
      </c>
      <c r="U125" s="19">
        <v>2</v>
      </c>
      <c r="V125" s="19">
        <v>0</v>
      </c>
      <c r="W125" s="19">
        <v>7</v>
      </c>
      <c r="X125" s="19">
        <v>7</v>
      </c>
      <c r="Y125" s="19">
        <v>2</v>
      </c>
      <c r="Z125" s="19">
        <v>2</v>
      </c>
      <c r="AA125" s="19">
        <v>21</v>
      </c>
      <c r="AB125" s="19">
        <v>0</v>
      </c>
      <c r="AC125" s="19">
        <v>6</v>
      </c>
      <c r="AD125" s="19">
        <f t="shared" si="2"/>
        <v>304</v>
      </c>
    </row>
    <row r="126" spans="1:30" s="266" customFormat="1" ht="16.5">
      <c r="A126" s="19">
        <v>14</v>
      </c>
      <c r="B126" s="19">
        <v>66</v>
      </c>
      <c r="C126" s="19" t="s">
        <v>589</v>
      </c>
      <c r="D126" s="19"/>
      <c r="E126" s="504">
        <v>506</v>
      </c>
      <c r="F126" s="19" t="s">
        <v>32</v>
      </c>
      <c r="G126" s="19">
        <v>525</v>
      </c>
      <c r="H126" s="19">
        <v>49</v>
      </c>
      <c r="I126" s="19">
        <v>46</v>
      </c>
      <c r="J126" s="19">
        <v>17</v>
      </c>
      <c r="K126" s="19">
        <v>3</v>
      </c>
      <c r="L126" s="19">
        <v>21</v>
      </c>
      <c r="M126" s="19">
        <v>4</v>
      </c>
      <c r="N126" s="19">
        <v>4</v>
      </c>
      <c r="O126" s="19">
        <v>5</v>
      </c>
      <c r="P126" s="19">
        <v>6</v>
      </c>
      <c r="Q126" s="19">
        <v>77</v>
      </c>
      <c r="S126" s="19">
        <v>4</v>
      </c>
      <c r="T126" s="19">
        <v>3</v>
      </c>
      <c r="U126" s="19">
        <v>0</v>
      </c>
      <c r="V126" s="19">
        <v>0</v>
      </c>
      <c r="W126" s="19">
        <v>12</v>
      </c>
      <c r="X126" s="19">
        <v>7</v>
      </c>
      <c r="Y126" s="19">
        <v>2</v>
      </c>
      <c r="Z126" s="19">
        <v>2</v>
      </c>
      <c r="AA126" s="19">
        <v>26</v>
      </c>
      <c r="AB126" s="19">
        <v>0</v>
      </c>
      <c r="AC126" s="19">
        <v>4</v>
      </c>
      <c r="AD126" s="19">
        <f t="shared" si="2"/>
        <v>292</v>
      </c>
    </row>
    <row r="127" spans="1:30" s="266" customFormat="1" ht="16.5">
      <c r="A127" s="19">
        <v>14</v>
      </c>
      <c r="B127" s="19">
        <v>66</v>
      </c>
      <c r="C127" s="19" t="s">
        <v>589</v>
      </c>
      <c r="D127" s="19"/>
      <c r="E127" s="504">
        <v>507</v>
      </c>
      <c r="F127" s="19" t="s">
        <v>31</v>
      </c>
      <c r="G127" s="19">
        <v>536</v>
      </c>
      <c r="H127" s="19">
        <v>64</v>
      </c>
      <c r="I127" s="19">
        <v>80</v>
      </c>
      <c r="J127" s="19">
        <v>11</v>
      </c>
      <c r="K127" s="19">
        <v>4</v>
      </c>
      <c r="L127" s="19">
        <v>9</v>
      </c>
      <c r="M127" s="19">
        <v>0</v>
      </c>
      <c r="N127" s="19">
        <v>3</v>
      </c>
      <c r="O127" s="19">
        <v>1</v>
      </c>
      <c r="P127" s="19">
        <v>2</v>
      </c>
      <c r="Q127" s="19">
        <v>67</v>
      </c>
      <c r="S127" s="19">
        <v>5</v>
      </c>
      <c r="T127" s="19">
        <v>0</v>
      </c>
      <c r="U127" s="19">
        <v>0</v>
      </c>
      <c r="V127" s="19">
        <v>0</v>
      </c>
      <c r="W127" s="19">
        <v>14</v>
      </c>
      <c r="X127" s="19">
        <v>5</v>
      </c>
      <c r="Y127" s="19">
        <v>6</v>
      </c>
      <c r="Z127" s="19">
        <v>0</v>
      </c>
      <c r="AA127" s="19">
        <v>4</v>
      </c>
      <c r="AB127" s="19">
        <v>0</v>
      </c>
      <c r="AC127" s="19">
        <v>2</v>
      </c>
      <c r="AD127" s="19">
        <f t="shared" si="2"/>
        <v>277</v>
      </c>
    </row>
    <row r="128" spans="1:30" s="266" customFormat="1" ht="16.5">
      <c r="A128" s="19">
        <v>14</v>
      </c>
      <c r="B128" s="19">
        <v>66</v>
      </c>
      <c r="C128" s="19" t="s">
        <v>589</v>
      </c>
      <c r="D128" s="19"/>
      <c r="E128" s="504">
        <v>507</v>
      </c>
      <c r="F128" s="19" t="s">
        <v>32</v>
      </c>
      <c r="G128" s="19">
        <v>535</v>
      </c>
      <c r="H128" s="19">
        <v>48</v>
      </c>
      <c r="I128" s="19">
        <v>83</v>
      </c>
      <c r="J128" s="19">
        <v>17</v>
      </c>
      <c r="K128" s="19">
        <v>3</v>
      </c>
      <c r="L128" s="19">
        <v>8</v>
      </c>
      <c r="M128" s="19">
        <v>3</v>
      </c>
      <c r="N128" s="19">
        <v>3</v>
      </c>
      <c r="O128" s="19">
        <v>4</v>
      </c>
      <c r="P128" s="19">
        <v>2</v>
      </c>
      <c r="Q128" s="19">
        <v>62</v>
      </c>
      <c r="S128" s="19">
        <v>5</v>
      </c>
      <c r="T128" s="19">
        <v>0</v>
      </c>
      <c r="U128" s="19">
        <v>0</v>
      </c>
      <c r="V128" s="19">
        <v>0</v>
      </c>
      <c r="W128" s="19">
        <v>21</v>
      </c>
      <c r="X128" s="19">
        <v>1</v>
      </c>
      <c r="Y128" s="19">
        <v>3</v>
      </c>
      <c r="Z128" s="19">
        <v>3</v>
      </c>
      <c r="AA128" s="19">
        <v>16</v>
      </c>
      <c r="AB128" s="19">
        <v>1</v>
      </c>
      <c r="AC128" s="19">
        <v>5</v>
      </c>
      <c r="AD128" s="19">
        <f t="shared" si="2"/>
        <v>288</v>
      </c>
    </row>
    <row r="129" spans="1:30" s="266" customFormat="1" ht="16.5">
      <c r="A129" s="19">
        <v>14</v>
      </c>
      <c r="B129" s="19">
        <v>66</v>
      </c>
      <c r="C129" s="19" t="s">
        <v>589</v>
      </c>
      <c r="D129" s="19"/>
      <c r="E129" s="504">
        <v>507</v>
      </c>
      <c r="F129" s="19" t="s">
        <v>33</v>
      </c>
      <c r="G129" s="19">
        <v>535</v>
      </c>
      <c r="H129" s="19">
        <v>39</v>
      </c>
      <c r="I129" s="19">
        <v>84</v>
      </c>
      <c r="J129" s="19">
        <v>19</v>
      </c>
      <c r="K129" s="19">
        <v>7</v>
      </c>
      <c r="L129" s="19">
        <v>12</v>
      </c>
      <c r="M129" s="19">
        <v>1</v>
      </c>
      <c r="N129" s="19">
        <v>4</v>
      </c>
      <c r="O129" s="19">
        <v>2</v>
      </c>
      <c r="P129" s="19">
        <v>7</v>
      </c>
      <c r="Q129" s="19">
        <v>71</v>
      </c>
      <c r="S129" s="19">
        <v>4</v>
      </c>
      <c r="T129" s="19">
        <v>0</v>
      </c>
      <c r="U129" s="19">
        <v>1</v>
      </c>
      <c r="V129" s="19">
        <v>0</v>
      </c>
      <c r="W129" s="19">
        <v>19</v>
      </c>
      <c r="X129" s="19">
        <v>3</v>
      </c>
      <c r="Y129" s="19">
        <v>2</v>
      </c>
      <c r="Z129" s="19">
        <v>8</v>
      </c>
      <c r="AA129" s="19">
        <v>15</v>
      </c>
      <c r="AB129" s="19">
        <v>0</v>
      </c>
      <c r="AC129" s="19">
        <v>11</v>
      </c>
      <c r="AD129" s="19">
        <f t="shared" si="2"/>
        <v>309</v>
      </c>
    </row>
    <row r="130" spans="1:30" s="266" customFormat="1" ht="16.5">
      <c r="A130" s="19">
        <v>14</v>
      </c>
      <c r="B130" s="19">
        <v>66</v>
      </c>
      <c r="C130" s="19" t="s">
        <v>589</v>
      </c>
      <c r="D130" s="19"/>
      <c r="E130" s="504">
        <v>508</v>
      </c>
      <c r="F130" s="19" t="s">
        <v>31</v>
      </c>
      <c r="G130" s="19">
        <v>579</v>
      </c>
      <c r="H130" s="19">
        <v>63</v>
      </c>
      <c r="I130" s="19">
        <v>82</v>
      </c>
      <c r="J130" s="19">
        <v>19</v>
      </c>
      <c r="K130" s="19">
        <v>9</v>
      </c>
      <c r="L130" s="19">
        <v>11</v>
      </c>
      <c r="M130" s="19">
        <v>8</v>
      </c>
      <c r="N130" s="19">
        <v>9</v>
      </c>
      <c r="O130" s="19">
        <v>3</v>
      </c>
      <c r="P130" s="19">
        <v>2</v>
      </c>
      <c r="Q130" s="19">
        <v>73</v>
      </c>
      <c r="S130" s="19">
        <v>4</v>
      </c>
      <c r="T130" s="19">
        <v>1</v>
      </c>
      <c r="U130" s="19">
        <v>6</v>
      </c>
      <c r="V130" s="19">
        <v>0</v>
      </c>
      <c r="W130" s="19">
        <v>24</v>
      </c>
      <c r="X130" s="19">
        <v>5</v>
      </c>
      <c r="Y130" s="19">
        <v>6</v>
      </c>
      <c r="Z130" s="19">
        <v>2</v>
      </c>
      <c r="AA130" s="19">
        <v>0</v>
      </c>
      <c r="AB130" s="19">
        <v>0</v>
      </c>
      <c r="AC130" s="19">
        <v>13</v>
      </c>
      <c r="AD130" s="19">
        <f t="shared" si="2"/>
        <v>340</v>
      </c>
    </row>
    <row r="131" spans="1:30" s="266" customFormat="1" ht="16.5">
      <c r="A131" s="19">
        <v>14</v>
      </c>
      <c r="B131" s="19">
        <v>66</v>
      </c>
      <c r="C131" s="19" t="s">
        <v>589</v>
      </c>
      <c r="D131" s="19"/>
      <c r="E131" s="504">
        <v>508</v>
      </c>
      <c r="F131" s="19" t="s">
        <v>32</v>
      </c>
      <c r="G131" s="19">
        <v>579</v>
      </c>
      <c r="H131" s="19">
        <v>53</v>
      </c>
      <c r="I131" s="19">
        <v>75</v>
      </c>
      <c r="J131" s="19">
        <v>16</v>
      </c>
      <c r="K131" s="19">
        <v>7</v>
      </c>
      <c r="L131" s="19">
        <v>20</v>
      </c>
      <c r="M131" s="19">
        <v>2</v>
      </c>
      <c r="N131" s="19">
        <v>5</v>
      </c>
      <c r="O131" s="19">
        <v>2</v>
      </c>
      <c r="P131" s="19">
        <v>2</v>
      </c>
      <c r="Q131" s="19">
        <v>73</v>
      </c>
      <c r="S131" s="19">
        <v>5</v>
      </c>
      <c r="T131" s="19">
        <v>1</v>
      </c>
      <c r="U131" s="19">
        <v>5</v>
      </c>
      <c r="V131" s="19">
        <v>0</v>
      </c>
      <c r="W131" s="19">
        <v>21</v>
      </c>
      <c r="X131" s="19">
        <v>4</v>
      </c>
      <c r="Y131" s="19">
        <v>5</v>
      </c>
      <c r="Z131" s="19">
        <v>6</v>
      </c>
      <c r="AA131" s="19">
        <v>13</v>
      </c>
      <c r="AB131" s="19">
        <v>0</v>
      </c>
      <c r="AC131" s="19">
        <v>4</v>
      </c>
      <c r="AD131" s="19">
        <f t="shared" si="2"/>
        <v>319</v>
      </c>
    </row>
    <row r="132" spans="1:30" s="266" customFormat="1" ht="16.5">
      <c r="A132" s="19">
        <v>14</v>
      </c>
      <c r="B132" s="19">
        <v>66</v>
      </c>
      <c r="C132" s="19" t="s">
        <v>589</v>
      </c>
      <c r="D132" s="19"/>
      <c r="E132" s="504">
        <v>509</v>
      </c>
      <c r="F132" s="19" t="s">
        <v>31</v>
      </c>
      <c r="G132" s="19">
        <v>681</v>
      </c>
      <c r="H132" s="19">
        <v>69</v>
      </c>
      <c r="I132" s="19">
        <v>104</v>
      </c>
      <c r="J132" s="19">
        <v>20</v>
      </c>
      <c r="K132" s="19">
        <v>14</v>
      </c>
      <c r="L132" s="19">
        <v>19</v>
      </c>
      <c r="M132" s="19">
        <v>10</v>
      </c>
      <c r="N132" s="19">
        <v>4</v>
      </c>
      <c r="O132" s="19">
        <v>4</v>
      </c>
      <c r="P132" s="19">
        <v>4</v>
      </c>
      <c r="Q132" s="19">
        <v>64</v>
      </c>
      <c r="S132" s="19">
        <v>12</v>
      </c>
      <c r="T132" s="19">
        <v>4</v>
      </c>
      <c r="U132" s="19">
        <v>1</v>
      </c>
      <c r="V132" s="19">
        <v>0</v>
      </c>
      <c r="W132" s="19">
        <v>24</v>
      </c>
      <c r="X132" s="19">
        <v>6</v>
      </c>
      <c r="Y132" s="19">
        <v>2</v>
      </c>
      <c r="Z132" s="19">
        <v>4</v>
      </c>
      <c r="AA132" s="19">
        <v>22</v>
      </c>
      <c r="AB132" s="19">
        <v>0</v>
      </c>
      <c r="AC132" s="19">
        <v>0</v>
      </c>
      <c r="AD132" s="19">
        <f t="shared" si="2"/>
        <v>387</v>
      </c>
    </row>
    <row r="133" spans="1:30" s="266" customFormat="1" ht="16.5">
      <c r="A133" s="19">
        <v>14</v>
      </c>
      <c r="B133" s="19">
        <v>66</v>
      </c>
      <c r="C133" s="19" t="s">
        <v>589</v>
      </c>
      <c r="D133" s="280"/>
      <c r="E133" s="504">
        <v>509</v>
      </c>
      <c r="F133" s="19" t="s">
        <v>32</v>
      </c>
      <c r="G133" s="19">
        <v>681</v>
      </c>
      <c r="H133" s="19">
        <v>86</v>
      </c>
      <c r="I133" s="19">
        <v>97</v>
      </c>
      <c r="J133" s="19">
        <v>22</v>
      </c>
      <c r="K133" s="19">
        <v>4</v>
      </c>
      <c r="L133" s="19">
        <v>23</v>
      </c>
      <c r="M133" s="19">
        <v>3</v>
      </c>
      <c r="N133" s="19">
        <v>2</v>
      </c>
      <c r="O133" s="19">
        <v>1</v>
      </c>
      <c r="P133" s="19">
        <v>0</v>
      </c>
      <c r="Q133" s="19">
        <v>80</v>
      </c>
      <c r="S133" s="19">
        <v>10</v>
      </c>
      <c r="T133" s="19">
        <v>9</v>
      </c>
      <c r="U133" s="19">
        <v>9</v>
      </c>
      <c r="V133" s="19">
        <v>0</v>
      </c>
      <c r="W133" s="19">
        <v>23</v>
      </c>
      <c r="X133" s="19">
        <v>5</v>
      </c>
      <c r="Y133" s="19">
        <v>2</v>
      </c>
      <c r="Z133" s="19">
        <v>7</v>
      </c>
      <c r="AA133" s="19">
        <v>3</v>
      </c>
      <c r="AB133" s="19">
        <v>0</v>
      </c>
      <c r="AC133" s="19">
        <v>13</v>
      </c>
      <c r="AD133" s="19">
        <f t="shared" si="2"/>
        <v>399</v>
      </c>
    </row>
    <row r="134" spans="1:30" s="266" customFormat="1" ht="16.5">
      <c r="A134" s="19">
        <v>14</v>
      </c>
      <c r="B134" s="19">
        <v>66</v>
      </c>
      <c r="C134" s="19" t="s">
        <v>589</v>
      </c>
      <c r="D134" s="19"/>
      <c r="E134" s="504">
        <v>509</v>
      </c>
      <c r="F134" s="19" t="s">
        <v>34</v>
      </c>
      <c r="G134" s="19"/>
      <c r="H134" s="19">
        <v>1</v>
      </c>
      <c r="I134" s="19">
        <v>5</v>
      </c>
      <c r="J134" s="19">
        <v>3</v>
      </c>
      <c r="K134" s="19">
        <v>1</v>
      </c>
      <c r="L134" s="19">
        <v>2</v>
      </c>
      <c r="M134" s="19">
        <v>0</v>
      </c>
      <c r="N134" s="19">
        <v>1</v>
      </c>
      <c r="O134" s="19">
        <v>0</v>
      </c>
      <c r="P134" s="19">
        <v>0</v>
      </c>
      <c r="Q134" s="19">
        <v>6</v>
      </c>
      <c r="S134" s="19">
        <v>0</v>
      </c>
      <c r="T134" s="19">
        <v>0</v>
      </c>
      <c r="U134" s="19">
        <v>0</v>
      </c>
      <c r="V134" s="19">
        <v>0</v>
      </c>
      <c r="W134" s="19">
        <v>0</v>
      </c>
      <c r="X134" s="19">
        <v>0</v>
      </c>
      <c r="Y134" s="19">
        <v>0</v>
      </c>
      <c r="Z134" s="19">
        <v>0</v>
      </c>
      <c r="AA134" s="19">
        <v>11</v>
      </c>
      <c r="AB134" s="19">
        <v>0</v>
      </c>
      <c r="AC134" s="19">
        <v>0</v>
      </c>
      <c r="AD134" s="19">
        <f t="shared" si="2"/>
        <v>30</v>
      </c>
    </row>
    <row r="135" spans="1:30" s="266" customFormat="1" ht="16.5">
      <c r="A135" s="19">
        <v>14</v>
      </c>
      <c r="B135" s="19">
        <v>66</v>
      </c>
      <c r="C135" s="19" t="s">
        <v>589</v>
      </c>
      <c r="D135" s="19"/>
      <c r="E135" s="504">
        <v>510</v>
      </c>
      <c r="F135" s="19" t="s">
        <v>31</v>
      </c>
      <c r="G135" s="19">
        <v>667</v>
      </c>
      <c r="H135" s="19">
        <v>67</v>
      </c>
      <c r="I135" s="19">
        <v>108</v>
      </c>
      <c r="J135" s="19">
        <v>20</v>
      </c>
      <c r="K135" s="19">
        <v>10</v>
      </c>
      <c r="L135" s="19">
        <v>16</v>
      </c>
      <c r="M135" s="19">
        <v>2</v>
      </c>
      <c r="N135" s="19">
        <v>6</v>
      </c>
      <c r="O135" s="19">
        <v>7</v>
      </c>
      <c r="P135" s="19">
        <v>1</v>
      </c>
      <c r="Q135" s="19">
        <v>73</v>
      </c>
      <c r="S135" s="19">
        <v>6</v>
      </c>
      <c r="T135" s="19">
        <v>3</v>
      </c>
      <c r="U135" s="19">
        <v>5</v>
      </c>
      <c r="V135" s="19">
        <v>0</v>
      </c>
      <c r="W135" s="19">
        <v>29</v>
      </c>
      <c r="X135" s="19">
        <v>5</v>
      </c>
      <c r="Y135" s="19">
        <v>8</v>
      </c>
      <c r="Z135" s="19">
        <v>5</v>
      </c>
      <c r="AA135" s="19">
        <v>8</v>
      </c>
      <c r="AB135" s="19">
        <v>0</v>
      </c>
      <c r="AC135" s="19">
        <v>12</v>
      </c>
      <c r="AD135" s="19">
        <f t="shared" si="2"/>
        <v>391</v>
      </c>
    </row>
    <row r="136" spans="1:30" s="266" customFormat="1" ht="16.5">
      <c r="A136" s="19">
        <v>14</v>
      </c>
      <c r="B136" s="19">
        <v>66</v>
      </c>
      <c r="C136" s="19" t="s">
        <v>589</v>
      </c>
      <c r="D136" s="280"/>
      <c r="E136" s="504">
        <v>510</v>
      </c>
      <c r="F136" s="19" t="s">
        <v>32</v>
      </c>
      <c r="G136" s="19">
        <v>667</v>
      </c>
      <c r="H136" s="19">
        <v>69</v>
      </c>
      <c r="I136" s="19">
        <v>114</v>
      </c>
      <c r="J136" s="19">
        <v>20</v>
      </c>
      <c r="K136" s="19">
        <v>5</v>
      </c>
      <c r="L136" s="19">
        <v>14</v>
      </c>
      <c r="M136" s="19">
        <v>4</v>
      </c>
      <c r="N136" s="19">
        <v>7</v>
      </c>
      <c r="O136" s="19">
        <v>6</v>
      </c>
      <c r="P136" s="19">
        <v>3</v>
      </c>
      <c r="Q136" s="19">
        <v>99</v>
      </c>
      <c r="S136" s="19">
        <v>8</v>
      </c>
      <c r="T136" s="19">
        <v>5</v>
      </c>
      <c r="U136" s="19">
        <v>4</v>
      </c>
      <c r="V136" s="19">
        <v>0</v>
      </c>
      <c r="W136" s="19">
        <v>31</v>
      </c>
      <c r="X136" s="19">
        <v>6</v>
      </c>
      <c r="Y136" s="19">
        <v>2</v>
      </c>
      <c r="Z136" s="19">
        <v>3</v>
      </c>
      <c r="AA136" s="19">
        <v>15</v>
      </c>
      <c r="AB136" s="19">
        <v>0</v>
      </c>
      <c r="AC136" s="19">
        <v>26</v>
      </c>
      <c r="AD136" s="19">
        <f t="shared" si="2"/>
        <v>441</v>
      </c>
    </row>
    <row r="137" spans="1:30" s="266" customFormat="1" ht="16.5">
      <c r="A137" s="19">
        <v>14</v>
      </c>
      <c r="B137" s="19">
        <v>66</v>
      </c>
      <c r="C137" s="19" t="s">
        <v>589</v>
      </c>
      <c r="D137" s="19"/>
      <c r="E137" s="504">
        <v>511</v>
      </c>
      <c r="F137" s="19" t="s">
        <v>31</v>
      </c>
      <c r="G137" s="19">
        <v>518</v>
      </c>
      <c r="H137" s="19">
        <v>52</v>
      </c>
      <c r="I137" s="19">
        <v>84</v>
      </c>
      <c r="J137" s="19">
        <v>12</v>
      </c>
      <c r="K137" s="19">
        <v>6</v>
      </c>
      <c r="L137" s="19">
        <v>15</v>
      </c>
      <c r="M137" s="19">
        <v>2</v>
      </c>
      <c r="N137" s="19">
        <v>4</v>
      </c>
      <c r="O137" s="19">
        <v>4</v>
      </c>
      <c r="P137" s="19">
        <v>1</v>
      </c>
      <c r="Q137" s="19">
        <v>69</v>
      </c>
      <c r="S137" s="19">
        <v>6</v>
      </c>
      <c r="T137" s="19">
        <v>3</v>
      </c>
      <c r="U137" s="19">
        <v>2</v>
      </c>
      <c r="V137" s="19">
        <v>0</v>
      </c>
      <c r="W137" s="19">
        <v>18</v>
      </c>
      <c r="X137" s="19">
        <v>4</v>
      </c>
      <c r="Y137" s="19">
        <v>3</v>
      </c>
      <c r="Z137" s="19">
        <v>8</v>
      </c>
      <c r="AA137" s="19">
        <v>7</v>
      </c>
      <c r="AB137" s="19">
        <v>0</v>
      </c>
      <c r="AC137" s="19">
        <v>8</v>
      </c>
      <c r="AD137" s="19">
        <f t="shared" si="2"/>
        <v>308</v>
      </c>
    </row>
    <row r="138" spans="1:30" s="266" customFormat="1" ht="16.5">
      <c r="A138" s="19">
        <v>14</v>
      </c>
      <c r="B138" s="19">
        <v>66</v>
      </c>
      <c r="C138" s="19" t="s">
        <v>589</v>
      </c>
      <c r="D138" s="19"/>
      <c r="E138" s="504">
        <v>511</v>
      </c>
      <c r="F138" s="19" t="s">
        <v>32</v>
      </c>
      <c r="G138" s="19">
        <v>518</v>
      </c>
      <c r="H138" s="19">
        <v>64</v>
      </c>
      <c r="I138" s="19">
        <v>95</v>
      </c>
      <c r="J138" s="19">
        <v>18</v>
      </c>
      <c r="K138" s="19">
        <v>4</v>
      </c>
      <c r="L138" s="19">
        <v>23</v>
      </c>
      <c r="M138" s="19">
        <v>0</v>
      </c>
      <c r="N138" s="19">
        <v>1</v>
      </c>
      <c r="O138" s="19">
        <v>5</v>
      </c>
      <c r="P138" s="19">
        <v>1</v>
      </c>
      <c r="Q138" s="19">
        <v>46</v>
      </c>
      <c r="S138" s="19">
        <v>6</v>
      </c>
      <c r="T138" s="19">
        <v>5</v>
      </c>
      <c r="U138" s="19">
        <v>2</v>
      </c>
      <c r="V138" s="19">
        <v>0</v>
      </c>
      <c r="W138" s="19">
        <v>13</v>
      </c>
      <c r="X138" s="19">
        <v>5</v>
      </c>
      <c r="Y138" s="19">
        <v>3</v>
      </c>
      <c r="Z138" s="19">
        <v>4</v>
      </c>
      <c r="AA138" s="19">
        <v>17</v>
      </c>
      <c r="AB138" s="19">
        <v>0</v>
      </c>
      <c r="AC138" s="19">
        <v>13</v>
      </c>
      <c r="AD138" s="19">
        <f t="shared" si="2"/>
        <v>325</v>
      </c>
    </row>
    <row r="139" spans="1:30" s="266" customFormat="1" ht="16.5">
      <c r="A139" s="19">
        <v>14</v>
      </c>
      <c r="B139" s="19">
        <v>66</v>
      </c>
      <c r="C139" s="19" t="s">
        <v>589</v>
      </c>
      <c r="D139" s="19"/>
      <c r="E139" s="504">
        <v>511</v>
      </c>
      <c r="F139" s="19" t="s">
        <v>33</v>
      </c>
      <c r="G139" s="19">
        <v>517</v>
      </c>
      <c r="H139" s="19">
        <v>57</v>
      </c>
      <c r="I139" s="19">
        <v>96</v>
      </c>
      <c r="J139" s="19">
        <v>21</v>
      </c>
      <c r="K139" s="19">
        <v>8</v>
      </c>
      <c r="L139" s="19">
        <v>18</v>
      </c>
      <c r="M139" s="19">
        <v>1</v>
      </c>
      <c r="N139" s="19">
        <v>6</v>
      </c>
      <c r="O139" s="19">
        <v>5</v>
      </c>
      <c r="P139" s="19">
        <v>4</v>
      </c>
      <c r="Q139" s="19">
        <v>55</v>
      </c>
      <c r="S139" s="19">
        <v>4</v>
      </c>
      <c r="T139" s="19">
        <v>0</v>
      </c>
      <c r="U139" s="19">
        <v>10</v>
      </c>
      <c r="V139" s="19">
        <v>0</v>
      </c>
      <c r="W139" s="19">
        <v>14</v>
      </c>
      <c r="X139" s="19">
        <v>5</v>
      </c>
      <c r="Y139" s="19">
        <v>1</v>
      </c>
      <c r="Z139" s="19">
        <v>7</v>
      </c>
      <c r="AA139" s="19">
        <v>17</v>
      </c>
      <c r="AB139" s="19">
        <v>0</v>
      </c>
      <c r="AC139" s="19">
        <v>11</v>
      </c>
      <c r="AD139" s="19">
        <f t="shared" si="2"/>
        <v>340</v>
      </c>
    </row>
    <row r="140" spans="1:30" s="266" customFormat="1" ht="16.5">
      <c r="A140" s="19">
        <v>14</v>
      </c>
      <c r="B140" s="19">
        <v>66</v>
      </c>
      <c r="C140" s="19" t="s">
        <v>589</v>
      </c>
      <c r="D140" s="19"/>
      <c r="E140" s="504">
        <v>512</v>
      </c>
      <c r="F140" s="19" t="s">
        <v>31</v>
      </c>
      <c r="G140" s="19">
        <v>610</v>
      </c>
      <c r="H140" s="19">
        <v>56</v>
      </c>
      <c r="I140" s="19">
        <v>96</v>
      </c>
      <c r="J140" s="19">
        <v>16</v>
      </c>
      <c r="K140" s="19">
        <v>11</v>
      </c>
      <c r="L140" s="19">
        <v>23</v>
      </c>
      <c r="M140" s="19">
        <v>2</v>
      </c>
      <c r="N140" s="19">
        <v>5</v>
      </c>
      <c r="O140" s="19">
        <v>5</v>
      </c>
      <c r="P140" s="19">
        <v>2</v>
      </c>
      <c r="Q140" s="19">
        <v>72</v>
      </c>
      <c r="S140" s="19">
        <v>4</v>
      </c>
      <c r="T140" s="19">
        <v>9</v>
      </c>
      <c r="U140" s="19">
        <v>2</v>
      </c>
      <c r="V140" s="19">
        <v>0</v>
      </c>
      <c r="W140" s="19">
        <v>10</v>
      </c>
      <c r="X140" s="19">
        <v>6</v>
      </c>
      <c r="Y140" s="19">
        <v>4</v>
      </c>
      <c r="Z140" s="19">
        <v>4</v>
      </c>
      <c r="AA140" s="19">
        <v>16</v>
      </c>
      <c r="AB140" s="19">
        <v>0</v>
      </c>
      <c r="AC140" s="19">
        <v>10</v>
      </c>
      <c r="AD140" s="19">
        <f t="shared" si="2"/>
        <v>353</v>
      </c>
    </row>
    <row r="141" spans="1:30" s="266" customFormat="1" ht="16.5">
      <c r="A141" s="19">
        <v>14</v>
      </c>
      <c r="B141" s="19">
        <v>66</v>
      </c>
      <c r="C141" s="19" t="s">
        <v>589</v>
      </c>
      <c r="D141" s="19"/>
      <c r="E141" s="504">
        <v>512</v>
      </c>
      <c r="F141" s="19" t="s">
        <v>32</v>
      </c>
      <c r="G141" s="19">
        <v>609</v>
      </c>
      <c r="H141" s="19">
        <v>59</v>
      </c>
      <c r="I141" s="19">
        <v>132</v>
      </c>
      <c r="J141" s="19">
        <v>15</v>
      </c>
      <c r="K141" s="19">
        <v>9</v>
      </c>
      <c r="L141" s="19">
        <v>25</v>
      </c>
      <c r="M141" s="19">
        <v>2</v>
      </c>
      <c r="N141" s="19">
        <v>4</v>
      </c>
      <c r="O141" s="19">
        <v>4</v>
      </c>
      <c r="P141" s="19">
        <v>3</v>
      </c>
      <c r="Q141" s="19">
        <v>80</v>
      </c>
      <c r="S141" s="19">
        <v>9</v>
      </c>
      <c r="T141" s="19">
        <v>1</v>
      </c>
      <c r="U141" s="19">
        <v>1</v>
      </c>
      <c r="V141" s="19">
        <v>0</v>
      </c>
      <c r="W141" s="19">
        <v>12</v>
      </c>
      <c r="X141" s="19">
        <v>2</v>
      </c>
      <c r="Y141" s="19">
        <v>6</v>
      </c>
      <c r="Z141" s="19">
        <v>2</v>
      </c>
      <c r="AA141" s="19">
        <v>9</v>
      </c>
      <c r="AB141" s="19">
        <v>2</v>
      </c>
      <c r="AC141" s="19">
        <v>13</v>
      </c>
      <c r="AD141" s="19">
        <f t="shared" si="2"/>
        <v>390</v>
      </c>
    </row>
    <row r="142" spans="1:30" s="266" customFormat="1" ht="16.5">
      <c r="A142" s="19">
        <v>14</v>
      </c>
      <c r="B142" s="19">
        <v>66</v>
      </c>
      <c r="C142" s="19" t="s">
        <v>589</v>
      </c>
      <c r="D142" s="19"/>
      <c r="E142" s="504">
        <v>513</v>
      </c>
      <c r="F142" s="19" t="s">
        <v>31</v>
      </c>
      <c r="G142" s="19">
        <v>659</v>
      </c>
      <c r="H142" s="19">
        <v>50</v>
      </c>
      <c r="I142" s="19">
        <v>114</v>
      </c>
      <c r="J142" s="19">
        <v>23</v>
      </c>
      <c r="K142" s="19">
        <v>11</v>
      </c>
      <c r="L142" s="19">
        <v>25</v>
      </c>
      <c r="M142" s="19">
        <v>5</v>
      </c>
      <c r="N142" s="19">
        <v>2</v>
      </c>
      <c r="O142" s="19">
        <v>5</v>
      </c>
      <c r="P142" s="19">
        <v>3</v>
      </c>
      <c r="Q142" s="19">
        <v>71</v>
      </c>
      <c r="S142" s="19">
        <v>9</v>
      </c>
      <c r="T142" s="19">
        <v>0</v>
      </c>
      <c r="U142" s="19">
        <v>1</v>
      </c>
      <c r="V142" s="19">
        <v>0</v>
      </c>
      <c r="W142" s="19">
        <v>3</v>
      </c>
      <c r="X142" s="19">
        <v>0</v>
      </c>
      <c r="Y142" s="19">
        <v>5</v>
      </c>
      <c r="Z142" s="19">
        <v>4</v>
      </c>
      <c r="AA142" s="19">
        <v>14</v>
      </c>
      <c r="AB142" s="19">
        <v>0</v>
      </c>
      <c r="AC142" s="19">
        <v>8</v>
      </c>
      <c r="AD142" s="19">
        <f t="shared" si="2"/>
        <v>353</v>
      </c>
    </row>
    <row r="143" spans="1:30" s="266" customFormat="1" ht="16.5">
      <c r="A143" s="19">
        <v>14</v>
      </c>
      <c r="B143" s="19">
        <v>66</v>
      </c>
      <c r="C143" s="19" t="s">
        <v>589</v>
      </c>
      <c r="D143" s="19"/>
      <c r="E143" s="504">
        <v>513</v>
      </c>
      <c r="F143" s="19" t="s">
        <v>32</v>
      </c>
      <c r="G143" s="19">
        <v>659</v>
      </c>
      <c r="H143" s="19">
        <v>41</v>
      </c>
      <c r="I143" s="19">
        <v>123</v>
      </c>
      <c r="J143" s="19">
        <v>22</v>
      </c>
      <c r="K143" s="19">
        <v>10</v>
      </c>
      <c r="L143" s="19">
        <v>41</v>
      </c>
      <c r="M143" s="19">
        <v>2</v>
      </c>
      <c r="N143" s="19">
        <v>6</v>
      </c>
      <c r="O143" s="19">
        <v>4</v>
      </c>
      <c r="P143" s="19">
        <v>0</v>
      </c>
      <c r="Q143" s="19">
        <v>87</v>
      </c>
      <c r="S143" s="19">
        <v>7</v>
      </c>
      <c r="T143" s="19">
        <v>3</v>
      </c>
      <c r="U143" s="19">
        <v>1</v>
      </c>
      <c r="V143" s="19">
        <v>0</v>
      </c>
      <c r="W143" s="19">
        <v>21</v>
      </c>
      <c r="X143" s="19">
        <v>2</v>
      </c>
      <c r="Y143" s="19">
        <v>1</v>
      </c>
      <c r="Z143" s="19">
        <v>2</v>
      </c>
      <c r="AA143" s="19">
        <v>11</v>
      </c>
      <c r="AB143" s="19">
        <v>0</v>
      </c>
      <c r="AC143" s="19">
        <v>16</v>
      </c>
      <c r="AD143" s="19">
        <f t="shared" si="2"/>
        <v>400</v>
      </c>
    </row>
    <row r="144" spans="1:30" s="266" customFormat="1" ht="16.5">
      <c r="A144" s="19">
        <v>14</v>
      </c>
      <c r="B144" s="19">
        <v>66</v>
      </c>
      <c r="C144" s="19" t="s">
        <v>589</v>
      </c>
      <c r="D144" s="19"/>
      <c r="E144" s="504">
        <v>514</v>
      </c>
      <c r="F144" s="19" t="s">
        <v>31</v>
      </c>
      <c r="G144" s="19">
        <v>727</v>
      </c>
      <c r="H144" s="19">
        <v>69</v>
      </c>
      <c r="I144" s="19">
        <v>106</v>
      </c>
      <c r="J144" s="19">
        <v>22</v>
      </c>
      <c r="K144" s="19">
        <v>8</v>
      </c>
      <c r="L144" s="19">
        <v>42</v>
      </c>
      <c r="M144" s="19">
        <v>3</v>
      </c>
      <c r="N144" s="19">
        <v>7</v>
      </c>
      <c r="O144" s="19">
        <v>9</v>
      </c>
      <c r="P144" s="19">
        <v>3</v>
      </c>
      <c r="Q144" s="19">
        <v>95</v>
      </c>
      <c r="S144" s="19">
        <v>6</v>
      </c>
      <c r="T144" s="19">
        <v>2</v>
      </c>
      <c r="U144" s="19">
        <v>1</v>
      </c>
      <c r="V144" s="19">
        <v>0</v>
      </c>
      <c r="W144" s="19">
        <v>10</v>
      </c>
      <c r="X144" s="19">
        <v>2</v>
      </c>
      <c r="Y144" s="19">
        <v>7</v>
      </c>
      <c r="Z144" s="19">
        <v>5</v>
      </c>
      <c r="AA144" s="19">
        <v>4</v>
      </c>
      <c r="AB144" s="19">
        <v>0</v>
      </c>
      <c r="AC144" s="19">
        <v>17</v>
      </c>
      <c r="AD144" s="19">
        <f t="shared" si="2"/>
        <v>418</v>
      </c>
    </row>
    <row r="145" spans="1:30" s="266" customFormat="1" ht="16.5">
      <c r="A145" s="19">
        <v>14</v>
      </c>
      <c r="B145" s="19">
        <v>66</v>
      </c>
      <c r="C145" s="19" t="s">
        <v>589</v>
      </c>
      <c r="D145" s="19"/>
      <c r="E145" s="504">
        <v>514</v>
      </c>
      <c r="F145" s="19" t="s">
        <v>32</v>
      </c>
      <c r="G145" s="19">
        <v>726</v>
      </c>
      <c r="H145" s="19">
        <v>56</v>
      </c>
      <c r="I145" s="19">
        <v>90</v>
      </c>
      <c r="J145" s="19">
        <v>21</v>
      </c>
      <c r="K145" s="19">
        <v>9</v>
      </c>
      <c r="L145" s="19">
        <v>46</v>
      </c>
      <c r="M145" s="19">
        <v>2</v>
      </c>
      <c r="N145" s="19">
        <v>7</v>
      </c>
      <c r="O145" s="19">
        <v>9</v>
      </c>
      <c r="P145" s="19">
        <v>6</v>
      </c>
      <c r="Q145" s="19">
        <v>111</v>
      </c>
      <c r="S145" s="19">
        <v>8</v>
      </c>
      <c r="T145" s="19">
        <v>5</v>
      </c>
      <c r="U145" s="19">
        <v>1</v>
      </c>
      <c r="V145" s="19">
        <v>0</v>
      </c>
      <c r="W145" s="19">
        <v>10</v>
      </c>
      <c r="X145" s="19">
        <v>5</v>
      </c>
      <c r="Y145" s="19">
        <v>8</v>
      </c>
      <c r="Z145" s="19">
        <v>3</v>
      </c>
      <c r="AA145" s="19">
        <v>6</v>
      </c>
      <c r="AB145" s="19">
        <v>0</v>
      </c>
      <c r="AC145" s="19">
        <v>12</v>
      </c>
      <c r="AD145" s="19">
        <f t="shared" si="2"/>
        <v>415</v>
      </c>
    </row>
    <row r="146" spans="1:30" s="266" customFormat="1" ht="16.5">
      <c r="A146" s="19">
        <v>14</v>
      </c>
      <c r="B146" s="19">
        <v>66</v>
      </c>
      <c r="C146" s="19" t="s">
        <v>589</v>
      </c>
      <c r="D146" s="19"/>
      <c r="E146" s="504">
        <v>515</v>
      </c>
      <c r="F146" s="19" t="s">
        <v>31</v>
      </c>
      <c r="G146" s="19">
        <v>454</v>
      </c>
      <c r="H146" s="19">
        <v>41</v>
      </c>
      <c r="I146" s="19">
        <v>64</v>
      </c>
      <c r="J146" s="19">
        <v>16</v>
      </c>
      <c r="K146" s="19">
        <v>4</v>
      </c>
      <c r="L146" s="19">
        <v>13</v>
      </c>
      <c r="M146" s="19">
        <v>3</v>
      </c>
      <c r="N146" s="19">
        <v>3</v>
      </c>
      <c r="O146" s="19">
        <v>2</v>
      </c>
      <c r="P146" s="19">
        <v>3</v>
      </c>
      <c r="Q146" s="19">
        <v>48</v>
      </c>
      <c r="S146" s="19">
        <v>5</v>
      </c>
      <c r="T146" s="19">
        <v>4</v>
      </c>
      <c r="U146" s="19">
        <v>2</v>
      </c>
      <c r="V146" s="19">
        <v>0</v>
      </c>
      <c r="W146" s="19">
        <v>19</v>
      </c>
      <c r="X146" s="19">
        <v>1</v>
      </c>
      <c r="Y146" s="19">
        <v>3</v>
      </c>
      <c r="Z146" s="19">
        <v>5</v>
      </c>
      <c r="AA146" s="19">
        <v>6</v>
      </c>
      <c r="AB146" s="19">
        <v>0</v>
      </c>
      <c r="AC146" s="19">
        <v>13</v>
      </c>
      <c r="AD146" s="19">
        <f t="shared" si="2"/>
        <v>255</v>
      </c>
    </row>
    <row r="147" spans="1:30" s="266" customFormat="1" ht="16.5">
      <c r="A147" s="19">
        <v>14</v>
      </c>
      <c r="B147" s="19">
        <v>66</v>
      </c>
      <c r="C147" s="19" t="s">
        <v>589</v>
      </c>
      <c r="D147" s="19"/>
      <c r="E147" s="504">
        <v>515</v>
      </c>
      <c r="F147" s="19" t="s">
        <v>32</v>
      </c>
      <c r="G147" s="19">
        <v>453</v>
      </c>
      <c r="H147" s="19">
        <v>32</v>
      </c>
      <c r="I147" s="19">
        <v>77</v>
      </c>
      <c r="J147" s="19">
        <v>18</v>
      </c>
      <c r="K147" s="19">
        <v>7</v>
      </c>
      <c r="L147" s="19">
        <v>18</v>
      </c>
      <c r="M147" s="19">
        <v>1</v>
      </c>
      <c r="N147" s="19">
        <v>5</v>
      </c>
      <c r="O147" s="19">
        <v>7</v>
      </c>
      <c r="P147" s="19">
        <v>1</v>
      </c>
      <c r="Q147" s="19">
        <v>57</v>
      </c>
      <c r="S147" s="19">
        <v>6</v>
      </c>
      <c r="T147" s="19">
        <v>0</v>
      </c>
      <c r="U147" s="19">
        <v>0</v>
      </c>
      <c r="V147" s="19">
        <v>0</v>
      </c>
      <c r="W147" s="19">
        <v>16</v>
      </c>
      <c r="X147" s="19">
        <v>3</v>
      </c>
      <c r="Y147" s="19">
        <v>8</v>
      </c>
      <c r="Z147" s="19">
        <v>8</v>
      </c>
      <c r="AA147" s="19">
        <v>11</v>
      </c>
      <c r="AB147" s="19">
        <v>0</v>
      </c>
      <c r="AC147" s="19">
        <v>5</v>
      </c>
      <c r="AD147" s="19">
        <f t="shared" si="2"/>
        <v>280</v>
      </c>
    </row>
    <row r="148" spans="1:30" s="266" customFormat="1" ht="16.5">
      <c r="A148" s="19">
        <v>14</v>
      </c>
      <c r="B148" s="19">
        <v>66</v>
      </c>
      <c r="C148" s="19" t="s">
        <v>589</v>
      </c>
      <c r="D148" s="19"/>
      <c r="E148" s="504">
        <v>516</v>
      </c>
      <c r="F148" s="19" t="s">
        <v>31</v>
      </c>
      <c r="G148" s="19">
        <v>491</v>
      </c>
      <c r="H148" s="19">
        <v>27</v>
      </c>
      <c r="I148" s="19">
        <v>98</v>
      </c>
      <c r="J148" s="19">
        <v>17</v>
      </c>
      <c r="K148" s="19">
        <v>3</v>
      </c>
      <c r="L148" s="19">
        <v>25</v>
      </c>
      <c r="M148" s="19">
        <v>0</v>
      </c>
      <c r="N148" s="19">
        <v>6</v>
      </c>
      <c r="O148" s="19">
        <v>2</v>
      </c>
      <c r="P148" s="19">
        <v>1</v>
      </c>
      <c r="Q148" s="19">
        <v>62</v>
      </c>
      <c r="S148" s="19">
        <v>7</v>
      </c>
      <c r="T148" s="19">
        <v>2</v>
      </c>
      <c r="U148" s="19">
        <v>4</v>
      </c>
      <c r="V148" s="19">
        <v>0</v>
      </c>
      <c r="W148" s="19">
        <v>16</v>
      </c>
      <c r="X148" s="19">
        <v>6</v>
      </c>
      <c r="Y148" s="19">
        <v>7</v>
      </c>
      <c r="Z148" s="19">
        <v>6</v>
      </c>
      <c r="AA148" s="19">
        <v>10</v>
      </c>
      <c r="AB148" s="19">
        <v>0</v>
      </c>
      <c r="AC148" s="19">
        <v>9</v>
      </c>
      <c r="AD148" s="19">
        <f t="shared" si="2"/>
        <v>308</v>
      </c>
    </row>
    <row r="149" spans="1:30" s="266" customFormat="1" ht="16.5">
      <c r="A149" s="19">
        <v>14</v>
      </c>
      <c r="B149" s="19">
        <v>66</v>
      </c>
      <c r="C149" s="19" t="s">
        <v>589</v>
      </c>
      <c r="D149" s="19"/>
      <c r="E149" s="504">
        <v>516</v>
      </c>
      <c r="F149" s="19" t="s">
        <v>32</v>
      </c>
      <c r="G149" s="19">
        <v>491</v>
      </c>
      <c r="H149" s="19">
        <v>44</v>
      </c>
      <c r="I149" s="19">
        <v>92</v>
      </c>
      <c r="J149" s="19">
        <v>9</v>
      </c>
      <c r="K149" s="19">
        <v>6</v>
      </c>
      <c r="L149" s="19">
        <v>17</v>
      </c>
      <c r="M149" s="19">
        <v>1</v>
      </c>
      <c r="N149" s="19">
        <v>4</v>
      </c>
      <c r="O149" s="19">
        <v>6</v>
      </c>
      <c r="P149" s="19">
        <v>3</v>
      </c>
      <c r="Q149" s="19">
        <v>58</v>
      </c>
      <c r="S149" s="19">
        <v>3</v>
      </c>
      <c r="T149" s="19">
        <v>2</v>
      </c>
      <c r="U149" s="19">
        <v>5</v>
      </c>
      <c r="V149" s="19">
        <v>0</v>
      </c>
      <c r="W149" s="19">
        <v>17</v>
      </c>
      <c r="X149" s="19">
        <v>3</v>
      </c>
      <c r="Y149" s="19">
        <v>6</v>
      </c>
      <c r="Z149" s="19">
        <v>2</v>
      </c>
      <c r="AA149" s="19">
        <v>10</v>
      </c>
      <c r="AB149" s="19">
        <v>0</v>
      </c>
      <c r="AC149" s="19">
        <v>6</v>
      </c>
      <c r="AD149" s="19">
        <f t="shared" si="2"/>
        <v>294</v>
      </c>
    </row>
    <row r="150" spans="1:30" s="266" customFormat="1" ht="16.5">
      <c r="A150" s="19">
        <v>14</v>
      </c>
      <c r="B150" s="19">
        <v>66</v>
      </c>
      <c r="C150" s="19" t="s">
        <v>589</v>
      </c>
      <c r="D150" s="19"/>
      <c r="E150" s="504">
        <v>517</v>
      </c>
      <c r="F150" s="19" t="s">
        <v>31</v>
      </c>
      <c r="G150" s="19">
        <v>597</v>
      </c>
      <c r="H150" s="19">
        <v>48</v>
      </c>
      <c r="I150" s="19">
        <v>108</v>
      </c>
      <c r="J150" s="19">
        <v>21</v>
      </c>
      <c r="K150" s="19">
        <v>8</v>
      </c>
      <c r="L150" s="19">
        <v>10</v>
      </c>
      <c r="M150" s="19">
        <v>4</v>
      </c>
      <c r="N150" s="19">
        <v>2</v>
      </c>
      <c r="O150" s="19">
        <v>6</v>
      </c>
      <c r="P150" s="19">
        <v>0</v>
      </c>
      <c r="Q150" s="19">
        <v>57</v>
      </c>
      <c r="S150" s="19">
        <v>4</v>
      </c>
      <c r="T150" s="19">
        <v>0</v>
      </c>
      <c r="U150" s="19">
        <v>2</v>
      </c>
      <c r="V150" s="19">
        <v>0</v>
      </c>
      <c r="W150" s="19">
        <v>19</v>
      </c>
      <c r="X150" s="19">
        <v>5</v>
      </c>
      <c r="Y150" s="19">
        <v>7</v>
      </c>
      <c r="Z150" s="19">
        <v>1</v>
      </c>
      <c r="AA150" s="19">
        <v>10</v>
      </c>
      <c r="AB150" s="19">
        <v>0</v>
      </c>
      <c r="AC150" s="19">
        <v>13</v>
      </c>
      <c r="AD150" s="19">
        <f t="shared" si="2"/>
        <v>325</v>
      </c>
    </row>
    <row r="151" spans="1:30" s="266" customFormat="1" ht="16.5">
      <c r="A151" s="19">
        <v>14</v>
      </c>
      <c r="B151" s="19">
        <v>66</v>
      </c>
      <c r="C151" s="19" t="s">
        <v>589</v>
      </c>
      <c r="D151" s="19"/>
      <c r="E151" s="504">
        <v>517</v>
      </c>
      <c r="F151" s="19" t="s">
        <v>32</v>
      </c>
      <c r="G151" s="19">
        <v>597</v>
      </c>
      <c r="H151" s="19">
        <v>63</v>
      </c>
      <c r="I151" s="19">
        <v>92</v>
      </c>
      <c r="J151" s="19">
        <v>24</v>
      </c>
      <c r="K151" s="19">
        <v>7</v>
      </c>
      <c r="L151" s="19">
        <v>19</v>
      </c>
      <c r="M151" s="19">
        <v>6</v>
      </c>
      <c r="N151" s="19">
        <v>5</v>
      </c>
      <c r="O151" s="19">
        <v>8</v>
      </c>
      <c r="P151" s="19">
        <v>2</v>
      </c>
      <c r="Q151" s="19">
        <v>67</v>
      </c>
      <c r="S151" s="19">
        <v>8</v>
      </c>
      <c r="T151" s="19">
        <v>0</v>
      </c>
      <c r="U151" s="19">
        <v>0</v>
      </c>
      <c r="V151" s="19">
        <v>0</v>
      </c>
      <c r="W151" s="19">
        <v>10</v>
      </c>
      <c r="X151" s="19">
        <v>4</v>
      </c>
      <c r="Y151" s="19">
        <v>11</v>
      </c>
      <c r="Z151" s="19">
        <v>4</v>
      </c>
      <c r="AA151" s="19">
        <v>24</v>
      </c>
      <c r="AB151" s="19">
        <v>0</v>
      </c>
      <c r="AC151" s="19">
        <v>9</v>
      </c>
      <c r="AD151" s="19">
        <f t="shared" si="2"/>
        <v>363</v>
      </c>
    </row>
    <row r="152" spans="1:30" s="266" customFormat="1" ht="16.5">
      <c r="A152" s="19">
        <v>14</v>
      </c>
      <c r="B152" s="19">
        <v>66</v>
      </c>
      <c r="C152" s="19" t="s">
        <v>589</v>
      </c>
      <c r="D152" s="19"/>
      <c r="E152" s="504">
        <v>518</v>
      </c>
      <c r="F152" s="19" t="s">
        <v>31</v>
      </c>
      <c r="G152" s="19">
        <v>476</v>
      </c>
      <c r="H152" s="19">
        <v>36</v>
      </c>
      <c r="I152" s="19">
        <v>102</v>
      </c>
      <c r="J152" s="19">
        <v>24</v>
      </c>
      <c r="K152" s="19">
        <v>8</v>
      </c>
      <c r="L152" s="19">
        <v>12</v>
      </c>
      <c r="M152" s="19">
        <v>4</v>
      </c>
      <c r="N152" s="19">
        <v>5</v>
      </c>
      <c r="O152" s="19">
        <v>2</v>
      </c>
      <c r="P152" s="19">
        <v>0</v>
      </c>
      <c r="Q152" s="19">
        <v>63</v>
      </c>
      <c r="S152" s="19">
        <v>4</v>
      </c>
      <c r="T152" s="19">
        <v>2</v>
      </c>
      <c r="U152" s="19">
        <v>0</v>
      </c>
      <c r="V152" s="19">
        <v>0</v>
      </c>
      <c r="W152" s="19">
        <v>20</v>
      </c>
      <c r="X152" s="19">
        <v>2</v>
      </c>
      <c r="Y152" s="19">
        <v>4</v>
      </c>
      <c r="Z152" s="19">
        <v>5</v>
      </c>
      <c r="AA152" s="19">
        <v>18</v>
      </c>
      <c r="AB152" s="19">
        <v>0</v>
      </c>
      <c r="AC152" s="19">
        <v>11</v>
      </c>
      <c r="AD152" s="19">
        <f t="shared" si="2"/>
        <v>322</v>
      </c>
    </row>
    <row r="153" spans="1:30" s="266" customFormat="1" ht="16.5">
      <c r="A153" s="19">
        <v>14</v>
      </c>
      <c r="B153" s="19">
        <v>66</v>
      </c>
      <c r="C153" s="19" t="s">
        <v>589</v>
      </c>
      <c r="D153" s="19"/>
      <c r="E153" s="504">
        <v>518</v>
      </c>
      <c r="F153" s="19" t="s">
        <v>32</v>
      </c>
      <c r="G153" s="19">
        <v>475</v>
      </c>
      <c r="H153" s="19">
        <v>47</v>
      </c>
      <c r="I153" s="19">
        <v>70</v>
      </c>
      <c r="J153" s="19">
        <v>8</v>
      </c>
      <c r="K153" s="19">
        <v>5</v>
      </c>
      <c r="L153" s="19">
        <v>14</v>
      </c>
      <c r="M153" s="19">
        <v>4</v>
      </c>
      <c r="N153" s="19">
        <v>5</v>
      </c>
      <c r="O153" s="19">
        <v>8</v>
      </c>
      <c r="P153" s="19">
        <v>3</v>
      </c>
      <c r="Q153" s="19">
        <v>68</v>
      </c>
      <c r="S153" s="19">
        <v>4</v>
      </c>
      <c r="T153" s="19">
        <v>1</v>
      </c>
      <c r="U153" s="19">
        <v>0</v>
      </c>
      <c r="V153" s="19">
        <v>0</v>
      </c>
      <c r="W153" s="19">
        <v>18</v>
      </c>
      <c r="X153" s="19">
        <v>1</v>
      </c>
      <c r="Y153" s="19">
        <v>6</v>
      </c>
      <c r="Z153" s="19">
        <v>4</v>
      </c>
      <c r="AA153" s="19">
        <v>0</v>
      </c>
      <c r="AB153" s="19">
        <v>0</v>
      </c>
      <c r="AC153" s="19">
        <v>7</v>
      </c>
      <c r="AD153" s="19">
        <f t="shared" si="2"/>
        <v>273</v>
      </c>
    </row>
    <row r="154" spans="1:30" s="266" customFormat="1" ht="16.5">
      <c r="A154" s="19">
        <v>14</v>
      </c>
      <c r="B154" s="19">
        <v>66</v>
      </c>
      <c r="C154" s="19" t="s">
        <v>589</v>
      </c>
      <c r="D154" s="280"/>
      <c r="E154" s="504">
        <v>519</v>
      </c>
      <c r="F154" s="19" t="s">
        <v>31</v>
      </c>
      <c r="G154" s="19">
        <v>615</v>
      </c>
      <c r="H154" s="19">
        <v>81</v>
      </c>
      <c r="I154" s="19">
        <v>99</v>
      </c>
      <c r="J154" s="19">
        <v>16</v>
      </c>
      <c r="K154" s="19">
        <v>7</v>
      </c>
      <c r="L154" s="19">
        <v>29</v>
      </c>
      <c r="M154" s="19">
        <v>2</v>
      </c>
      <c r="N154" s="19">
        <v>6</v>
      </c>
      <c r="O154" s="19">
        <v>2</v>
      </c>
      <c r="P154" s="19">
        <v>0</v>
      </c>
      <c r="Q154" s="19">
        <v>68</v>
      </c>
      <c r="S154" s="19">
        <v>14</v>
      </c>
      <c r="T154" s="19">
        <v>3</v>
      </c>
      <c r="U154" s="19">
        <v>3</v>
      </c>
      <c r="V154" s="19">
        <v>0</v>
      </c>
      <c r="W154" s="19">
        <v>15</v>
      </c>
      <c r="X154" s="19">
        <v>5</v>
      </c>
      <c r="Y154" s="19">
        <v>3</v>
      </c>
      <c r="Z154" s="19">
        <v>4</v>
      </c>
      <c r="AA154" s="19">
        <v>20</v>
      </c>
      <c r="AB154" s="19">
        <v>0</v>
      </c>
      <c r="AC154" s="19">
        <v>17</v>
      </c>
      <c r="AD154" s="19">
        <f t="shared" si="2"/>
        <v>394</v>
      </c>
    </row>
    <row r="155" spans="1:30" s="266" customFormat="1" ht="16.5">
      <c r="A155" s="19">
        <v>14</v>
      </c>
      <c r="B155" s="19">
        <v>66</v>
      </c>
      <c r="C155" s="19" t="s">
        <v>589</v>
      </c>
      <c r="D155" s="19"/>
      <c r="E155" s="504">
        <v>519</v>
      </c>
      <c r="F155" s="19" t="s">
        <v>32</v>
      </c>
      <c r="G155" s="19">
        <v>614</v>
      </c>
      <c r="H155" s="19">
        <v>48</v>
      </c>
      <c r="I155" s="19">
        <v>100</v>
      </c>
      <c r="J155" s="19">
        <v>16</v>
      </c>
      <c r="K155" s="19">
        <v>10</v>
      </c>
      <c r="L155" s="19">
        <v>25</v>
      </c>
      <c r="M155" s="19">
        <v>4</v>
      </c>
      <c r="N155" s="19">
        <v>1</v>
      </c>
      <c r="O155" s="19">
        <v>1</v>
      </c>
      <c r="P155" s="19">
        <v>3</v>
      </c>
      <c r="Q155" s="19">
        <v>82</v>
      </c>
      <c r="S155" s="19">
        <v>8</v>
      </c>
      <c r="T155" s="19">
        <v>4</v>
      </c>
      <c r="U155" s="19">
        <v>2</v>
      </c>
      <c r="V155" s="19">
        <v>0</v>
      </c>
      <c r="W155" s="19">
        <v>14</v>
      </c>
      <c r="X155" s="19">
        <v>3</v>
      </c>
      <c r="Y155" s="19">
        <v>2</v>
      </c>
      <c r="Z155" s="19">
        <v>6</v>
      </c>
      <c r="AA155" s="19">
        <v>22</v>
      </c>
      <c r="AB155" s="19">
        <v>2</v>
      </c>
      <c r="AC155" s="19">
        <v>10</v>
      </c>
      <c r="AD155" s="19">
        <f t="shared" si="2"/>
        <v>363</v>
      </c>
    </row>
    <row r="156" spans="1:30" s="266" customFormat="1" ht="16.5">
      <c r="A156" s="19">
        <v>14</v>
      </c>
      <c r="B156" s="19">
        <v>66</v>
      </c>
      <c r="C156" s="19" t="s">
        <v>589</v>
      </c>
      <c r="D156" s="19"/>
      <c r="E156" s="504">
        <v>520</v>
      </c>
      <c r="F156" s="19" t="s">
        <v>31</v>
      </c>
      <c r="G156" s="19">
        <v>500</v>
      </c>
      <c r="H156" s="19">
        <v>56</v>
      </c>
      <c r="I156" s="19">
        <v>84</v>
      </c>
      <c r="J156" s="19">
        <v>14</v>
      </c>
      <c r="K156" s="19">
        <v>5</v>
      </c>
      <c r="L156" s="19">
        <v>11</v>
      </c>
      <c r="M156" s="19">
        <v>2</v>
      </c>
      <c r="N156" s="19">
        <v>7</v>
      </c>
      <c r="O156" s="19">
        <v>6</v>
      </c>
      <c r="P156" s="19">
        <v>4</v>
      </c>
      <c r="Q156" s="19">
        <v>72</v>
      </c>
      <c r="S156" s="19">
        <v>3</v>
      </c>
      <c r="T156" s="19">
        <v>1</v>
      </c>
      <c r="U156" s="19">
        <v>0</v>
      </c>
      <c r="V156" s="19">
        <v>0</v>
      </c>
      <c r="W156" s="19">
        <v>12</v>
      </c>
      <c r="X156" s="19">
        <v>6</v>
      </c>
      <c r="Y156" s="19">
        <v>2</v>
      </c>
      <c r="Z156" s="19">
        <v>3</v>
      </c>
      <c r="AA156" s="19">
        <v>16</v>
      </c>
      <c r="AB156" s="19">
        <v>0</v>
      </c>
      <c r="AC156" s="19">
        <v>6</v>
      </c>
      <c r="AD156" s="19">
        <f t="shared" si="2"/>
        <v>310</v>
      </c>
    </row>
    <row r="157" spans="1:30" s="266" customFormat="1" ht="16.5">
      <c r="A157" s="19">
        <v>14</v>
      </c>
      <c r="B157" s="19">
        <v>66</v>
      </c>
      <c r="C157" s="19" t="s">
        <v>589</v>
      </c>
      <c r="D157" s="19"/>
      <c r="E157" s="504">
        <v>520</v>
      </c>
      <c r="F157" s="19" t="s">
        <v>32</v>
      </c>
      <c r="G157" s="19">
        <v>500</v>
      </c>
      <c r="H157" s="19">
        <v>47</v>
      </c>
      <c r="I157" s="19">
        <v>90</v>
      </c>
      <c r="J157" s="19">
        <v>14</v>
      </c>
      <c r="K157" s="19">
        <v>4</v>
      </c>
      <c r="L157" s="19">
        <v>26</v>
      </c>
      <c r="M157" s="19">
        <v>3</v>
      </c>
      <c r="N157" s="19">
        <v>4</v>
      </c>
      <c r="O157" s="19">
        <v>0</v>
      </c>
      <c r="P157" s="19">
        <v>1</v>
      </c>
      <c r="Q157" s="19">
        <v>58</v>
      </c>
      <c r="S157" s="19">
        <v>4</v>
      </c>
      <c r="T157" s="19">
        <v>3</v>
      </c>
      <c r="U157" s="19">
        <v>0</v>
      </c>
      <c r="V157" s="19">
        <v>0</v>
      </c>
      <c r="W157" s="19">
        <v>21</v>
      </c>
      <c r="X157" s="19">
        <v>5</v>
      </c>
      <c r="Y157" s="19">
        <v>6</v>
      </c>
      <c r="Z157" s="19">
        <v>11</v>
      </c>
      <c r="AA157" s="19">
        <v>22</v>
      </c>
      <c r="AB157" s="19">
        <v>0</v>
      </c>
      <c r="AC157" s="19">
        <v>5</v>
      </c>
      <c r="AD157" s="19">
        <f t="shared" si="2"/>
        <v>324</v>
      </c>
    </row>
    <row r="158" spans="1:30" s="266" customFormat="1" ht="16.5">
      <c r="A158" s="19">
        <v>14</v>
      </c>
      <c r="B158" s="19">
        <v>66</v>
      </c>
      <c r="C158" s="19" t="s">
        <v>589</v>
      </c>
      <c r="D158" s="19"/>
      <c r="E158" s="504">
        <v>521</v>
      </c>
      <c r="F158" s="19" t="s">
        <v>31</v>
      </c>
      <c r="G158" s="19">
        <v>572</v>
      </c>
      <c r="H158" s="19">
        <v>48</v>
      </c>
      <c r="I158" s="19">
        <v>78</v>
      </c>
      <c r="J158" s="19">
        <v>22</v>
      </c>
      <c r="K158" s="19">
        <v>7</v>
      </c>
      <c r="L158" s="19">
        <v>24</v>
      </c>
      <c r="M158" s="19">
        <v>3</v>
      </c>
      <c r="N158" s="19">
        <v>1</v>
      </c>
      <c r="O158" s="19">
        <v>8</v>
      </c>
      <c r="P158" s="19">
        <v>2</v>
      </c>
      <c r="Q158" s="19">
        <v>66</v>
      </c>
      <c r="S158" s="19">
        <v>5</v>
      </c>
      <c r="T158" s="19">
        <v>3</v>
      </c>
      <c r="U158" s="19">
        <v>4</v>
      </c>
      <c r="V158" s="19">
        <v>0</v>
      </c>
      <c r="W158" s="19">
        <v>8</v>
      </c>
      <c r="X158" s="19">
        <v>7</v>
      </c>
      <c r="Y158" s="19">
        <v>5</v>
      </c>
      <c r="Z158" s="19">
        <v>6</v>
      </c>
      <c r="AA158" s="19">
        <v>7</v>
      </c>
      <c r="AB158" s="19">
        <v>0</v>
      </c>
      <c r="AC158" s="19">
        <v>9</v>
      </c>
      <c r="AD158" s="19">
        <f t="shared" si="2"/>
        <v>313</v>
      </c>
    </row>
    <row r="159" spans="1:30" s="266" customFormat="1" ht="16.5">
      <c r="A159" s="19">
        <v>14</v>
      </c>
      <c r="B159" s="19">
        <v>66</v>
      </c>
      <c r="C159" s="19" t="s">
        <v>589</v>
      </c>
      <c r="D159" s="19"/>
      <c r="E159" s="504">
        <v>521</v>
      </c>
      <c r="F159" s="19" t="s">
        <v>32</v>
      </c>
      <c r="G159" s="19">
        <v>572</v>
      </c>
      <c r="H159" s="19">
        <v>33</v>
      </c>
      <c r="I159" s="19">
        <v>68</v>
      </c>
      <c r="J159" s="19">
        <v>21</v>
      </c>
      <c r="K159" s="19">
        <v>11</v>
      </c>
      <c r="L159" s="19">
        <v>27</v>
      </c>
      <c r="M159" s="19">
        <v>0</v>
      </c>
      <c r="N159" s="19">
        <v>7</v>
      </c>
      <c r="O159" s="19">
        <v>4</v>
      </c>
      <c r="P159" s="19">
        <v>2</v>
      </c>
      <c r="Q159" s="19">
        <v>52</v>
      </c>
      <c r="S159" s="19">
        <v>7</v>
      </c>
      <c r="T159" s="19">
        <v>4</v>
      </c>
      <c r="U159" s="19">
        <v>0</v>
      </c>
      <c r="V159" s="19">
        <v>0</v>
      </c>
      <c r="W159" s="19">
        <v>8</v>
      </c>
      <c r="X159" s="19">
        <v>10</v>
      </c>
      <c r="Y159" s="19">
        <v>2</v>
      </c>
      <c r="Z159" s="19">
        <v>2</v>
      </c>
      <c r="AA159" s="19">
        <v>2</v>
      </c>
      <c r="AB159" s="19">
        <v>0</v>
      </c>
      <c r="AC159" s="19">
        <v>11</v>
      </c>
      <c r="AD159" s="19">
        <f t="shared" ref="AD159:AD222" si="3">SUM(H159:AC159)</f>
        <v>271</v>
      </c>
    </row>
    <row r="160" spans="1:30" s="266" customFormat="1" ht="16.5">
      <c r="A160" s="19">
        <v>14</v>
      </c>
      <c r="B160" s="19">
        <v>66</v>
      </c>
      <c r="C160" s="19" t="s">
        <v>589</v>
      </c>
      <c r="D160" s="19"/>
      <c r="E160" s="504">
        <v>521</v>
      </c>
      <c r="F160" s="19" t="s">
        <v>33</v>
      </c>
      <c r="G160" s="19">
        <v>572</v>
      </c>
      <c r="H160" s="19">
        <v>42</v>
      </c>
      <c r="I160" s="19">
        <v>61</v>
      </c>
      <c r="J160" s="19">
        <v>21</v>
      </c>
      <c r="K160" s="19">
        <v>4</v>
      </c>
      <c r="L160" s="19">
        <v>21</v>
      </c>
      <c r="M160" s="19">
        <v>3</v>
      </c>
      <c r="N160" s="19">
        <v>6</v>
      </c>
      <c r="O160" s="19">
        <v>5</v>
      </c>
      <c r="P160" s="19">
        <v>1</v>
      </c>
      <c r="Q160" s="19">
        <v>56</v>
      </c>
      <c r="S160" s="19">
        <v>7</v>
      </c>
      <c r="T160" s="19">
        <v>3</v>
      </c>
      <c r="U160" s="19">
        <v>2</v>
      </c>
      <c r="V160" s="19">
        <v>0</v>
      </c>
      <c r="W160" s="19">
        <v>2</v>
      </c>
      <c r="X160" s="19">
        <v>8</v>
      </c>
      <c r="Y160" s="19">
        <v>1</v>
      </c>
      <c r="Z160" s="19">
        <v>4</v>
      </c>
      <c r="AA160" s="19">
        <v>12</v>
      </c>
      <c r="AB160" s="19">
        <v>0</v>
      </c>
      <c r="AC160" s="19">
        <v>14</v>
      </c>
      <c r="AD160" s="19">
        <f t="shared" si="3"/>
        <v>273</v>
      </c>
    </row>
    <row r="161" spans="1:30" s="266" customFormat="1" ht="16.5">
      <c r="A161" s="19">
        <v>14</v>
      </c>
      <c r="B161" s="19">
        <v>66</v>
      </c>
      <c r="C161" s="19" t="s">
        <v>589</v>
      </c>
      <c r="D161" s="280"/>
      <c r="E161" s="504">
        <v>522</v>
      </c>
      <c r="F161" s="19" t="s">
        <v>31</v>
      </c>
      <c r="G161" s="19">
        <v>574</v>
      </c>
      <c r="H161" s="19">
        <v>47</v>
      </c>
      <c r="I161" s="19">
        <v>56</v>
      </c>
      <c r="J161" s="19">
        <v>21</v>
      </c>
      <c r="K161" s="19">
        <v>4</v>
      </c>
      <c r="L161" s="19">
        <v>25</v>
      </c>
      <c r="M161" s="19">
        <v>4</v>
      </c>
      <c r="N161" s="19">
        <v>4</v>
      </c>
      <c r="O161" s="19">
        <v>1</v>
      </c>
      <c r="P161" s="19">
        <v>3</v>
      </c>
      <c r="Q161" s="19">
        <v>75</v>
      </c>
      <c r="S161" s="19">
        <v>8</v>
      </c>
      <c r="T161" s="19">
        <v>4</v>
      </c>
      <c r="U161" s="19">
        <v>1</v>
      </c>
      <c r="V161" s="19">
        <v>0</v>
      </c>
      <c r="W161" s="19">
        <v>5</v>
      </c>
      <c r="X161" s="19">
        <v>6</v>
      </c>
      <c r="Y161" s="19">
        <v>3</v>
      </c>
      <c r="Z161" s="19">
        <v>3</v>
      </c>
      <c r="AA161" s="19">
        <v>12</v>
      </c>
      <c r="AB161" s="19">
        <v>0</v>
      </c>
      <c r="AC161" s="19">
        <v>12</v>
      </c>
      <c r="AD161" s="19">
        <f t="shared" si="3"/>
        <v>294</v>
      </c>
    </row>
    <row r="162" spans="1:30" s="266" customFormat="1" ht="16.5">
      <c r="A162" s="19">
        <v>14</v>
      </c>
      <c r="B162" s="19">
        <v>66</v>
      </c>
      <c r="C162" s="19" t="s">
        <v>589</v>
      </c>
      <c r="D162" s="280"/>
      <c r="E162" s="504">
        <v>522</v>
      </c>
      <c r="F162" s="19" t="s">
        <v>32</v>
      </c>
      <c r="G162" s="19">
        <v>574</v>
      </c>
      <c r="H162" s="19">
        <v>42</v>
      </c>
      <c r="I162" s="19">
        <v>52</v>
      </c>
      <c r="J162" s="19">
        <v>26</v>
      </c>
      <c r="K162" s="19">
        <v>5</v>
      </c>
      <c r="L162" s="19">
        <v>37</v>
      </c>
      <c r="M162" s="19">
        <v>5</v>
      </c>
      <c r="N162" s="19">
        <v>8</v>
      </c>
      <c r="O162" s="19">
        <v>3</v>
      </c>
      <c r="P162" s="19">
        <v>3</v>
      </c>
      <c r="Q162" s="19">
        <v>78</v>
      </c>
      <c r="S162" s="19">
        <v>2</v>
      </c>
      <c r="T162" s="19">
        <v>1</v>
      </c>
      <c r="U162" s="19">
        <v>3</v>
      </c>
      <c r="V162" s="19">
        <v>0</v>
      </c>
      <c r="W162" s="19">
        <v>11</v>
      </c>
      <c r="X162" s="19">
        <v>7</v>
      </c>
      <c r="Y162" s="19">
        <v>2</v>
      </c>
      <c r="Z162" s="19">
        <v>5</v>
      </c>
      <c r="AA162" s="19">
        <v>12</v>
      </c>
      <c r="AB162" s="19">
        <v>0</v>
      </c>
      <c r="AC162" s="19">
        <v>16</v>
      </c>
      <c r="AD162" s="19">
        <f t="shared" si="3"/>
        <v>318</v>
      </c>
    </row>
    <row r="163" spans="1:30" s="266" customFormat="1" ht="16.5">
      <c r="A163" s="19">
        <v>14</v>
      </c>
      <c r="B163" s="19">
        <v>66</v>
      </c>
      <c r="C163" s="19" t="s">
        <v>589</v>
      </c>
      <c r="D163" s="280"/>
      <c r="E163" s="504">
        <v>523</v>
      </c>
      <c r="F163" s="19" t="s">
        <v>31</v>
      </c>
      <c r="G163" s="19">
        <v>582</v>
      </c>
      <c r="H163" s="19">
        <v>54</v>
      </c>
      <c r="I163" s="19">
        <v>73</v>
      </c>
      <c r="J163" s="19">
        <v>21</v>
      </c>
      <c r="K163" s="19">
        <v>1</v>
      </c>
      <c r="L163" s="19">
        <v>16</v>
      </c>
      <c r="M163" s="19">
        <v>4</v>
      </c>
      <c r="N163" s="19">
        <v>8</v>
      </c>
      <c r="O163" s="19">
        <v>6</v>
      </c>
      <c r="P163" s="19">
        <v>4</v>
      </c>
      <c r="Q163" s="19">
        <v>83</v>
      </c>
      <c r="S163" s="19">
        <v>15</v>
      </c>
      <c r="T163" s="19">
        <v>4</v>
      </c>
      <c r="U163" s="19">
        <v>2</v>
      </c>
      <c r="V163" s="19">
        <v>0</v>
      </c>
      <c r="W163" s="19">
        <v>2</v>
      </c>
      <c r="X163" s="19">
        <v>7</v>
      </c>
      <c r="Y163" s="19">
        <v>5</v>
      </c>
      <c r="Z163" s="19">
        <v>3</v>
      </c>
      <c r="AA163" s="19">
        <v>11</v>
      </c>
      <c r="AB163" s="19">
        <v>0</v>
      </c>
      <c r="AC163" s="19">
        <v>10</v>
      </c>
      <c r="AD163" s="19">
        <f t="shared" si="3"/>
        <v>329</v>
      </c>
    </row>
    <row r="164" spans="1:30" s="266" customFormat="1" ht="16.5">
      <c r="A164" s="19">
        <v>14</v>
      </c>
      <c r="B164" s="19">
        <v>66</v>
      </c>
      <c r="C164" s="19" t="s">
        <v>589</v>
      </c>
      <c r="D164" s="19"/>
      <c r="E164" s="504">
        <v>523</v>
      </c>
      <c r="F164" s="19" t="s">
        <v>32</v>
      </c>
      <c r="G164" s="19">
        <v>582</v>
      </c>
      <c r="H164" s="19">
        <v>55</v>
      </c>
      <c r="I164" s="19">
        <v>76</v>
      </c>
      <c r="J164" s="19">
        <v>13</v>
      </c>
      <c r="K164" s="19">
        <v>4</v>
      </c>
      <c r="L164" s="19">
        <v>13</v>
      </c>
      <c r="M164" s="19">
        <v>2</v>
      </c>
      <c r="N164" s="19">
        <v>3</v>
      </c>
      <c r="O164" s="19">
        <v>11</v>
      </c>
      <c r="P164" s="19">
        <v>2</v>
      </c>
      <c r="Q164" s="19">
        <v>82</v>
      </c>
      <c r="S164" s="19">
        <v>10</v>
      </c>
      <c r="T164" s="19">
        <v>2</v>
      </c>
      <c r="U164" s="19">
        <v>1</v>
      </c>
      <c r="V164" s="19">
        <v>0</v>
      </c>
      <c r="W164" s="19">
        <v>16</v>
      </c>
      <c r="X164" s="19">
        <v>2</v>
      </c>
      <c r="Y164" s="19">
        <v>1</v>
      </c>
      <c r="Z164" s="19">
        <v>4</v>
      </c>
      <c r="AA164" s="19">
        <v>11</v>
      </c>
      <c r="AB164" s="19">
        <v>0</v>
      </c>
      <c r="AC164" s="19">
        <v>8</v>
      </c>
      <c r="AD164" s="19">
        <f t="shared" si="3"/>
        <v>316</v>
      </c>
    </row>
    <row r="165" spans="1:30" s="266" customFormat="1" ht="16.5">
      <c r="A165" s="19">
        <v>14</v>
      </c>
      <c r="B165" s="19">
        <v>66</v>
      </c>
      <c r="C165" s="19" t="s">
        <v>589</v>
      </c>
      <c r="D165" s="19"/>
      <c r="E165" s="504">
        <v>524</v>
      </c>
      <c r="F165" s="19" t="s">
        <v>31</v>
      </c>
      <c r="G165" s="19">
        <v>634</v>
      </c>
      <c r="H165" s="19">
        <v>56</v>
      </c>
      <c r="I165" s="19">
        <v>81</v>
      </c>
      <c r="J165" s="19">
        <v>15</v>
      </c>
      <c r="K165" s="19">
        <v>6</v>
      </c>
      <c r="L165" s="19">
        <v>21</v>
      </c>
      <c r="M165" s="19">
        <v>0</v>
      </c>
      <c r="N165" s="19">
        <v>6</v>
      </c>
      <c r="O165" s="19">
        <v>3</v>
      </c>
      <c r="P165" s="19">
        <v>7</v>
      </c>
      <c r="Q165" s="19">
        <v>104</v>
      </c>
      <c r="S165" s="19">
        <v>2</v>
      </c>
      <c r="T165" s="19">
        <v>1</v>
      </c>
      <c r="U165" s="19">
        <v>3</v>
      </c>
      <c r="V165" s="19">
        <v>0</v>
      </c>
      <c r="W165" s="19">
        <v>6</v>
      </c>
      <c r="X165" s="19">
        <v>6</v>
      </c>
      <c r="Y165" s="19">
        <v>3</v>
      </c>
      <c r="Z165" s="19">
        <v>6</v>
      </c>
      <c r="AA165" s="19">
        <v>16</v>
      </c>
      <c r="AB165" s="19">
        <v>0</v>
      </c>
      <c r="AC165" s="19">
        <v>9</v>
      </c>
      <c r="AD165" s="19">
        <f t="shared" si="3"/>
        <v>351</v>
      </c>
    </row>
    <row r="166" spans="1:30" s="266" customFormat="1" ht="16.5">
      <c r="A166" s="19">
        <v>14</v>
      </c>
      <c r="B166" s="19">
        <v>66</v>
      </c>
      <c r="C166" s="19" t="s">
        <v>589</v>
      </c>
      <c r="D166" s="19"/>
      <c r="E166" s="504">
        <v>524</v>
      </c>
      <c r="F166" s="19" t="s">
        <v>32</v>
      </c>
      <c r="G166" s="19">
        <v>634</v>
      </c>
      <c r="H166" s="19">
        <v>49</v>
      </c>
      <c r="I166" s="19">
        <v>83</v>
      </c>
      <c r="J166" s="19">
        <v>24</v>
      </c>
      <c r="K166" s="19">
        <v>5</v>
      </c>
      <c r="L166" s="19">
        <v>17</v>
      </c>
      <c r="M166" s="19">
        <v>3</v>
      </c>
      <c r="N166" s="19">
        <v>3</v>
      </c>
      <c r="O166" s="19">
        <v>4</v>
      </c>
      <c r="P166" s="19">
        <v>6</v>
      </c>
      <c r="Q166" s="19">
        <v>113</v>
      </c>
      <c r="S166" s="19">
        <v>4</v>
      </c>
      <c r="T166" s="19">
        <v>1</v>
      </c>
      <c r="U166" s="19">
        <v>4</v>
      </c>
      <c r="V166" s="19">
        <v>0</v>
      </c>
      <c r="W166" s="19">
        <v>11</v>
      </c>
      <c r="X166" s="19">
        <v>3</v>
      </c>
      <c r="Y166" s="19">
        <v>5</v>
      </c>
      <c r="Z166" s="19">
        <v>3</v>
      </c>
      <c r="AA166" s="19">
        <v>17</v>
      </c>
      <c r="AB166" s="19">
        <v>1</v>
      </c>
      <c r="AC166" s="19">
        <v>10</v>
      </c>
      <c r="AD166" s="19">
        <f t="shared" si="3"/>
        <v>366</v>
      </c>
    </row>
    <row r="167" spans="1:30" s="266" customFormat="1" ht="16.5">
      <c r="A167" s="19">
        <v>14</v>
      </c>
      <c r="B167" s="19">
        <v>66</v>
      </c>
      <c r="C167" s="19" t="s">
        <v>589</v>
      </c>
      <c r="D167" s="280"/>
      <c r="E167" s="504">
        <v>524</v>
      </c>
      <c r="F167" s="19" t="s">
        <v>33</v>
      </c>
      <c r="G167" s="19">
        <v>633</v>
      </c>
      <c r="H167" s="19">
        <v>40</v>
      </c>
      <c r="I167" s="19">
        <v>81</v>
      </c>
      <c r="J167" s="19">
        <v>31</v>
      </c>
      <c r="K167" s="19">
        <v>4</v>
      </c>
      <c r="L167" s="19">
        <v>27</v>
      </c>
      <c r="M167" s="19">
        <v>6</v>
      </c>
      <c r="N167" s="19">
        <v>5</v>
      </c>
      <c r="O167" s="19">
        <v>4</v>
      </c>
      <c r="P167" s="19">
        <v>3</v>
      </c>
      <c r="Q167" s="19">
        <v>98</v>
      </c>
      <c r="S167" s="19">
        <v>2</v>
      </c>
      <c r="T167" s="19">
        <v>0</v>
      </c>
      <c r="U167" s="19">
        <v>2</v>
      </c>
      <c r="V167" s="19">
        <v>0</v>
      </c>
      <c r="W167" s="19">
        <v>13</v>
      </c>
      <c r="X167" s="19">
        <v>5</v>
      </c>
      <c r="Y167" s="19">
        <v>0</v>
      </c>
      <c r="Z167" s="19">
        <v>2</v>
      </c>
      <c r="AA167" s="19">
        <v>16</v>
      </c>
      <c r="AB167" s="19">
        <v>0</v>
      </c>
      <c r="AC167" s="19">
        <v>8</v>
      </c>
      <c r="AD167" s="19">
        <f t="shared" si="3"/>
        <v>347</v>
      </c>
    </row>
    <row r="168" spans="1:30" s="266" customFormat="1" ht="16.5">
      <c r="A168" s="19">
        <v>14</v>
      </c>
      <c r="B168" s="19">
        <v>66</v>
      </c>
      <c r="C168" s="19" t="s">
        <v>589</v>
      </c>
      <c r="D168" s="19"/>
      <c r="E168" s="504">
        <v>524</v>
      </c>
      <c r="F168" s="19" t="s">
        <v>197</v>
      </c>
      <c r="G168" s="19">
        <v>633</v>
      </c>
      <c r="H168" s="19">
        <v>39</v>
      </c>
      <c r="I168" s="19">
        <v>80</v>
      </c>
      <c r="J168" s="19">
        <v>15</v>
      </c>
      <c r="K168" s="19">
        <v>11</v>
      </c>
      <c r="L168" s="19">
        <v>22</v>
      </c>
      <c r="M168" s="19">
        <v>3</v>
      </c>
      <c r="N168" s="19">
        <v>5</v>
      </c>
      <c r="O168" s="19">
        <v>4</v>
      </c>
      <c r="P168" s="19">
        <v>2</v>
      </c>
      <c r="Q168" s="19">
        <v>99</v>
      </c>
      <c r="S168" s="19">
        <v>8</v>
      </c>
      <c r="T168" s="19">
        <v>1</v>
      </c>
      <c r="U168" s="19">
        <v>1</v>
      </c>
      <c r="V168" s="19">
        <v>0</v>
      </c>
      <c r="W168" s="19">
        <v>9</v>
      </c>
      <c r="X168" s="19">
        <v>4</v>
      </c>
      <c r="Y168" s="19">
        <v>2</v>
      </c>
      <c r="Z168" s="19">
        <v>0</v>
      </c>
      <c r="AA168" s="19">
        <v>7</v>
      </c>
      <c r="AB168" s="19">
        <v>1</v>
      </c>
      <c r="AC168" s="19">
        <v>8</v>
      </c>
      <c r="AD168" s="19">
        <f t="shared" si="3"/>
        <v>321</v>
      </c>
    </row>
    <row r="169" spans="1:30" s="266" customFormat="1" ht="16.5">
      <c r="A169" s="19">
        <v>14</v>
      </c>
      <c r="B169" s="19">
        <v>66</v>
      </c>
      <c r="C169" s="19" t="s">
        <v>589</v>
      </c>
      <c r="D169" s="19"/>
      <c r="E169" s="504">
        <v>524</v>
      </c>
      <c r="F169" s="19" t="s">
        <v>334</v>
      </c>
      <c r="G169" s="19">
        <v>633</v>
      </c>
      <c r="H169" s="19">
        <v>40</v>
      </c>
      <c r="I169" s="19">
        <v>66</v>
      </c>
      <c r="J169" s="19">
        <v>21</v>
      </c>
      <c r="K169" s="19">
        <v>2</v>
      </c>
      <c r="L169" s="19">
        <v>31</v>
      </c>
      <c r="M169" s="19">
        <v>5</v>
      </c>
      <c r="N169" s="19">
        <v>7</v>
      </c>
      <c r="O169" s="19">
        <v>0</v>
      </c>
      <c r="P169" s="19">
        <v>1</v>
      </c>
      <c r="Q169" s="19">
        <v>104</v>
      </c>
      <c r="S169" s="19">
        <v>4</v>
      </c>
      <c r="T169" s="19">
        <v>3</v>
      </c>
      <c r="U169" s="19">
        <v>3</v>
      </c>
      <c r="V169" s="19">
        <v>0</v>
      </c>
      <c r="W169" s="19">
        <v>14</v>
      </c>
      <c r="X169" s="19">
        <v>1</v>
      </c>
      <c r="Y169" s="19">
        <v>1</v>
      </c>
      <c r="Z169" s="19">
        <v>2</v>
      </c>
      <c r="AA169" s="19">
        <v>0</v>
      </c>
      <c r="AB169" s="19">
        <v>0</v>
      </c>
      <c r="AC169" s="19">
        <v>8</v>
      </c>
      <c r="AD169" s="19">
        <f t="shared" si="3"/>
        <v>313</v>
      </c>
    </row>
    <row r="170" spans="1:30" s="266" customFormat="1" ht="16.5">
      <c r="A170" s="19">
        <v>14</v>
      </c>
      <c r="B170" s="19">
        <v>66</v>
      </c>
      <c r="C170" s="19" t="s">
        <v>589</v>
      </c>
      <c r="D170" s="19"/>
      <c r="E170" s="504">
        <v>525</v>
      </c>
      <c r="F170" s="19" t="s">
        <v>31</v>
      </c>
      <c r="G170" s="19">
        <v>473</v>
      </c>
      <c r="H170" s="19">
        <v>47</v>
      </c>
      <c r="I170" s="19">
        <v>66</v>
      </c>
      <c r="J170" s="19">
        <v>16</v>
      </c>
      <c r="K170" s="19">
        <v>8</v>
      </c>
      <c r="L170" s="19">
        <v>17</v>
      </c>
      <c r="M170" s="19">
        <v>0</v>
      </c>
      <c r="N170" s="19">
        <v>1</v>
      </c>
      <c r="O170" s="19">
        <v>2</v>
      </c>
      <c r="P170" s="19">
        <v>2</v>
      </c>
      <c r="Q170" s="19">
        <v>73</v>
      </c>
      <c r="S170" s="19">
        <v>5</v>
      </c>
      <c r="T170" s="19">
        <v>0</v>
      </c>
      <c r="U170" s="19">
        <v>0</v>
      </c>
      <c r="V170" s="19">
        <v>2</v>
      </c>
      <c r="W170" s="19">
        <v>11</v>
      </c>
      <c r="X170" s="19">
        <v>4</v>
      </c>
      <c r="Y170" s="19">
        <v>6</v>
      </c>
      <c r="Z170" s="19">
        <v>9</v>
      </c>
      <c r="AA170" s="19">
        <v>19</v>
      </c>
      <c r="AB170" s="19">
        <v>0</v>
      </c>
      <c r="AC170" s="19">
        <v>8</v>
      </c>
      <c r="AD170" s="19">
        <f t="shared" si="3"/>
        <v>296</v>
      </c>
    </row>
    <row r="171" spans="1:30" s="266" customFormat="1" ht="16.5">
      <c r="A171" s="19">
        <v>14</v>
      </c>
      <c r="B171" s="19">
        <v>66</v>
      </c>
      <c r="C171" s="19" t="s">
        <v>589</v>
      </c>
      <c r="D171" s="19"/>
      <c r="E171" s="504">
        <v>525</v>
      </c>
      <c r="F171" s="19" t="s">
        <v>32</v>
      </c>
      <c r="G171" s="19">
        <v>473</v>
      </c>
      <c r="H171" s="19">
        <v>29</v>
      </c>
      <c r="I171" s="19">
        <v>68</v>
      </c>
      <c r="J171" s="19">
        <v>12</v>
      </c>
      <c r="K171" s="19">
        <v>3</v>
      </c>
      <c r="L171" s="19">
        <v>19</v>
      </c>
      <c r="M171" s="19">
        <v>12</v>
      </c>
      <c r="N171" s="19">
        <v>1</v>
      </c>
      <c r="O171" s="19">
        <v>4</v>
      </c>
      <c r="P171" s="19">
        <v>3</v>
      </c>
      <c r="Q171" s="19">
        <v>61</v>
      </c>
      <c r="S171" s="19">
        <v>10</v>
      </c>
      <c r="T171" s="19">
        <v>2</v>
      </c>
      <c r="U171" s="19">
        <v>4</v>
      </c>
      <c r="V171" s="19">
        <v>0</v>
      </c>
      <c r="W171" s="19">
        <v>19</v>
      </c>
      <c r="X171" s="19">
        <v>2</v>
      </c>
      <c r="Y171" s="19">
        <v>1</v>
      </c>
      <c r="Z171" s="19">
        <v>4</v>
      </c>
      <c r="AA171" s="19">
        <v>18</v>
      </c>
      <c r="AB171" s="19">
        <v>0</v>
      </c>
      <c r="AC171" s="19">
        <v>10</v>
      </c>
      <c r="AD171" s="19">
        <f t="shared" si="3"/>
        <v>282</v>
      </c>
    </row>
    <row r="172" spans="1:30" s="266" customFormat="1" ht="16.5">
      <c r="A172" s="19">
        <v>14</v>
      </c>
      <c r="B172" s="19">
        <v>66</v>
      </c>
      <c r="C172" s="19" t="s">
        <v>589</v>
      </c>
      <c r="D172" s="19"/>
      <c r="E172" s="504">
        <v>526</v>
      </c>
      <c r="F172" s="19" t="s">
        <v>31</v>
      </c>
      <c r="G172" s="19">
        <v>511</v>
      </c>
      <c r="H172" s="19">
        <v>36</v>
      </c>
      <c r="I172" s="19">
        <v>57</v>
      </c>
      <c r="J172" s="19">
        <v>13</v>
      </c>
      <c r="K172" s="19">
        <v>12</v>
      </c>
      <c r="L172" s="19">
        <v>14</v>
      </c>
      <c r="M172" s="19">
        <v>1</v>
      </c>
      <c r="N172" s="19">
        <v>6</v>
      </c>
      <c r="O172" s="19">
        <v>3</v>
      </c>
      <c r="P172" s="19">
        <v>5</v>
      </c>
      <c r="Q172" s="19">
        <v>61</v>
      </c>
      <c r="S172" s="19">
        <v>7</v>
      </c>
      <c r="T172" s="19">
        <v>3</v>
      </c>
      <c r="U172" s="19">
        <v>4</v>
      </c>
      <c r="V172" s="19">
        <v>0</v>
      </c>
      <c r="W172" s="19">
        <v>14</v>
      </c>
      <c r="X172" s="19">
        <v>3</v>
      </c>
      <c r="Y172" s="19">
        <v>7</v>
      </c>
      <c r="Z172" s="19">
        <v>1</v>
      </c>
      <c r="AA172" s="19">
        <v>6</v>
      </c>
      <c r="AB172" s="19">
        <v>0</v>
      </c>
      <c r="AC172" s="19">
        <v>6</v>
      </c>
      <c r="AD172" s="19">
        <f t="shared" si="3"/>
        <v>259</v>
      </c>
    </row>
    <row r="173" spans="1:30" s="266" customFormat="1" ht="16.5">
      <c r="A173" s="19">
        <v>14</v>
      </c>
      <c r="B173" s="19">
        <v>66</v>
      </c>
      <c r="C173" s="19" t="s">
        <v>589</v>
      </c>
      <c r="D173" s="19"/>
      <c r="E173" s="504">
        <v>526</v>
      </c>
      <c r="F173" s="19" t="s">
        <v>32</v>
      </c>
      <c r="G173" s="19">
        <v>510</v>
      </c>
      <c r="H173" s="19">
        <v>37</v>
      </c>
      <c r="I173" s="19">
        <v>64</v>
      </c>
      <c r="J173" s="19">
        <v>22</v>
      </c>
      <c r="K173" s="19">
        <v>5</v>
      </c>
      <c r="L173" s="19">
        <v>6</v>
      </c>
      <c r="M173" s="19">
        <v>2</v>
      </c>
      <c r="N173" s="19">
        <v>8</v>
      </c>
      <c r="O173" s="19">
        <v>6</v>
      </c>
      <c r="P173" s="19">
        <v>1</v>
      </c>
      <c r="Q173" s="19">
        <v>60</v>
      </c>
      <c r="S173" s="19">
        <v>8</v>
      </c>
      <c r="T173" s="19">
        <v>1</v>
      </c>
      <c r="U173" s="19">
        <v>0</v>
      </c>
      <c r="V173" s="19">
        <v>0</v>
      </c>
      <c r="W173" s="19">
        <v>9</v>
      </c>
      <c r="X173" s="19">
        <v>3</v>
      </c>
      <c r="Y173" s="19">
        <v>2</v>
      </c>
      <c r="Z173" s="19">
        <v>1</v>
      </c>
      <c r="AA173" s="19">
        <v>10</v>
      </c>
      <c r="AB173" s="19">
        <v>0</v>
      </c>
      <c r="AC173" s="19">
        <v>11</v>
      </c>
      <c r="AD173" s="19">
        <f t="shared" si="3"/>
        <v>256</v>
      </c>
    </row>
    <row r="174" spans="1:30" s="266" customFormat="1" ht="16.5">
      <c r="A174" s="19">
        <v>14</v>
      </c>
      <c r="B174" s="19">
        <v>66</v>
      </c>
      <c r="C174" s="19" t="s">
        <v>589</v>
      </c>
      <c r="D174" s="19"/>
      <c r="E174" s="504">
        <v>527</v>
      </c>
      <c r="F174" s="19" t="s">
        <v>31</v>
      </c>
      <c r="G174" s="19">
        <v>619</v>
      </c>
      <c r="H174" s="19">
        <v>42</v>
      </c>
      <c r="I174" s="19">
        <v>86</v>
      </c>
      <c r="J174" s="19">
        <v>20</v>
      </c>
      <c r="K174" s="19">
        <v>6</v>
      </c>
      <c r="L174" s="19">
        <v>20</v>
      </c>
      <c r="M174" s="19">
        <v>1</v>
      </c>
      <c r="N174" s="19">
        <v>5</v>
      </c>
      <c r="O174" s="19">
        <v>3</v>
      </c>
      <c r="P174" s="19">
        <v>2</v>
      </c>
      <c r="Q174" s="19">
        <v>83</v>
      </c>
      <c r="S174" s="19">
        <v>8</v>
      </c>
      <c r="T174" s="19">
        <v>3</v>
      </c>
      <c r="U174" s="19">
        <v>4</v>
      </c>
      <c r="V174" s="19">
        <v>0</v>
      </c>
      <c r="W174" s="19">
        <v>11</v>
      </c>
      <c r="X174" s="19">
        <v>3</v>
      </c>
      <c r="Y174" s="19">
        <v>3</v>
      </c>
      <c r="Z174" s="19">
        <v>4</v>
      </c>
      <c r="AA174" s="19">
        <v>19</v>
      </c>
      <c r="AB174" s="19">
        <v>0</v>
      </c>
      <c r="AC174" s="19">
        <v>8</v>
      </c>
      <c r="AD174" s="19">
        <f t="shared" si="3"/>
        <v>331</v>
      </c>
    </row>
    <row r="175" spans="1:30" s="266" customFormat="1" ht="16.5">
      <c r="A175" s="19">
        <v>14</v>
      </c>
      <c r="B175" s="19">
        <v>66</v>
      </c>
      <c r="C175" s="19" t="s">
        <v>589</v>
      </c>
      <c r="D175" s="280"/>
      <c r="E175" s="504">
        <v>527</v>
      </c>
      <c r="F175" s="19" t="s">
        <v>32</v>
      </c>
      <c r="G175" s="19">
        <v>618</v>
      </c>
      <c r="H175" s="19">
        <v>47</v>
      </c>
      <c r="I175" s="19">
        <v>78</v>
      </c>
      <c r="J175" s="19">
        <v>32</v>
      </c>
      <c r="K175" s="19">
        <v>8</v>
      </c>
      <c r="L175" s="19">
        <v>18</v>
      </c>
      <c r="M175" s="19">
        <v>1</v>
      </c>
      <c r="N175" s="19">
        <v>5</v>
      </c>
      <c r="O175" s="19">
        <v>8</v>
      </c>
      <c r="P175" s="19">
        <v>3</v>
      </c>
      <c r="Q175" s="19">
        <v>73</v>
      </c>
      <c r="S175" s="19">
        <v>5</v>
      </c>
      <c r="T175" s="19">
        <v>4</v>
      </c>
      <c r="U175" s="19">
        <v>3</v>
      </c>
      <c r="V175" s="19">
        <v>0</v>
      </c>
      <c r="W175" s="19">
        <v>6</v>
      </c>
      <c r="X175" s="19">
        <v>8</v>
      </c>
      <c r="Y175" s="19">
        <v>7</v>
      </c>
      <c r="Z175" s="19">
        <v>3</v>
      </c>
      <c r="AA175" s="19">
        <v>11</v>
      </c>
      <c r="AB175" s="19">
        <v>0</v>
      </c>
      <c r="AC175" s="19">
        <v>11</v>
      </c>
      <c r="AD175" s="19">
        <f t="shared" si="3"/>
        <v>331</v>
      </c>
    </row>
    <row r="176" spans="1:30" s="266" customFormat="1" ht="16.5">
      <c r="A176" s="19">
        <v>14</v>
      </c>
      <c r="B176" s="19">
        <v>66</v>
      </c>
      <c r="C176" s="19" t="s">
        <v>589</v>
      </c>
      <c r="D176" s="19"/>
      <c r="E176" s="504">
        <v>528</v>
      </c>
      <c r="F176" s="19" t="s">
        <v>31</v>
      </c>
      <c r="G176" s="19">
        <v>503</v>
      </c>
      <c r="H176" s="19">
        <v>47</v>
      </c>
      <c r="I176" s="19">
        <v>64</v>
      </c>
      <c r="J176" s="19">
        <v>16</v>
      </c>
      <c r="K176" s="19">
        <v>5</v>
      </c>
      <c r="L176" s="19">
        <v>22</v>
      </c>
      <c r="M176" s="19">
        <v>4</v>
      </c>
      <c r="N176" s="19">
        <v>3</v>
      </c>
      <c r="O176" s="19">
        <v>1</v>
      </c>
      <c r="P176" s="19">
        <v>2</v>
      </c>
      <c r="Q176" s="19">
        <v>73</v>
      </c>
      <c r="S176" s="19">
        <v>7</v>
      </c>
      <c r="T176" s="19">
        <v>1</v>
      </c>
      <c r="U176" s="19">
        <v>2</v>
      </c>
      <c r="V176" s="19">
        <v>0</v>
      </c>
      <c r="W176" s="19">
        <v>12</v>
      </c>
      <c r="X176" s="19">
        <v>8</v>
      </c>
      <c r="Y176" s="19">
        <v>6</v>
      </c>
      <c r="Z176" s="19">
        <v>3</v>
      </c>
      <c r="AA176" s="19">
        <v>0</v>
      </c>
      <c r="AB176" s="19">
        <v>0</v>
      </c>
      <c r="AC176" s="19">
        <v>8</v>
      </c>
      <c r="AD176" s="19">
        <f t="shared" si="3"/>
        <v>284</v>
      </c>
    </row>
    <row r="177" spans="1:30" s="266" customFormat="1" ht="16.5">
      <c r="A177" s="19">
        <v>14</v>
      </c>
      <c r="B177" s="19">
        <v>66</v>
      </c>
      <c r="C177" s="19" t="s">
        <v>589</v>
      </c>
      <c r="D177" s="19"/>
      <c r="E177" s="504">
        <v>528</v>
      </c>
      <c r="F177" s="19" t="s">
        <v>32</v>
      </c>
      <c r="G177" s="19">
        <v>503</v>
      </c>
      <c r="H177" s="19">
        <v>31</v>
      </c>
      <c r="I177" s="19">
        <v>72</v>
      </c>
      <c r="J177" s="19">
        <v>9</v>
      </c>
      <c r="K177" s="19">
        <v>9</v>
      </c>
      <c r="L177" s="19">
        <v>16</v>
      </c>
      <c r="M177" s="19">
        <v>5</v>
      </c>
      <c r="N177" s="19">
        <v>2</v>
      </c>
      <c r="O177" s="19">
        <v>1</v>
      </c>
      <c r="P177" s="19">
        <v>4</v>
      </c>
      <c r="Q177" s="19">
        <v>76</v>
      </c>
      <c r="S177" s="19">
        <v>9</v>
      </c>
      <c r="T177" s="19">
        <v>4</v>
      </c>
      <c r="U177" s="19">
        <v>4</v>
      </c>
      <c r="V177" s="19">
        <v>0</v>
      </c>
      <c r="W177" s="19">
        <v>10</v>
      </c>
      <c r="X177" s="19">
        <v>10</v>
      </c>
      <c r="Y177" s="19">
        <v>1</v>
      </c>
      <c r="Z177" s="19">
        <v>5</v>
      </c>
      <c r="AA177" s="19">
        <v>8</v>
      </c>
      <c r="AB177" s="19">
        <v>0</v>
      </c>
      <c r="AC177" s="19">
        <v>11</v>
      </c>
      <c r="AD177" s="19">
        <f t="shared" si="3"/>
        <v>287</v>
      </c>
    </row>
    <row r="178" spans="1:30" s="266" customFormat="1" ht="16.5">
      <c r="A178" s="19">
        <v>14</v>
      </c>
      <c r="B178" s="19">
        <v>66</v>
      </c>
      <c r="C178" s="19" t="s">
        <v>589</v>
      </c>
      <c r="D178" s="280"/>
      <c r="E178" s="504">
        <v>528</v>
      </c>
      <c r="F178" s="19" t="s">
        <v>33</v>
      </c>
      <c r="G178" s="19">
        <v>502</v>
      </c>
      <c r="H178" s="19">
        <v>45</v>
      </c>
      <c r="I178" s="19">
        <v>64</v>
      </c>
      <c r="J178" s="19">
        <v>19</v>
      </c>
      <c r="K178" s="19">
        <v>6</v>
      </c>
      <c r="L178" s="19">
        <v>13</v>
      </c>
      <c r="M178" s="19">
        <v>3</v>
      </c>
      <c r="N178" s="19">
        <v>3</v>
      </c>
      <c r="O178" s="19">
        <v>3</v>
      </c>
      <c r="P178" s="19">
        <v>3</v>
      </c>
      <c r="Q178" s="19">
        <v>64</v>
      </c>
      <c r="S178" s="19">
        <v>2</v>
      </c>
      <c r="T178" s="19">
        <v>2</v>
      </c>
      <c r="U178" s="19">
        <v>3</v>
      </c>
      <c r="V178" s="19">
        <v>0</v>
      </c>
      <c r="W178" s="19">
        <v>17</v>
      </c>
      <c r="X178" s="19">
        <v>4</v>
      </c>
      <c r="Y178" s="19">
        <v>3</v>
      </c>
      <c r="Z178" s="19">
        <v>4</v>
      </c>
      <c r="AA178" s="19">
        <v>11</v>
      </c>
      <c r="AB178" s="19">
        <v>0</v>
      </c>
      <c r="AC178" s="19">
        <v>11</v>
      </c>
      <c r="AD178" s="19">
        <f t="shared" si="3"/>
        <v>280</v>
      </c>
    </row>
    <row r="179" spans="1:30" s="266" customFormat="1" ht="16.5">
      <c r="A179" s="19">
        <v>14</v>
      </c>
      <c r="B179" s="19">
        <v>66</v>
      </c>
      <c r="C179" s="19" t="s">
        <v>589</v>
      </c>
      <c r="D179" s="19"/>
      <c r="E179" s="504">
        <v>529</v>
      </c>
      <c r="F179" s="19" t="s">
        <v>31</v>
      </c>
      <c r="G179" s="19">
        <v>584</v>
      </c>
      <c r="H179" s="19">
        <v>64</v>
      </c>
      <c r="I179" s="19">
        <v>107</v>
      </c>
      <c r="J179" s="19">
        <v>20</v>
      </c>
      <c r="K179" s="19">
        <v>5</v>
      </c>
      <c r="L179" s="19">
        <v>22</v>
      </c>
      <c r="M179" s="19">
        <v>3</v>
      </c>
      <c r="N179" s="19">
        <v>1</v>
      </c>
      <c r="O179" s="19">
        <v>2</v>
      </c>
      <c r="P179" s="19">
        <v>2</v>
      </c>
      <c r="Q179" s="19">
        <v>40</v>
      </c>
      <c r="S179" s="19">
        <v>5</v>
      </c>
      <c r="T179" s="19">
        <v>6</v>
      </c>
      <c r="U179" s="19">
        <v>3</v>
      </c>
      <c r="V179" s="19">
        <v>0</v>
      </c>
      <c r="W179" s="19">
        <v>20</v>
      </c>
      <c r="X179" s="19">
        <v>2</v>
      </c>
      <c r="Y179" s="19">
        <v>0</v>
      </c>
      <c r="Z179" s="19">
        <v>7</v>
      </c>
      <c r="AA179" s="19">
        <v>11</v>
      </c>
      <c r="AB179" s="19">
        <v>1</v>
      </c>
      <c r="AC179" s="19">
        <v>10</v>
      </c>
      <c r="AD179" s="19">
        <f t="shared" si="3"/>
        <v>331</v>
      </c>
    </row>
    <row r="180" spans="1:30" s="266" customFormat="1" ht="16.5">
      <c r="A180" s="19">
        <v>14</v>
      </c>
      <c r="B180" s="19">
        <v>66</v>
      </c>
      <c r="C180" s="19" t="s">
        <v>589</v>
      </c>
      <c r="D180" s="19"/>
      <c r="E180" s="504">
        <v>529</v>
      </c>
      <c r="F180" s="19" t="s">
        <v>32</v>
      </c>
      <c r="G180" s="19">
        <v>583</v>
      </c>
      <c r="H180" s="19">
        <v>76</v>
      </c>
      <c r="I180" s="19">
        <v>103</v>
      </c>
      <c r="J180" s="19">
        <v>14</v>
      </c>
      <c r="K180" s="19">
        <v>2</v>
      </c>
      <c r="L180" s="19">
        <v>16</v>
      </c>
      <c r="M180" s="19">
        <v>2</v>
      </c>
      <c r="N180" s="19">
        <v>2</v>
      </c>
      <c r="O180" s="19">
        <v>1</v>
      </c>
      <c r="P180" s="19">
        <v>3</v>
      </c>
      <c r="Q180" s="19">
        <v>55</v>
      </c>
      <c r="S180" s="19">
        <v>8</v>
      </c>
      <c r="T180" s="19">
        <v>7</v>
      </c>
      <c r="U180" s="19">
        <v>3</v>
      </c>
      <c r="V180" s="19">
        <v>0</v>
      </c>
      <c r="W180" s="19">
        <v>12</v>
      </c>
      <c r="X180" s="19">
        <v>6</v>
      </c>
      <c r="Y180" s="19">
        <v>2</v>
      </c>
      <c r="Z180" s="19">
        <v>1</v>
      </c>
      <c r="AA180" s="19">
        <v>6</v>
      </c>
      <c r="AB180" s="19">
        <v>0</v>
      </c>
      <c r="AC180" s="19">
        <v>6</v>
      </c>
      <c r="AD180" s="19">
        <f t="shared" si="3"/>
        <v>325</v>
      </c>
    </row>
    <row r="181" spans="1:30" s="266" customFormat="1" ht="16.5">
      <c r="A181" s="19">
        <v>14</v>
      </c>
      <c r="B181" s="19">
        <v>66</v>
      </c>
      <c r="C181" s="19" t="s">
        <v>589</v>
      </c>
      <c r="D181" s="19"/>
      <c r="E181" s="504">
        <v>530</v>
      </c>
      <c r="F181" s="19" t="s">
        <v>31</v>
      </c>
      <c r="G181" s="19">
        <v>553</v>
      </c>
      <c r="H181" s="19">
        <v>56</v>
      </c>
      <c r="I181" s="19">
        <v>81</v>
      </c>
      <c r="J181" s="19">
        <v>27</v>
      </c>
      <c r="K181" s="19">
        <v>3</v>
      </c>
      <c r="L181" s="19">
        <v>15</v>
      </c>
      <c r="M181" s="19">
        <v>5</v>
      </c>
      <c r="N181" s="19">
        <v>8</v>
      </c>
      <c r="O181" s="19">
        <v>3</v>
      </c>
      <c r="P181" s="19">
        <v>2</v>
      </c>
      <c r="Q181" s="19">
        <v>65</v>
      </c>
      <c r="S181" s="19">
        <v>1</v>
      </c>
      <c r="T181" s="19">
        <v>4</v>
      </c>
      <c r="U181" s="19">
        <v>3</v>
      </c>
      <c r="V181" s="19">
        <v>0</v>
      </c>
      <c r="W181" s="19">
        <v>16</v>
      </c>
      <c r="X181" s="19">
        <v>2</v>
      </c>
      <c r="Y181" s="19">
        <v>1</v>
      </c>
      <c r="Z181" s="19">
        <v>0</v>
      </c>
      <c r="AA181" s="19">
        <v>11</v>
      </c>
      <c r="AB181" s="19">
        <v>1</v>
      </c>
      <c r="AC181" s="19">
        <v>9</v>
      </c>
      <c r="AD181" s="19">
        <f t="shared" si="3"/>
        <v>313</v>
      </c>
    </row>
    <row r="182" spans="1:30" s="266" customFormat="1" ht="16.5">
      <c r="A182" s="19">
        <v>14</v>
      </c>
      <c r="B182" s="19">
        <v>66</v>
      </c>
      <c r="C182" s="19" t="s">
        <v>589</v>
      </c>
      <c r="D182" s="19"/>
      <c r="E182" s="504">
        <v>530</v>
      </c>
      <c r="F182" s="19" t="s">
        <v>32</v>
      </c>
      <c r="G182" s="19">
        <v>553</v>
      </c>
      <c r="H182" s="19">
        <v>60</v>
      </c>
      <c r="I182" s="19">
        <v>93</v>
      </c>
      <c r="J182" s="19">
        <v>18</v>
      </c>
      <c r="K182" s="19">
        <v>7</v>
      </c>
      <c r="L182" s="19">
        <v>17</v>
      </c>
      <c r="M182" s="19">
        <v>6</v>
      </c>
      <c r="N182" s="19">
        <v>4</v>
      </c>
      <c r="O182" s="19">
        <v>4</v>
      </c>
      <c r="P182" s="19">
        <v>7</v>
      </c>
      <c r="Q182" s="19">
        <v>52</v>
      </c>
      <c r="S182" s="19">
        <v>10</v>
      </c>
      <c r="T182" s="19">
        <v>1</v>
      </c>
      <c r="U182" s="19">
        <v>4</v>
      </c>
      <c r="V182" s="19">
        <v>0</v>
      </c>
      <c r="W182" s="19">
        <v>4</v>
      </c>
      <c r="X182" s="19">
        <v>0</v>
      </c>
      <c r="Y182" s="19">
        <v>0</v>
      </c>
      <c r="Z182" s="19">
        <v>19</v>
      </c>
      <c r="AA182" s="19">
        <v>22</v>
      </c>
      <c r="AB182" s="19">
        <v>17</v>
      </c>
      <c r="AC182" s="19">
        <v>6</v>
      </c>
      <c r="AD182" s="19">
        <f t="shared" si="3"/>
        <v>351</v>
      </c>
    </row>
    <row r="183" spans="1:30" s="266" customFormat="1" ht="16.5">
      <c r="A183" s="19">
        <v>14</v>
      </c>
      <c r="B183" s="19">
        <v>66</v>
      </c>
      <c r="C183" s="19" t="s">
        <v>589</v>
      </c>
      <c r="D183" s="19"/>
      <c r="E183" s="504">
        <v>531</v>
      </c>
      <c r="F183" s="19" t="s">
        <v>31</v>
      </c>
      <c r="G183" s="19">
        <v>387</v>
      </c>
      <c r="H183" s="19">
        <v>29</v>
      </c>
      <c r="I183" s="19">
        <v>61</v>
      </c>
      <c r="J183" s="19">
        <v>16</v>
      </c>
      <c r="K183" s="19">
        <v>5</v>
      </c>
      <c r="L183" s="19">
        <v>14</v>
      </c>
      <c r="M183" s="19">
        <v>0</v>
      </c>
      <c r="N183" s="19">
        <v>4</v>
      </c>
      <c r="O183" s="19">
        <v>1</v>
      </c>
      <c r="P183" s="19">
        <v>1</v>
      </c>
      <c r="Q183" s="19">
        <v>47</v>
      </c>
      <c r="S183" s="19">
        <v>7</v>
      </c>
      <c r="T183" s="19">
        <v>3</v>
      </c>
      <c r="U183" s="19">
        <v>2</v>
      </c>
      <c r="V183" s="19">
        <v>0</v>
      </c>
      <c r="W183" s="19">
        <v>14</v>
      </c>
      <c r="X183" s="19">
        <v>2</v>
      </c>
      <c r="Y183" s="19">
        <v>7</v>
      </c>
      <c r="Z183" s="19">
        <v>6</v>
      </c>
      <c r="AA183" s="19">
        <v>14</v>
      </c>
      <c r="AB183" s="19">
        <v>0</v>
      </c>
      <c r="AC183" s="19">
        <v>2</v>
      </c>
      <c r="AD183" s="19">
        <f t="shared" si="3"/>
        <v>235</v>
      </c>
    </row>
    <row r="184" spans="1:30" s="266" customFormat="1" ht="16.5">
      <c r="A184" s="19">
        <v>14</v>
      </c>
      <c r="B184" s="19">
        <v>66</v>
      </c>
      <c r="C184" s="19" t="s">
        <v>589</v>
      </c>
      <c r="D184" s="19"/>
      <c r="E184" s="504">
        <v>531</v>
      </c>
      <c r="F184" s="19" t="s">
        <v>32</v>
      </c>
      <c r="G184" s="19">
        <v>386</v>
      </c>
      <c r="H184" s="19">
        <v>35</v>
      </c>
      <c r="I184" s="19">
        <v>38</v>
      </c>
      <c r="J184" s="19">
        <v>8</v>
      </c>
      <c r="K184" s="19">
        <v>2</v>
      </c>
      <c r="L184" s="19">
        <v>7</v>
      </c>
      <c r="M184" s="19">
        <v>1</v>
      </c>
      <c r="N184" s="19">
        <v>7</v>
      </c>
      <c r="O184" s="19">
        <v>2</v>
      </c>
      <c r="P184" s="19">
        <v>2</v>
      </c>
      <c r="Q184" s="19">
        <v>45</v>
      </c>
      <c r="S184" s="19">
        <v>14</v>
      </c>
      <c r="T184" s="19">
        <v>3</v>
      </c>
      <c r="U184" s="19">
        <v>2</v>
      </c>
      <c r="V184" s="19">
        <v>0</v>
      </c>
      <c r="W184" s="19">
        <v>12</v>
      </c>
      <c r="X184" s="19">
        <v>2</v>
      </c>
      <c r="Y184" s="19">
        <v>1</v>
      </c>
      <c r="Z184" s="19">
        <v>9</v>
      </c>
      <c r="AA184" s="19">
        <v>21</v>
      </c>
      <c r="AB184" s="19">
        <v>0</v>
      </c>
      <c r="AC184" s="19">
        <v>6</v>
      </c>
      <c r="AD184" s="19">
        <f t="shared" si="3"/>
        <v>217</v>
      </c>
    </row>
    <row r="185" spans="1:30" s="266" customFormat="1" ht="16.5">
      <c r="A185" s="19">
        <v>14</v>
      </c>
      <c r="B185" s="19">
        <v>66</v>
      </c>
      <c r="C185" s="19" t="s">
        <v>589</v>
      </c>
      <c r="D185" s="19"/>
      <c r="E185" s="504">
        <v>532</v>
      </c>
      <c r="F185" s="19" t="s">
        <v>31</v>
      </c>
      <c r="G185" s="19">
        <v>465</v>
      </c>
      <c r="H185" s="19">
        <v>48</v>
      </c>
      <c r="I185" s="19">
        <v>78</v>
      </c>
      <c r="J185" s="19">
        <v>10</v>
      </c>
      <c r="K185" s="19">
        <v>3</v>
      </c>
      <c r="L185" s="19">
        <v>8</v>
      </c>
      <c r="M185" s="19">
        <v>2</v>
      </c>
      <c r="N185" s="19">
        <v>8</v>
      </c>
      <c r="O185" s="19">
        <v>1</v>
      </c>
      <c r="P185" s="19">
        <v>5</v>
      </c>
      <c r="Q185" s="19">
        <v>56</v>
      </c>
      <c r="S185" s="19">
        <v>11</v>
      </c>
      <c r="T185" s="19">
        <v>1</v>
      </c>
      <c r="U185" s="19">
        <v>5</v>
      </c>
      <c r="V185" s="19">
        <v>0</v>
      </c>
      <c r="W185" s="19">
        <v>19</v>
      </c>
      <c r="X185" s="19">
        <v>4</v>
      </c>
      <c r="Y185" s="19">
        <v>3</v>
      </c>
      <c r="Z185" s="19">
        <v>3</v>
      </c>
      <c r="AA185" s="19">
        <v>14</v>
      </c>
      <c r="AB185" s="19">
        <v>0</v>
      </c>
      <c r="AC185" s="19">
        <v>9</v>
      </c>
      <c r="AD185" s="19">
        <f t="shared" si="3"/>
        <v>288</v>
      </c>
    </row>
    <row r="186" spans="1:30" s="266" customFormat="1" ht="16.5">
      <c r="A186" s="19">
        <v>14</v>
      </c>
      <c r="B186" s="19">
        <v>66</v>
      </c>
      <c r="C186" s="19" t="s">
        <v>589</v>
      </c>
      <c r="D186" s="19"/>
      <c r="E186" s="504">
        <v>532</v>
      </c>
      <c r="F186" s="19" t="s">
        <v>32</v>
      </c>
      <c r="G186" s="19">
        <v>464</v>
      </c>
      <c r="H186" s="19">
        <v>41</v>
      </c>
      <c r="I186" s="19">
        <v>88</v>
      </c>
      <c r="J186" s="19">
        <v>10</v>
      </c>
      <c r="K186" s="19">
        <v>6</v>
      </c>
      <c r="L186" s="19">
        <v>13</v>
      </c>
      <c r="M186" s="19">
        <v>1</v>
      </c>
      <c r="N186" s="19">
        <v>3</v>
      </c>
      <c r="O186" s="19">
        <v>2</v>
      </c>
      <c r="P186" s="19">
        <v>2</v>
      </c>
      <c r="Q186" s="19">
        <v>43</v>
      </c>
      <c r="S186" s="19">
        <v>3</v>
      </c>
      <c r="T186" s="19">
        <v>3</v>
      </c>
      <c r="U186" s="19">
        <v>2</v>
      </c>
      <c r="V186" s="19">
        <v>0</v>
      </c>
      <c r="W186" s="19">
        <v>23</v>
      </c>
      <c r="X186" s="19">
        <v>1</v>
      </c>
      <c r="Y186" s="19">
        <v>6</v>
      </c>
      <c r="Z186" s="19">
        <v>1</v>
      </c>
      <c r="AA186" s="19">
        <v>16</v>
      </c>
      <c r="AB186" s="19">
        <v>1</v>
      </c>
      <c r="AC186" s="19">
        <v>10</v>
      </c>
      <c r="AD186" s="19">
        <f t="shared" si="3"/>
        <v>275</v>
      </c>
    </row>
    <row r="187" spans="1:30" s="266" customFormat="1" ht="16.5">
      <c r="A187" s="19">
        <v>14</v>
      </c>
      <c r="B187" s="19">
        <v>66</v>
      </c>
      <c r="C187" s="19" t="s">
        <v>589</v>
      </c>
      <c r="D187" s="280"/>
      <c r="E187" s="504">
        <v>533</v>
      </c>
      <c r="F187" s="19" t="s">
        <v>31</v>
      </c>
      <c r="G187" s="19">
        <v>519</v>
      </c>
      <c r="H187" s="19">
        <v>70</v>
      </c>
      <c r="I187" s="19">
        <v>92</v>
      </c>
      <c r="J187" s="19">
        <v>19</v>
      </c>
      <c r="K187" s="19">
        <v>3</v>
      </c>
      <c r="L187" s="19">
        <v>18</v>
      </c>
      <c r="M187" s="19">
        <v>5</v>
      </c>
      <c r="N187" s="19">
        <v>3</v>
      </c>
      <c r="O187" s="19">
        <v>3</v>
      </c>
      <c r="P187" s="19">
        <v>1</v>
      </c>
      <c r="Q187" s="19">
        <v>57</v>
      </c>
      <c r="S187" s="19">
        <v>7</v>
      </c>
      <c r="T187" s="19">
        <v>2</v>
      </c>
      <c r="U187" s="19">
        <v>1</v>
      </c>
      <c r="V187" s="19">
        <v>0</v>
      </c>
      <c r="W187" s="19">
        <v>14</v>
      </c>
      <c r="X187" s="19">
        <v>1</v>
      </c>
      <c r="Y187" s="19">
        <v>5</v>
      </c>
      <c r="Z187" s="19">
        <v>3</v>
      </c>
      <c r="AA187" s="19">
        <v>9</v>
      </c>
      <c r="AB187" s="19">
        <v>0</v>
      </c>
      <c r="AC187" s="19">
        <v>7</v>
      </c>
      <c r="AD187" s="19">
        <f t="shared" si="3"/>
        <v>320</v>
      </c>
    </row>
    <row r="188" spans="1:30" s="266" customFormat="1" ht="16.5">
      <c r="A188" s="19">
        <v>14</v>
      </c>
      <c r="B188" s="19">
        <v>66</v>
      </c>
      <c r="C188" s="19" t="s">
        <v>589</v>
      </c>
      <c r="D188" s="19"/>
      <c r="E188" s="504">
        <v>534</v>
      </c>
      <c r="F188" s="19" t="s">
        <v>31</v>
      </c>
      <c r="G188" s="19">
        <v>552</v>
      </c>
      <c r="H188" s="19">
        <v>52</v>
      </c>
      <c r="I188" s="19">
        <v>112</v>
      </c>
      <c r="J188" s="19">
        <v>6</v>
      </c>
      <c r="K188" s="19">
        <v>6</v>
      </c>
      <c r="L188" s="19">
        <v>11</v>
      </c>
      <c r="M188" s="19">
        <v>2</v>
      </c>
      <c r="N188" s="19">
        <v>3</v>
      </c>
      <c r="O188" s="19">
        <v>2</v>
      </c>
      <c r="P188" s="19">
        <v>4</v>
      </c>
      <c r="Q188" s="19">
        <v>58</v>
      </c>
      <c r="S188" s="19">
        <v>9</v>
      </c>
      <c r="T188" s="19">
        <v>3</v>
      </c>
      <c r="U188" s="19">
        <v>2</v>
      </c>
      <c r="V188" s="19">
        <v>0</v>
      </c>
      <c r="W188" s="19">
        <v>17</v>
      </c>
      <c r="X188" s="19">
        <v>5</v>
      </c>
      <c r="Y188" s="19">
        <v>2</v>
      </c>
      <c r="Z188" s="19">
        <v>4</v>
      </c>
      <c r="AA188" s="19">
        <v>14</v>
      </c>
      <c r="AB188" s="19">
        <v>0</v>
      </c>
      <c r="AC188" s="19">
        <v>14</v>
      </c>
      <c r="AD188" s="19">
        <f t="shared" si="3"/>
        <v>326</v>
      </c>
    </row>
    <row r="189" spans="1:30" s="266" customFormat="1" ht="16.5">
      <c r="A189" s="19">
        <v>14</v>
      </c>
      <c r="B189" s="19">
        <v>66</v>
      </c>
      <c r="C189" s="19" t="s">
        <v>589</v>
      </c>
      <c r="D189" s="19"/>
      <c r="E189" s="504">
        <v>534</v>
      </c>
      <c r="F189" s="19" t="s">
        <v>32</v>
      </c>
      <c r="G189" s="19">
        <v>552</v>
      </c>
      <c r="H189" s="19">
        <v>76</v>
      </c>
      <c r="I189" s="19">
        <v>96</v>
      </c>
      <c r="J189" s="19">
        <v>22</v>
      </c>
      <c r="K189" s="19">
        <v>7</v>
      </c>
      <c r="L189" s="19">
        <v>11</v>
      </c>
      <c r="M189" s="19">
        <v>2</v>
      </c>
      <c r="N189" s="19">
        <v>3</v>
      </c>
      <c r="O189" s="19">
        <v>2</v>
      </c>
      <c r="P189" s="19">
        <v>2</v>
      </c>
      <c r="Q189" s="19">
        <v>42</v>
      </c>
      <c r="S189" s="19">
        <v>3</v>
      </c>
      <c r="T189" s="19">
        <v>4</v>
      </c>
      <c r="U189" s="19">
        <v>6</v>
      </c>
      <c r="V189" s="19">
        <v>0</v>
      </c>
      <c r="W189" s="19">
        <v>24</v>
      </c>
      <c r="X189" s="19">
        <v>0</v>
      </c>
      <c r="Y189" s="19">
        <v>3</v>
      </c>
      <c r="Z189" s="19">
        <v>1</v>
      </c>
      <c r="AA189" s="19">
        <v>7</v>
      </c>
      <c r="AB189" s="19">
        <v>0</v>
      </c>
      <c r="AC189" s="19">
        <v>6</v>
      </c>
      <c r="AD189" s="19">
        <f t="shared" si="3"/>
        <v>317</v>
      </c>
    </row>
    <row r="190" spans="1:30" s="266" customFormat="1" ht="16.5">
      <c r="A190" s="19">
        <v>14</v>
      </c>
      <c r="B190" s="19">
        <v>66</v>
      </c>
      <c r="C190" s="19" t="s">
        <v>589</v>
      </c>
      <c r="D190" s="19"/>
      <c r="E190" s="504">
        <v>535</v>
      </c>
      <c r="F190" s="19" t="s">
        <v>31</v>
      </c>
      <c r="G190" s="19">
        <v>647</v>
      </c>
      <c r="H190" s="19">
        <v>57</v>
      </c>
      <c r="I190" s="19">
        <v>111</v>
      </c>
      <c r="J190" s="19">
        <v>12</v>
      </c>
      <c r="K190" s="19">
        <v>7</v>
      </c>
      <c r="L190" s="19">
        <v>15</v>
      </c>
      <c r="M190" s="19">
        <v>3</v>
      </c>
      <c r="N190" s="19">
        <v>5</v>
      </c>
      <c r="O190" s="19">
        <v>2</v>
      </c>
      <c r="P190" s="19">
        <v>2</v>
      </c>
      <c r="Q190" s="19">
        <v>91</v>
      </c>
      <c r="S190" s="19">
        <v>10</v>
      </c>
      <c r="T190" s="19">
        <v>1</v>
      </c>
      <c r="U190" s="19">
        <v>6</v>
      </c>
      <c r="V190" s="19">
        <v>0</v>
      </c>
      <c r="W190" s="19">
        <v>16</v>
      </c>
      <c r="X190" s="19">
        <v>4</v>
      </c>
      <c r="Y190" s="19">
        <v>6</v>
      </c>
      <c r="Z190" s="19">
        <v>5</v>
      </c>
      <c r="AA190" s="19">
        <v>15</v>
      </c>
      <c r="AB190" s="19">
        <v>2</v>
      </c>
      <c r="AC190" s="19">
        <v>19</v>
      </c>
      <c r="AD190" s="19">
        <f t="shared" si="3"/>
        <v>389</v>
      </c>
    </row>
    <row r="191" spans="1:30" s="266" customFormat="1" ht="16.5">
      <c r="A191" s="19">
        <v>14</v>
      </c>
      <c r="B191" s="19">
        <v>66</v>
      </c>
      <c r="C191" s="19" t="s">
        <v>589</v>
      </c>
      <c r="D191" s="19"/>
      <c r="E191" s="504">
        <v>535</v>
      </c>
      <c r="F191" s="19" t="s">
        <v>32</v>
      </c>
      <c r="G191" s="19">
        <v>647</v>
      </c>
      <c r="H191" s="19">
        <v>56</v>
      </c>
      <c r="I191" s="19">
        <v>104</v>
      </c>
      <c r="J191" s="19">
        <v>20</v>
      </c>
      <c r="K191" s="19">
        <v>6</v>
      </c>
      <c r="L191" s="19">
        <v>17</v>
      </c>
      <c r="M191" s="19">
        <v>5</v>
      </c>
      <c r="N191" s="19">
        <v>8</v>
      </c>
      <c r="O191" s="19">
        <v>5</v>
      </c>
      <c r="P191" s="19">
        <v>5</v>
      </c>
      <c r="Q191" s="19">
        <v>91</v>
      </c>
      <c r="S191" s="19">
        <v>3</v>
      </c>
      <c r="T191" s="19">
        <v>4</v>
      </c>
      <c r="U191" s="19">
        <v>6</v>
      </c>
      <c r="V191" s="19">
        <v>0</v>
      </c>
      <c r="W191" s="19">
        <v>19</v>
      </c>
      <c r="X191" s="19">
        <v>8</v>
      </c>
      <c r="Y191" s="19">
        <v>6</v>
      </c>
      <c r="Z191" s="19">
        <v>3</v>
      </c>
      <c r="AA191" s="19">
        <v>14</v>
      </c>
      <c r="AB191" s="19">
        <v>0</v>
      </c>
      <c r="AC191" s="19">
        <v>17</v>
      </c>
      <c r="AD191" s="19">
        <f t="shared" si="3"/>
        <v>397</v>
      </c>
    </row>
    <row r="192" spans="1:30" s="266" customFormat="1" ht="16.5">
      <c r="A192" s="19">
        <v>14</v>
      </c>
      <c r="B192" s="19">
        <v>66</v>
      </c>
      <c r="C192" s="19" t="s">
        <v>589</v>
      </c>
      <c r="D192" s="19"/>
      <c r="E192" s="504">
        <v>535</v>
      </c>
      <c r="F192" s="19" t="s">
        <v>34</v>
      </c>
      <c r="G192" s="19"/>
      <c r="H192" s="19">
        <v>2</v>
      </c>
      <c r="I192" s="19">
        <v>4</v>
      </c>
      <c r="J192" s="19">
        <v>1</v>
      </c>
      <c r="K192" s="19">
        <v>2</v>
      </c>
      <c r="L192" s="19">
        <v>2</v>
      </c>
      <c r="M192" s="19">
        <v>0</v>
      </c>
      <c r="N192" s="19">
        <v>3</v>
      </c>
      <c r="O192" s="19">
        <v>0</v>
      </c>
      <c r="P192" s="19">
        <v>0</v>
      </c>
      <c r="Q192" s="19">
        <v>5</v>
      </c>
      <c r="S192" s="19">
        <v>0</v>
      </c>
      <c r="T192" s="19">
        <v>0</v>
      </c>
      <c r="U192" s="19">
        <v>0</v>
      </c>
      <c r="V192" s="19">
        <v>0</v>
      </c>
      <c r="W192" s="19">
        <v>2</v>
      </c>
      <c r="X192" s="19">
        <v>0</v>
      </c>
      <c r="Y192" s="19">
        <v>0</v>
      </c>
      <c r="Z192" s="19">
        <v>0</v>
      </c>
      <c r="AA192" s="19">
        <v>14</v>
      </c>
      <c r="AB192" s="19">
        <v>0</v>
      </c>
      <c r="AC192" s="19">
        <v>0</v>
      </c>
      <c r="AD192" s="19">
        <f t="shared" si="3"/>
        <v>35</v>
      </c>
    </row>
    <row r="193" spans="1:30" s="266" customFormat="1" ht="16.5">
      <c r="A193" s="19">
        <v>14</v>
      </c>
      <c r="B193" s="19">
        <v>66</v>
      </c>
      <c r="C193" s="19" t="s">
        <v>589</v>
      </c>
      <c r="D193" s="19"/>
      <c r="E193" s="504">
        <v>536</v>
      </c>
      <c r="F193" s="19" t="s">
        <v>31</v>
      </c>
      <c r="G193" s="19">
        <v>676</v>
      </c>
      <c r="H193" s="19">
        <v>73</v>
      </c>
      <c r="I193" s="19">
        <v>80</v>
      </c>
      <c r="J193" s="19">
        <v>25</v>
      </c>
      <c r="K193" s="19">
        <v>9</v>
      </c>
      <c r="L193" s="19">
        <v>23</v>
      </c>
      <c r="M193" s="19">
        <v>8</v>
      </c>
      <c r="N193" s="19">
        <v>3</v>
      </c>
      <c r="O193" s="19">
        <v>7</v>
      </c>
      <c r="P193" s="19">
        <v>3</v>
      </c>
      <c r="Q193" s="19">
        <v>101</v>
      </c>
      <c r="S193" s="19">
        <v>8</v>
      </c>
      <c r="T193" s="19">
        <v>3</v>
      </c>
      <c r="U193" s="19">
        <v>3</v>
      </c>
      <c r="V193" s="19">
        <v>0</v>
      </c>
      <c r="W193" s="19">
        <v>19</v>
      </c>
      <c r="X193" s="19">
        <v>3</v>
      </c>
      <c r="Y193" s="19">
        <v>7</v>
      </c>
      <c r="Z193" s="19">
        <v>5</v>
      </c>
      <c r="AA193" s="19">
        <v>5</v>
      </c>
      <c r="AB193" s="19">
        <v>3</v>
      </c>
      <c r="AC193" s="19">
        <v>9</v>
      </c>
      <c r="AD193" s="19">
        <f t="shared" si="3"/>
        <v>397</v>
      </c>
    </row>
    <row r="194" spans="1:30" s="266" customFormat="1" ht="16.5">
      <c r="A194" s="19">
        <v>14</v>
      </c>
      <c r="B194" s="19">
        <v>66</v>
      </c>
      <c r="C194" s="19" t="s">
        <v>589</v>
      </c>
      <c r="D194" s="19"/>
      <c r="E194" s="504">
        <v>537</v>
      </c>
      <c r="F194" s="19" t="s">
        <v>31</v>
      </c>
      <c r="G194" s="19">
        <v>561</v>
      </c>
      <c r="H194" s="19">
        <v>51</v>
      </c>
      <c r="I194" s="19">
        <v>43</v>
      </c>
      <c r="J194" s="19">
        <v>18</v>
      </c>
      <c r="K194" s="19">
        <v>6</v>
      </c>
      <c r="L194" s="19">
        <v>23</v>
      </c>
      <c r="M194" s="19">
        <v>2</v>
      </c>
      <c r="N194" s="19">
        <v>7</v>
      </c>
      <c r="O194" s="19">
        <v>2</v>
      </c>
      <c r="P194" s="19">
        <v>4</v>
      </c>
      <c r="Q194" s="19">
        <v>91</v>
      </c>
      <c r="S194" s="19">
        <v>7</v>
      </c>
      <c r="T194" s="19">
        <v>2</v>
      </c>
      <c r="U194" s="19">
        <v>2</v>
      </c>
      <c r="V194" s="19">
        <v>0</v>
      </c>
      <c r="W194" s="19">
        <v>13</v>
      </c>
      <c r="X194" s="19">
        <v>3</v>
      </c>
      <c r="Y194" s="19">
        <v>7</v>
      </c>
      <c r="Z194" s="19">
        <v>2</v>
      </c>
      <c r="AA194" s="19">
        <v>3</v>
      </c>
      <c r="AB194" s="19">
        <v>0</v>
      </c>
      <c r="AC194" s="19">
        <v>10</v>
      </c>
      <c r="AD194" s="19">
        <f t="shared" si="3"/>
        <v>296</v>
      </c>
    </row>
    <row r="195" spans="1:30" s="266" customFormat="1" ht="16.5">
      <c r="A195" s="19">
        <v>14</v>
      </c>
      <c r="B195" s="19">
        <v>66</v>
      </c>
      <c r="C195" s="19" t="s">
        <v>589</v>
      </c>
      <c r="D195" s="19"/>
      <c r="E195" s="504">
        <v>537</v>
      </c>
      <c r="F195" s="19" t="s">
        <v>32</v>
      </c>
      <c r="G195" s="19">
        <v>560</v>
      </c>
      <c r="H195" s="19">
        <v>28</v>
      </c>
      <c r="I195" s="19">
        <v>76</v>
      </c>
      <c r="J195" s="19">
        <v>17</v>
      </c>
      <c r="K195" s="19">
        <v>8</v>
      </c>
      <c r="L195" s="19">
        <v>18</v>
      </c>
      <c r="M195" s="19">
        <v>3</v>
      </c>
      <c r="N195" s="19">
        <v>6</v>
      </c>
      <c r="O195" s="19">
        <v>8</v>
      </c>
      <c r="P195" s="19">
        <v>3</v>
      </c>
      <c r="Q195" s="19">
        <v>95</v>
      </c>
      <c r="S195" s="19">
        <v>2</v>
      </c>
      <c r="T195" s="19">
        <v>4</v>
      </c>
      <c r="U195" s="19">
        <v>0</v>
      </c>
      <c r="V195" s="19">
        <v>0</v>
      </c>
      <c r="W195" s="19">
        <v>12</v>
      </c>
      <c r="X195" s="19">
        <v>2</v>
      </c>
      <c r="Y195" s="19">
        <v>3</v>
      </c>
      <c r="Z195" s="19">
        <v>4</v>
      </c>
      <c r="AA195" s="19">
        <v>5</v>
      </c>
      <c r="AB195" s="19">
        <v>0</v>
      </c>
      <c r="AC195" s="19">
        <v>9</v>
      </c>
      <c r="AD195" s="19">
        <f t="shared" si="3"/>
        <v>303</v>
      </c>
    </row>
    <row r="196" spans="1:30" s="266" customFormat="1" ht="16.5">
      <c r="A196" s="19">
        <v>14</v>
      </c>
      <c r="B196" s="19">
        <v>66</v>
      </c>
      <c r="C196" s="19" t="s">
        <v>589</v>
      </c>
      <c r="D196" s="19"/>
      <c r="E196" s="504">
        <v>538</v>
      </c>
      <c r="F196" s="19" t="s">
        <v>31</v>
      </c>
      <c r="G196" s="19">
        <v>524</v>
      </c>
      <c r="H196" s="19">
        <v>63</v>
      </c>
      <c r="I196" s="19">
        <v>70</v>
      </c>
      <c r="J196" s="19">
        <v>16</v>
      </c>
      <c r="K196" s="19">
        <v>8</v>
      </c>
      <c r="L196" s="19">
        <v>16</v>
      </c>
      <c r="M196" s="19">
        <v>3</v>
      </c>
      <c r="N196" s="19">
        <v>7</v>
      </c>
      <c r="O196" s="19">
        <v>4</v>
      </c>
      <c r="P196" s="19">
        <v>2</v>
      </c>
      <c r="Q196" s="19">
        <v>77</v>
      </c>
      <c r="S196" s="19">
        <v>5</v>
      </c>
      <c r="T196" s="19">
        <v>3</v>
      </c>
      <c r="U196" s="19">
        <v>0</v>
      </c>
      <c r="V196" s="19">
        <v>0</v>
      </c>
      <c r="W196" s="19">
        <v>17</v>
      </c>
      <c r="X196" s="19">
        <v>4</v>
      </c>
      <c r="Y196" s="19">
        <v>2</v>
      </c>
      <c r="Z196" s="19">
        <v>2</v>
      </c>
      <c r="AA196" s="19">
        <v>15</v>
      </c>
      <c r="AB196" s="19">
        <v>0</v>
      </c>
      <c r="AC196" s="19">
        <v>8</v>
      </c>
      <c r="AD196" s="19">
        <f t="shared" si="3"/>
        <v>322</v>
      </c>
    </row>
    <row r="197" spans="1:30" s="266" customFormat="1" ht="16.5">
      <c r="A197" s="19">
        <v>14</v>
      </c>
      <c r="B197" s="19">
        <v>66</v>
      </c>
      <c r="C197" s="19" t="s">
        <v>589</v>
      </c>
      <c r="D197" s="19"/>
      <c r="E197" s="504">
        <v>538</v>
      </c>
      <c r="F197" s="19" t="s">
        <v>32</v>
      </c>
      <c r="G197" s="19">
        <v>524</v>
      </c>
      <c r="H197" s="19">
        <v>40</v>
      </c>
      <c r="I197" s="19">
        <v>58</v>
      </c>
      <c r="J197" s="19">
        <v>14</v>
      </c>
      <c r="K197" s="19">
        <v>6</v>
      </c>
      <c r="L197" s="19">
        <v>18</v>
      </c>
      <c r="M197" s="19">
        <v>4</v>
      </c>
      <c r="N197" s="19">
        <v>3</v>
      </c>
      <c r="O197" s="19">
        <v>4</v>
      </c>
      <c r="P197" s="19">
        <v>3</v>
      </c>
      <c r="Q197" s="19">
        <v>90</v>
      </c>
      <c r="S197" s="19">
        <v>9</v>
      </c>
      <c r="T197" s="19">
        <v>2</v>
      </c>
      <c r="U197" s="19">
        <v>3</v>
      </c>
      <c r="V197" s="19">
        <v>0</v>
      </c>
      <c r="W197" s="19">
        <v>15</v>
      </c>
      <c r="X197" s="19">
        <v>2</v>
      </c>
      <c r="Y197" s="19">
        <v>3</v>
      </c>
      <c r="Z197" s="19">
        <v>2</v>
      </c>
      <c r="AA197" s="19">
        <v>7</v>
      </c>
      <c r="AB197" s="19">
        <v>1</v>
      </c>
      <c r="AC197" s="19">
        <v>0</v>
      </c>
      <c r="AD197" s="19">
        <f t="shared" si="3"/>
        <v>284</v>
      </c>
    </row>
    <row r="198" spans="1:30" s="266" customFormat="1" ht="16.5">
      <c r="A198" s="19">
        <v>14</v>
      </c>
      <c r="B198" s="19">
        <v>66</v>
      </c>
      <c r="C198" s="19" t="s">
        <v>589</v>
      </c>
      <c r="D198" s="19"/>
      <c r="E198" s="504">
        <v>539</v>
      </c>
      <c r="F198" s="19" t="s">
        <v>31</v>
      </c>
      <c r="G198" s="19">
        <v>413</v>
      </c>
      <c r="H198" s="19">
        <v>41</v>
      </c>
      <c r="I198" s="19">
        <v>62</v>
      </c>
      <c r="J198" s="19">
        <v>10</v>
      </c>
      <c r="K198" s="19">
        <v>4</v>
      </c>
      <c r="L198" s="19">
        <v>10</v>
      </c>
      <c r="M198" s="19">
        <v>0</v>
      </c>
      <c r="N198" s="19">
        <v>2</v>
      </c>
      <c r="O198" s="19">
        <v>1</v>
      </c>
      <c r="P198" s="19">
        <v>2</v>
      </c>
      <c r="Q198" s="19">
        <v>49</v>
      </c>
      <c r="S198" s="19">
        <v>6</v>
      </c>
      <c r="T198" s="19">
        <v>3</v>
      </c>
      <c r="U198" s="19">
        <v>0</v>
      </c>
      <c r="V198" s="19">
        <v>0</v>
      </c>
      <c r="W198" s="19">
        <v>24</v>
      </c>
      <c r="X198" s="19">
        <v>2</v>
      </c>
      <c r="Y198" s="19">
        <v>2</v>
      </c>
      <c r="Z198" s="19">
        <v>1</v>
      </c>
      <c r="AA198" s="19">
        <v>13</v>
      </c>
      <c r="AB198" s="19">
        <v>0</v>
      </c>
      <c r="AC198" s="19">
        <v>11</v>
      </c>
      <c r="AD198" s="19">
        <f t="shared" si="3"/>
        <v>243</v>
      </c>
    </row>
    <row r="199" spans="1:30" s="266" customFormat="1" ht="16.5">
      <c r="A199" s="19">
        <v>14</v>
      </c>
      <c r="B199" s="19">
        <v>66</v>
      </c>
      <c r="C199" s="19" t="s">
        <v>589</v>
      </c>
      <c r="D199" s="19"/>
      <c r="E199" s="504">
        <v>539</v>
      </c>
      <c r="F199" s="19" t="s">
        <v>32</v>
      </c>
      <c r="G199" s="19">
        <v>412</v>
      </c>
      <c r="H199" s="19">
        <v>33</v>
      </c>
      <c r="I199" s="19">
        <v>47</v>
      </c>
      <c r="J199" s="19">
        <v>11</v>
      </c>
      <c r="K199" s="19">
        <v>6</v>
      </c>
      <c r="L199" s="19">
        <v>20</v>
      </c>
      <c r="M199" s="19">
        <v>1</v>
      </c>
      <c r="N199" s="19">
        <v>6</v>
      </c>
      <c r="O199" s="19">
        <v>4</v>
      </c>
      <c r="P199" s="19">
        <v>3</v>
      </c>
      <c r="Q199" s="19">
        <v>59</v>
      </c>
      <c r="S199" s="19">
        <v>6</v>
      </c>
      <c r="T199" s="19">
        <v>1</v>
      </c>
      <c r="U199" s="19">
        <v>1</v>
      </c>
      <c r="V199" s="19">
        <v>0</v>
      </c>
      <c r="W199" s="19">
        <v>16</v>
      </c>
      <c r="X199" s="19">
        <v>3</v>
      </c>
      <c r="Y199" s="19">
        <v>5</v>
      </c>
      <c r="Z199" s="19">
        <v>1</v>
      </c>
      <c r="AA199" s="19">
        <v>7</v>
      </c>
      <c r="AB199" s="19">
        <v>0</v>
      </c>
      <c r="AC199" s="19">
        <v>8</v>
      </c>
      <c r="AD199" s="19">
        <f t="shared" si="3"/>
        <v>238</v>
      </c>
    </row>
    <row r="200" spans="1:30" s="266" customFormat="1" ht="16.5">
      <c r="A200" s="19">
        <v>14</v>
      </c>
      <c r="B200" s="19">
        <v>66</v>
      </c>
      <c r="C200" s="19" t="s">
        <v>589</v>
      </c>
      <c r="D200" s="19"/>
      <c r="E200" s="504">
        <v>540</v>
      </c>
      <c r="F200" s="19" t="s">
        <v>31</v>
      </c>
      <c r="G200" s="19">
        <v>627</v>
      </c>
      <c r="H200" s="19">
        <v>12</v>
      </c>
      <c r="I200" s="19">
        <v>68</v>
      </c>
      <c r="J200" s="19">
        <v>15</v>
      </c>
      <c r="K200" s="19">
        <v>5</v>
      </c>
      <c r="L200" s="19">
        <v>36</v>
      </c>
      <c r="M200" s="19">
        <v>4</v>
      </c>
      <c r="N200" s="19">
        <v>0</v>
      </c>
      <c r="O200" s="19">
        <v>0</v>
      </c>
      <c r="P200" s="19">
        <v>5</v>
      </c>
      <c r="Q200" s="19">
        <v>80</v>
      </c>
      <c r="S200" s="19">
        <v>3</v>
      </c>
      <c r="T200" s="19">
        <v>1</v>
      </c>
      <c r="U200" s="19">
        <v>4</v>
      </c>
      <c r="V200" s="19">
        <v>0</v>
      </c>
      <c r="W200" s="19">
        <v>5</v>
      </c>
      <c r="X200" s="19">
        <v>3</v>
      </c>
      <c r="Y200" s="19">
        <v>2</v>
      </c>
      <c r="Z200" s="19">
        <v>2</v>
      </c>
      <c r="AA200" s="19">
        <v>5</v>
      </c>
      <c r="AB200" s="19">
        <v>0</v>
      </c>
      <c r="AC200" s="19">
        <v>10</v>
      </c>
      <c r="AD200" s="19">
        <f t="shared" si="3"/>
        <v>260</v>
      </c>
    </row>
    <row r="201" spans="1:30" s="266" customFormat="1" ht="16.5">
      <c r="A201" s="19">
        <v>14</v>
      </c>
      <c r="B201" s="19">
        <v>66</v>
      </c>
      <c r="C201" s="19" t="s">
        <v>589</v>
      </c>
      <c r="D201" s="19"/>
      <c r="E201" s="504">
        <v>540</v>
      </c>
      <c r="F201" s="19" t="s">
        <v>32</v>
      </c>
      <c r="G201" s="19">
        <v>626</v>
      </c>
      <c r="H201" s="19">
        <v>25</v>
      </c>
      <c r="I201" s="19">
        <v>81</v>
      </c>
      <c r="J201" s="19">
        <v>17</v>
      </c>
      <c r="K201" s="19">
        <v>2</v>
      </c>
      <c r="L201" s="19">
        <v>39</v>
      </c>
      <c r="M201" s="19">
        <v>3</v>
      </c>
      <c r="N201" s="19">
        <v>1</v>
      </c>
      <c r="O201" s="19">
        <v>2</v>
      </c>
      <c r="P201" s="19">
        <v>1</v>
      </c>
      <c r="Q201" s="19">
        <v>108</v>
      </c>
      <c r="S201" s="19">
        <v>1</v>
      </c>
      <c r="T201" s="19">
        <v>2</v>
      </c>
      <c r="U201" s="19">
        <v>4</v>
      </c>
      <c r="V201" s="19">
        <v>0</v>
      </c>
      <c r="W201" s="19">
        <v>6</v>
      </c>
      <c r="X201" s="19">
        <v>1</v>
      </c>
      <c r="Y201" s="19">
        <v>0</v>
      </c>
      <c r="Z201" s="19">
        <v>5</v>
      </c>
      <c r="AA201" s="19">
        <v>6</v>
      </c>
      <c r="AB201" s="19">
        <v>0</v>
      </c>
      <c r="AC201" s="19">
        <v>12</v>
      </c>
      <c r="AD201" s="19">
        <f t="shared" si="3"/>
        <v>316</v>
      </c>
    </row>
    <row r="202" spans="1:30" s="266" customFormat="1" ht="16.5">
      <c r="A202" s="19">
        <v>14</v>
      </c>
      <c r="B202" s="19">
        <v>66</v>
      </c>
      <c r="C202" s="19" t="s">
        <v>589</v>
      </c>
      <c r="D202" s="19"/>
      <c r="E202" s="504">
        <v>540</v>
      </c>
      <c r="F202" s="19" t="s">
        <v>33</v>
      </c>
      <c r="G202" s="19">
        <v>626</v>
      </c>
      <c r="H202" s="19">
        <v>17</v>
      </c>
      <c r="I202" s="19">
        <v>61</v>
      </c>
      <c r="J202" s="19">
        <v>18</v>
      </c>
      <c r="K202" s="19">
        <v>6</v>
      </c>
      <c r="L202" s="19">
        <v>33</v>
      </c>
      <c r="M202" s="19">
        <v>3</v>
      </c>
      <c r="N202" s="19">
        <v>0</v>
      </c>
      <c r="O202" s="19">
        <v>3</v>
      </c>
      <c r="P202" s="19">
        <v>5</v>
      </c>
      <c r="Q202" s="19">
        <v>80</v>
      </c>
      <c r="S202" s="19">
        <v>3</v>
      </c>
      <c r="T202" s="19">
        <v>2</v>
      </c>
      <c r="U202" s="19">
        <v>3</v>
      </c>
      <c r="V202" s="19">
        <v>0</v>
      </c>
      <c r="W202" s="19">
        <v>6</v>
      </c>
      <c r="X202" s="19">
        <v>2</v>
      </c>
      <c r="Y202" s="19">
        <v>0</v>
      </c>
      <c r="Z202" s="19">
        <v>5</v>
      </c>
      <c r="AA202" s="19">
        <v>20</v>
      </c>
      <c r="AB202" s="19">
        <v>0</v>
      </c>
      <c r="AC202" s="19">
        <v>8</v>
      </c>
      <c r="AD202" s="19">
        <f t="shared" si="3"/>
        <v>275</v>
      </c>
    </row>
    <row r="203" spans="1:30" s="266" customFormat="1" ht="16.5">
      <c r="A203" s="19">
        <v>14</v>
      </c>
      <c r="B203" s="19">
        <v>66</v>
      </c>
      <c r="C203" s="19" t="s">
        <v>589</v>
      </c>
      <c r="D203" s="19"/>
      <c r="E203" s="504">
        <v>541</v>
      </c>
      <c r="F203" s="19" t="s">
        <v>31</v>
      </c>
      <c r="G203" s="19">
        <v>745</v>
      </c>
      <c r="H203" s="19">
        <v>59</v>
      </c>
      <c r="I203" s="19">
        <v>55</v>
      </c>
      <c r="J203" s="19">
        <v>22</v>
      </c>
      <c r="K203" s="19">
        <v>9</v>
      </c>
      <c r="L203" s="19">
        <v>19</v>
      </c>
      <c r="M203" s="19">
        <v>2</v>
      </c>
      <c r="N203" s="19">
        <v>4</v>
      </c>
      <c r="O203" s="19">
        <v>5</v>
      </c>
      <c r="P203" s="19">
        <v>5</v>
      </c>
      <c r="Q203" s="19">
        <v>113</v>
      </c>
      <c r="S203" s="19">
        <v>6</v>
      </c>
      <c r="T203" s="19">
        <v>5</v>
      </c>
      <c r="U203" s="19">
        <v>3</v>
      </c>
      <c r="V203" s="19">
        <v>5</v>
      </c>
      <c r="W203" s="19">
        <v>5</v>
      </c>
      <c r="X203" s="19">
        <v>3</v>
      </c>
      <c r="Y203" s="19">
        <v>3</v>
      </c>
      <c r="Z203" s="19">
        <v>0</v>
      </c>
      <c r="AA203" s="19">
        <v>15</v>
      </c>
      <c r="AB203" s="19">
        <v>1</v>
      </c>
      <c r="AC203" s="19">
        <v>6</v>
      </c>
      <c r="AD203" s="19">
        <f t="shared" si="3"/>
        <v>345</v>
      </c>
    </row>
    <row r="204" spans="1:30" s="266" customFormat="1" ht="16.5">
      <c r="A204" s="19">
        <v>14</v>
      </c>
      <c r="B204" s="19">
        <v>66</v>
      </c>
      <c r="C204" s="19" t="s">
        <v>589</v>
      </c>
      <c r="D204" s="19"/>
      <c r="E204" s="504">
        <v>541</v>
      </c>
      <c r="F204" s="19" t="s">
        <v>32</v>
      </c>
      <c r="G204" s="19">
        <v>745</v>
      </c>
      <c r="H204" s="19">
        <v>52</v>
      </c>
      <c r="I204" s="19">
        <v>57</v>
      </c>
      <c r="J204" s="19">
        <v>20</v>
      </c>
      <c r="K204" s="19">
        <v>7</v>
      </c>
      <c r="L204" s="19">
        <v>31</v>
      </c>
      <c r="M204" s="19">
        <v>4</v>
      </c>
      <c r="N204" s="19">
        <v>2</v>
      </c>
      <c r="O204" s="19">
        <v>7</v>
      </c>
      <c r="P204" s="19">
        <v>3</v>
      </c>
      <c r="Q204" s="19">
        <v>107</v>
      </c>
      <c r="S204" s="19">
        <v>7</v>
      </c>
      <c r="T204" s="19">
        <v>0</v>
      </c>
      <c r="U204" s="19">
        <v>2</v>
      </c>
      <c r="V204" s="19">
        <v>0</v>
      </c>
      <c r="W204" s="19">
        <v>6</v>
      </c>
      <c r="X204" s="19">
        <v>6</v>
      </c>
      <c r="Y204" s="19">
        <v>1</v>
      </c>
      <c r="Z204" s="19">
        <v>3</v>
      </c>
      <c r="AA204" s="19">
        <v>21</v>
      </c>
      <c r="AB204" s="19">
        <v>0</v>
      </c>
      <c r="AC204" s="19">
        <v>13</v>
      </c>
      <c r="AD204" s="19">
        <f t="shared" si="3"/>
        <v>349</v>
      </c>
    </row>
    <row r="205" spans="1:30" s="266" customFormat="1" ht="16.5">
      <c r="A205" s="19">
        <v>14</v>
      </c>
      <c r="B205" s="19">
        <v>66</v>
      </c>
      <c r="C205" s="19" t="s">
        <v>589</v>
      </c>
      <c r="D205" s="19"/>
      <c r="E205" s="504">
        <v>541</v>
      </c>
      <c r="F205" s="19" t="s">
        <v>33</v>
      </c>
      <c r="G205" s="19">
        <v>744</v>
      </c>
      <c r="H205" s="19">
        <v>67</v>
      </c>
      <c r="I205" s="19">
        <v>62</v>
      </c>
      <c r="J205" s="19">
        <v>14</v>
      </c>
      <c r="K205" s="19">
        <v>9</v>
      </c>
      <c r="L205" s="19">
        <v>30</v>
      </c>
      <c r="M205" s="19">
        <v>3</v>
      </c>
      <c r="N205" s="19">
        <v>6</v>
      </c>
      <c r="O205" s="19">
        <v>7</v>
      </c>
      <c r="P205" s="19">
        <v>3</v>
      </c>
      <c r="Q205" s="19">
        <v>117</v>
      </c>
      <c r="S205" s="19">
        <v>3</v>
      </c>
      <c r="T205" s="19">
        <v>5</v>
      </c>
      <c r="U205" s="19">
        <v>4</v>
      </c>
      <c r="V205" s="19">
        <v>0</v>
      </c>
      <c r="W205" s="19">
        <v>6</v>
      </c>
      <c r="X205" s="19">
        <v>2</v>
      </c>
      <c r="Y205" s="19">
        <v>3</v>
      </c>
      <c r="Z205" s="19">
        <v>2</v>
      </c>
      <c r="AA205" s="19">
        <v>12</v>
      </c>
      <c r="AB205" s="19">
        <v>0</v>
      </c>
      <c r="AC205" s="19">
        <v>14</v>
      </c>
      <c r="AD205" s="19">
        <f t="shared" si="3"/>
        <v>369</v>
      </c>
    </row>
    <row r="206" spans="1:30" s="266" customFormat="1" ht="16.5">
      <c r="A206" s="19">
        <v>14</v>
      </c>
      <c r="B206" s="19">
        <v>66</v>
      </c>
      <c r="C206" s="19" t="s">
        <v>589</v>
      </c>
      <c r="D206" s="19"/>
      <c r="E206" s="504">
        <v>542</v>
      </c>
      <c r="F206" s="19" t="s">
        <v>31</v>
      </c>
      <c r="G206" s="19">
        <v>616</v>
      </c>
      <c r="H206" s="19">
        <v>39</v>
      </c>
      <c r="I206" s="19">
        <v>72</v>
      </c>
      <c r="J206" s="19">
        <v>20</v>
      </c>
      <c r="K206" s="19">
        <v>6</v>
      </c>
      <c r="L206" s="19">
        <v>36</v>
      </c>
      <c r="M206" s="19">
        <v>6</v>
      </c>
      <c r="N206" s="19">
        <v>1</v>
      </c>
      <c r="O206" s="19">
        <v>3</v>
      </c>
      <c r="P206" s="19">
        <v>2</v>
      </c>
      <c r="Q206" s="19">
        <v>90</v>
      </c>
      <c r="S206" s="19">
        <v>10</v>
      </c>
      <c r="T206" s="19">
        <v>0</v>
      </c>
      <c r="U206" s="19">
        <v>2</v>
      </c>
      <c r="V206" s="19">
        <v>0</v>
      </c>
      <c r="W206" s="19">
        <v>3</v>
      </c>
      <c r="X206" s="19">
        <v>2</v>
      </c>
      <c r="Y206" s="19">
        <v>3</v>
      </c>
      <c r="Z206" s="19">
        <v>4</v>
      </c>
      <c r="AA206" s="19">
        <v>19</v>
      </c>
      <c r="AB206" s="19">
        <v>0</v>
      </c>
      <c r="AC206" s="19">
        <v>8</v>
      </c>
      <c r="AD206" s="19">
        <f t="shared" si="3"/>
        <v>326</v>
      </c>
    </row>
    <row r="207" spans="1:30" s="266" customFormat="1" ht="16.5">
      <c r="A207" s="19">
        <v>14</v>
      </c>
      <c r="B207" s="19">
        <v>66</v>
      </c>
      <c r="C207" s="19" t="s">
        <v>589</v>
      </c>
      <c r="D207" s="19"/>
      <c r="E207" s="504">
        <v>542</v>
      </c>
      <c r="F207" s="19" t="s">
        <v>32</v>
      </c>
      <c r="G207" s="19">
        <v>615</v>
      </c>
      <c r="H207" s="19">
        <v>39</v>
      </c>
      <c r="I207" s="19">
        <v>58</v>
      </c>
      <c r="J207" s="19">
        <v>23</v>
      </c>
      <c r="K207" s="19">
        <v>7</v>
      </c>
      <c r="L207" s="19">
        <v>27</v>
      </c>
      <c r="M207" s="19">
        <v>7</v>
      </c>
      <c r="N207" s="19">
        <v>2</v>
      </c>
      <c r="O207" s="19">
        <v>4</v>
      </c>
      <c r="P207" s="19">
        <v>0</v>
      </c>
      <c r="Q207" s="19">
        <v>103</v>
      </c>
      <c r="S207" s="19">
        <v>5</v>
      </c>
      <c r="T207" s="19">
        <v>1</v>
      </c>
      <c r="U207" s="19">
        <v>1</v>
      </c>
      <c r="V207" s="19">
        <v>0</v>
      </c>
      <c r="W207" s="19">
        <v>9</v>
      </c>
      <c r="X207" s="19">
        <v>2</v>
      </c>
      <c r="Y207" s="19">
        <v>1</v>
      </c>
      <c r="Z207" s="19">
        <v>2</v>
      </c>
      <c r="AA207" s="19">
        <v>13</v>
      </c>
      <c r="AB207" s="19">
        <v>1</v>
      </c>
      <c r="AC207" s="19">
        <v>15</v>
      </c>
      <c r="AD207" s="19">
        <f t="shared" si="3"/>
        <v>320</v>
      </c>
    </row>
    <row r="208" spans="1:30" s="266" customFormat="1" ht="16.5">
      <c r="A208" s="19">
        <v>14</v>
      </c>
      <c r="B208" s="19">
        <v>66</v>
      </c>
      <c r="C208" s="19" t="s">
        <v>589</v>
      </c>
      <c r="D208" s="19"/>
      <c r="E208" s="504">
        <v>543</v>
      </c>
      <c r="F208" s="19" t="s">
        <v>31</v>
      </c>
      <c r="G208" s="19">
        <v>645</v>
      </c>
      <c r="H208" s="19">
        <v>43</v>
      </c>
      <c r="I208" s="19">
        <v>88</v>
      </c>
      <c r="J208" s="19">
        <v>16</v>
      </c>
      <c r="K208" s="19">
        <v>5</v>
      </c>
      <c r="L208" s="19">
        <v>20</v>
      </c>
      <c r="M208" s="19">
        <v>5</v>
      </c>
      <c r="N208" s="19">
        <v>3</v>
      </c>
      <c r="O208" s="19">
        <v>1</v>
      </c>
      <c r="P208" s="19">
        <v>3</v>
      </c>
      <c r="Q208" s="19">
        <v>75</v>
      </c>
      <c r="S208" s="19">
        <v>6</v>
      </c>
      <c r="T208" s="19">
        <v>2</v>
      </c>
      <c r="U208" s="19">
        <v>2</v>
      </c>
      <c r="V208" s="19">
        <v>0</v>
      </c>
      <c r="W208" s="19">
        <v>9</v>
      </c>
      <c r="X208" s="19">
        <v>3</v>
      </c>
      <c r="Y208" s="19">
        <v>6</v>
      </c>
      <c r="Z208" s="19">
        <v>5</v>
      </c>
      <c r="AA208" s="19">
        <v>14</v>
      </c>
      <c r="AB208" s="19">
        <v>0</v>
      </c>
      <c r="AC208" s="19">
        <v>14</v>
      </c>
      <c r="AD208" s="19">
        <f t="shared" si="3"/>
        <v>320</v>
      </c>
    </row>
    <row r="209" spans="1:30" s="266" customFormat="1" ht="16.5">
      <c r="A209" s="19">
        <v>14</v>
      </c>
      <c r="B209" s="19">
        <v>66</v>
      </c>
      <c r="C209" s="19" t="s">
        <v>589</v>
      </c>
      <c r="D209" s="19"/>
      <c r="E209" s="504">
        <v>543</v>
      </c>
      <c r="F209" s="19" t="s">
        <v>32</v>
      </c>
      <c r="G209" s="19">
        <v>645</v>
      </c>
      <c r="H209" s="19">
        <v>39</v>
      </c>
      <c r="I209" s="19">
        <v>71</v>
      </c>
      <c r="J209" s="19">
        <v>22</v>
      </c>
      <c r="K209" s="19">
        <v>4</v>
      </c>
      <c r="L209" s="19">
        <v>31</v>
      </c>
      <c r="M209" s="19">
        <v>1</v>
      </c>
      <c r="N209" s="19">
        <v>8</v>
      </c>
      <c r="O209" s="19">
        <v>3</v>
      </c>
      <c r="P209" s="19">
        <v>0</v>
      </c>
      <c r="Q209" s="19">
        <v>85</v>
      </c>
      <c r="S209" s="19">
        <v>9</v>
      </c>
      <c r="T209" s="19">
        <v>5</v>
      </c>
      <c r="U209" s="19">
        <v>3</v>
      </c>
      <c r="V209" s="19">
        <v>0</v>
      </c>
      <c r="W209" s="19">
        <v>6</v>
      </c>
      <c r="X209" s="19">
        <v>5</v>
      </c>
      <c r="Y209" s="19">
        <v>6</v>
      </c>
      <c r="Z209" s="19">
        <v>5</v>
      </c>
      <c r="AA209" s="19">
        <v>16</v>
      </c>
      <c r="AB209" s="19">
        <v>0</v>
      </c>
      <c r="AC209" s="19">
        <v>12</v>
      </c>
      <c r="AD209" s="19">
        <f t="shared" si="3"/>
        <v>331</v>
      </c>
    </row>
    <row r="210" spans="1:30" s="266" customFormat="1" ht="16.5">
      <c r="A210" s="19">
        <v>14</v>
      </c>
      <c r="B210" s="19">
        <v>66</v>
      </c>
      <c r="C210" s="19" t="s">
        <v>589</v>
      </c>
      <c r="D210" s="19"/>
      <c r="E210" s="504">
        <v>543</v>
      </c>
      <c r="F210" s="19" t="s">
        <v>33</v>
      </c>
      <c r="G210" s="19">
        <v>645</v>
      </c>
      <c r="H210" s="19">
        <v>40</v>
      </c>
      <c r="I210" s="19">
        <v>74</v>
      </c>
      <c r="J210" s="19">
        <v>22</v>
      </c>
      <c r="K210" s="19">
        <v>6</v>
      </c>
      <c r="L210" s="19">
        <v>23</v>
      </c>
      <c r="M210" s="19">
        <v>2</v>
      </c>
      <c r="N210" s="19">
        <v>4</v>
      </c>
      <c r="O210" s="19">
        <v>4</v>
      </c>
      <c r="P210" s="19">
        <v>2</v>
      </c>
      <c r="Q210" s="19">
        <v>92</v>
      </c>
      <c r="S210" s="19">
        <v>2</v>
      </c>
      <c r="T210" s="19">
        <v>0</v>
      </c>
      <c r="U210" s="19">
        <v>2</v>
      </c>
      <c r="V210" s="19">
        <v>0</v>
      </c>
      <c r="W210" s="19">
        <v>8</v>
      </c>
      <c r="X210" s="19">
        <v>4</v>
      </c>
      <c r="Y210" s="19">
        <v>3</v>
      </c>
      <c r="Z210" s="19">
        <v>3</v>
      </c>
      <c r="AA210" s="19">
        <v>11</v>
      </c>
      <c r="AB210" s="19">
        <v>0</v>
      </c>
      <c r="AC210" s="19">
        <v>12</v>
      </c>
      <c r="AD210" s="19">
        <f t="shared" si="3"/>
        <v>314</v>
      </c>
    </row>
    <row r="211" spans="1:30" s="266" customFormat="1" ht="16.5">
      <c r="A211" s="19">
        <v>14</v>
      </c>
      <c r="B211" s="19">
        <v>66</v>
      </c>
      <c r="C211" s="19" t="s">
        <v>589</v>
      </c>
      <c r="D211" s="19"/>
      <c r="E211" s="504">
        <v>543</v>
      </c>
      <c r="F211" s="19" t="s">
        <v>197</v>
      </c>
      <c r="G211" s="19">
        <v>645</v>
      </c>
      <c r="H211" s="19">
        <v>33</v>
      </c>
      <c r="I211" s="19">
        <v>65</v>
      </c>
      <c r="J211" s="19">
        <v>22</v>
      </c>
      <c r="K211" s="19">
        <v>3</v>
      </c>
      <c r="L211" s="19">
        <v>17</v>
      </c>
      <c r="M211" s="19">
        <v>2</v>
      </c>
      <c r="N211" s="19">
        <v>1</v>
      </c>
      <c r="O211" s="19">
        <v>3</v>
      </c>
      <c r="P211" s="19">
        <v>2</v>
      </c>
      <c r="Q211" s="19">
        <v>85</v>
      </c>
      <c r="S211" s="19">
        <v>7</v>
      </c>
      <c r="T211" s="19">
        <v>2</v>
      </c>
      <c r="U211" s="19">
        <v>1</v>
      </c>
      <c r="V211" s="19">
        <v>0</v>
      </c>
      <c r="W211" s="19">
        <v>6</v>
      </c>
      <c r="X211" s="19">
        <v>3</v>
      </c>
      <c r="Y211" s="19">
        <v>7</v>
      </c>
      <c r="Z211" s="19">
        <v>4</v>
      </c>
      <c r="AA211" s="19">
        <v>10</v>
      </c>
      <c r="AB211" s="19">
        <v>0</v>
      </c>
      <c r="AC211" s="19">
        <v>12</v>
      </c>
      <c r="AD211" s="19">
        <f t="shared" si="3"/>
        <v>285</v>
      </c>
    </row>
    <row r="212" spans="1:30" s="266" customFormat="1" ht="16.5">
      <c r="A212" s="19">
        <v>14</v>
      </c>
      <c r="B212" s="19">
        <v>66</v>
      </c>
      <c r="C212" s="19" t="s">
        <v>589</v>
      </c>
      <c r="D212" s="19"/>
      <c r="E212" s="504">
        <v>543</v>
      </c>
      <c r="F212" s="19" t="s">
        <v>334</v>
      </c>
      <c r="G212" s="19">
        <v>645</v>
      </c>
      <c r="H212" s="19">
        <v>26</v>
      </c>
      <c r="I212" s="19">
        <v>71</v>
      </c>
      <c r="J212" s="19">
        <v>27</v>
      </c>
      <c r="K212" s="19">
        <v>3</v>
      </c>
      <c r="L212" s="19">
        <v>33</v>
      </c>
      <c r="M212" s="19">
        <v>4</v>
      </c>
      <c r="N212" s="19">
        <v>3</v>
      </c>
      <c r="O212" s="19">
        <v>6</v>
      </c>
      <c r="P212" s="19">
        <v>3</v>
      </c>
      <c r="Q212" s="19">
        <v>80</v>
      </c>
      <c r="S212" s="19">
        <v>3</v>
      </c>
      <c r="T212" s="19">
        <v>5</v>
      </c>
      <c r="U212" s="19">
        <v>4</v>
      </c>
      <c r="V212" s="19">
        <v>0</v>
      </c>
      <c r="W212" s="19">
        <v>4</v>
      </c>
      <c r="X212" s="19">
        <v>5</v>
      </c>
      <c r="Y212" s="19">
        <v>3</v>
      </c>
      <c r="Z212" s="19">
        <v>4</v>
      </c>
      <c r="AA212" s="19">
        <v>0</v>
      </c>
      <c r="AB212" s="19">
        <v>0</v>
      </c>
      <c r="AC212" s="19">
        <v>12</v>
      </c>
      <c r="AD212" s="19">
        <f t="shared" si="3"/>
        <v>296</v>
      </c>
    </row>
    <row r="213" spans="1:30" s="266" customFormat="1" ht="16.5">
      <c r="A213" s="19">
        <v>14</v>
      </c>
      <c r="B213" s="19">
        <v>66</v>
      </c>
      <c r="C213" s="19" t="s">
        <v>589</v>
      </c>
      <c r="D213" s="19"/>
      <c r="E213" s="504">
        <v>543</v>
      </c>
      <c r="F213" s="19" t="s">
        <v>335</v>
      </c>
      <c r="G213" s="19">
        <v>645</v>
      </c>
      <c r="H213" s="19">
        <v>46</v>
      </c>
      <c r="I213" s="19">
        <v>85</v>
      </c>
      <c r="J213" s="19">
        <v>17</v>
      </c>
      <c r="K213" s="19">
        <v>7</v>
      </c>
      <c r="L213" s="19">
        <v>30</v>
      </c>
      <c r="M213" s="19">
        <v>2</v>
      </c>
      <c r="N213" s="19">
        <v>5</v>
      </c>
      <c r="O213" s="19">
        <v>5</v>
      </c>
      <c r="P213" s="19">
        <v>6</v>
      </c>
      <c r="Q213" s="19">
        <v>77</v>
      </c>
      <c r="S213" s="19">
        <v>7</v>
      </c>
      <c r="T213" s="19">
        <v>5</v>
      </c>
      <c r="U213" s="19">
        <v>2</v>
      </c>
      <c r="V213" s="19">
        <v>0</v>
      </c>
      <c r="W213" s="19">
        <v>4</v>
      </c>
      <c r="X213" s="19">
        <v>7</v>
      </c>
      <c r="Y213" s="19">
        <v>3</v>
      </c>
      <c r="Z213" s="19">
        <v>2</v>
      </c>
      <c r="AA213" s="19">
        <v>15</v>
      </c>
      <c r="AB213" s="19">
        <v>0</v>
      </c>
      <c r="AC213" s="19">
        <v>5</v>
      </c>
      <c r="AD213" s="19">
        <f t="shared" si="3"/>
        <v>330</v>
      </c>
    </row>
    <row r="214" spans="1:30" s="266" customFormat="1" ht="16.5">
      <c r="A214" s="19">
        <v>14</v>
      </c>
      <c r="B214" s="19">
        <v>66</v>
      </c>
      <c r="C214" s="19" t="s">
        <v>589</v>
      </c>
      <c r="D214" s="19"/>
      <c r="E214" s="504">
        <v>543</v>
      </c>
      <c r="F214" s="19" t="s">
        <v>343</v>
      </c>
      <c r="G214" s="19">
        <v>645</v>
      </c>
      <c r="H214" s="19">
        <v>37</v>
      </c>
      <c r="I214" s="19">
        <v>72</v>
      </c>
      <c r="J214" s="19">
        <v>16</v>
      </c>
      <c r="K214" s="19">
        <v>6</v>
      </c>
      <c r="L214" s="19">
        <v>27</v>
      </c>
      <c r="M214" s="19">
        <v>3</v>
      </c>
      <c r="N214" s="19">
        <v>5</v>
      </c>
      <c r="O214" s="19">
        <v>5</v>
      </c>
      <c r="P214" s="19">
        <v>2</v>
      </c>
      <c r="Q214" s="19">
        <v>94</v>
      </c>
      <c r="S214" s="19">
        <v>9</v>
      </c>
      <c r="T214" s="19">
        <v>0</v>
      </c>
      <c r="U214" s="19">
        <v>1</v>
      </c>
      <c r="V214" s="19">
        <v>0</v>
      </c>
      <c r="W214" s="19">
        <v>8</v>
      </c>
      <c r="X214" s="19">
        <v>3</v>
      </c>
      <c r="Y214" s="19">
        <v>2</v>
      </c>
      <c r="Z214" s="19">
        <v>1</v>
      </c>
      <c r="AA214" s="19">
        <v>7</v>
      </c>
      <c r="AB214" s="19">
        <v>0</v>
      </c>
      <c r="AC214" s="19">
        <v>6</v>
      </c>
      <c r="AD214" s="19">
        <f t="shared" si="3"/>
        <v>304</v>
      </c>
    </row>
    <row r="215" spans="1:30" s="266" customFormat="1" ht="16.5">
      <c r="A215" s="19">
        <v>14</v>
      </c>
      <c r="B215" s="19">
        <v>66</v>
      </c>
      <c r="C215" s="19" t="s">
        <v>589</v>
      </c>
      <c r="D215" s="19"/>
      <c r="E215" s="504">
        <v>544</v>
      </c>
      <c r="F215" s="19" t="s">
        <v>31</v>
      </c>
      <c r="G215" s="19">
        <v>566</v>
      </c>
      <c r="H215" s="19">
        <v>37</v>
      </c>
      <c r="I215" s="19">
        <v>56</v>
      </c>
      <c r="J215" s="19">
        <v>20</v>
      </c>
      <c r="K215" s="19">
        <v>11</v>
      </c>
      <c r="L215" s="19">
        <v>17</v>
      </c>
      <c r="M215" s="19">
        <v>5</v>
      </c>
      <c r="N215" s="19">
        <v>7</v>
      </c>
      <c r="O215" s="19">
        <v>7</v>
      </c>
      <c r="P215" s="19">
        <v>4</v>
      </c>
      <c r="Q215" s="19">
        <v>73</v>
      </c>
      <c r="S215" s="19">
        <v>6</v>
      </c>
      <c r="T215" s="19">
        <v>2</v>
      </c>
      <c r="U215" s="19">
        <v>3</v>
      </c>
      <c r="V215" s="19">
        <v>0</v>
      </c>
      <c r="W215" s="19">
        <v>5</v>
      </c>
      <c r="X215" s="19">
        <v>2</v>
      </c>
      <c r="Y215" s="19">
        <v>6</v>
      </c>
      <c r="Z215" s="19">
        <v>3</v>
      </c>
      <c r="AA215" s="19">
        <v>9</v>
      </c>
      <c r="AB215" s="19">
        <v>1</v>
      </c>
      <c r="AC215" s="19">
        <v>12</v>
      </c>
      <c r="AD215" s="19">
        <f t="shared" si="3"/>
        <v>286</v>
      </c>
    </row>
    <row r="216" spans="1:30" s="266" customFormat="1" ht="16.5">
      <c r="A216" s="19">
        <v>14</v>
      </c>
      <c r="B216" s="19">
        <v>66</v>
      </c>
      <c r="C216" s="19" t="s">
        <v>589</v>
      </c>
      <c r="D216" s="19"/>
      <c r="E216" s="504">
        <v>544</v>
      </c>
      <c r="F216" s="19" t="s">
        <v>32</v>
      </c>
      <c r="G216" s="19">
        <v>565</v>
      </c>
      <c r="H216" s="19">
        <v>32</v>
      </c>
      <c r="I216" s="19">
        <v>61</v>
      </c>
      <c r="J216" s="19">
        <v>23</v>
      </c>
      <c r="K216" s="19">
        <v>13</v>
      </c>
      <c r="L216" s="19">
        <v>24</v>
      </c>
      <c r="M216" s="19">
        <v>2</v>
      </c>
      <c r="N216" s="19">
        <v>13</v>
      </c>
      <c r="O216" s="19">
        <v>3</v>
      </c>
      <c r="P216" s="19">
        <v>6</v>
      </c>
      <c r="Q216" s="19">
        <v>80</v>
      </c>
      <c r="S216" s="19">
        <v>5</v>
      </c>
      <c r="T216" s="19">
        <v>0</v>
      </c>
      <c r="U216" s="19">
        <v>2</v>
      </c>
      <c r="V216" s="19">
        <v>0</v>
      </c>
      <c r="W216" s="19">
        <v>7</v>
      </c>
      <c r="X216" s="19">
        <v>6</v>
      </c>
      <c r="Y216" s="19">
        <v>8</v>
      </c>
      <c r="Z216" s="19">
        <v>2</v>
      </c>
      <c r="AA216" s="19">
        <v>12</v>
      </c>
      <c r="AB216" s="19">
        <v>0</v>
      </c>
      <c r="AC216" s="19">
        <v>11</v>
      </c>
      <c r="AD216" s="19">
        <f t="shared" si="3"/>
        <v>310</v>
      </c>
    </row>
    <row r="217" spans="1:30" s="266" customFormat="1" ht="16.5">
      <c r="A217" s="19">
        <v>14</v>
      </c>
      <c r="B217" s="19">
        <v>66</v>
      </c>
      <c r="C217" s="19" t="s">
        <v>589</v>
      </c>
      <c r="D217" s="19"/>
      <c r="E217" s="504">
        <v>545</v>
      </c>
      <c r="F217" s="19" t="s">
        <v>31</v>
      </c>
      <c r="G217" s="19">
        <v>389</v>
      </c>
      <c r="H217" s="19">
        <v>50</v>
      </c>
      <c r="I217" s="19">
        <v>56</v>
      </c>
      <c r="J217" s="19">
        <v>9</v>
      </c>
      <c r="K217" s="19">
        <v>2</v>
      </c>
      <c r="L217" s="19">
        <v>15</v>
      </c>
      <c r="M217" s="19">
        <v>2</v>
      </c>
      <c r="N217" s="19">
        <v>5</v>
      </c>
      <c r="O217" s="19">
        <v>7</v>
      </c>
      <c r="P217" s="19">
        <v>0</v>
      </c>
      <c r="Q217" s="19">
        <v>41</v>
      </c>
      <c r="S217" s="19">
        <v>5</v>
      </c>
      <c r="T217" s="19">
        <v>1</v>
      </c>
      <c r="U217" s="19">
        <v>1</v>
      </c>
      <c r="V217" s="19">
        <v>0</v>
      </c>
      <c r="W217" s="19">
        <v>20</v>
      </c>
      <c r="X217" s="19">
        <v>3</v>
      </c>
      <c r="Y217" s="19">
        <v>0</v>
      </c>
      <c r="Z217" s="19">
        <v>3</v>
      </c>
      <c r="AA217" s="19">
        <v>6</v>
      </c>
      <c r="AB217" s="19">
        <v>0</v>
      </c>
      <c r="AC217" s="19">
        <v>6</v>
      </c>
      <c r="AD217" s="19">
        <f t="shared" si="3"/>
        <v>232</v>
      </c>
    </row>
    <row r="218" spans="1:30" s="266" customFormat="1" ht="16.5">
      <c r="A218" s="19">
        <v>14</v>
      </c>
      <c r="B218" s="19">
        <v>66</v>
      </c>
      <c r="C218" s="19" t="s">
        <v>589</v>
      </c>
      <c r="D218" s="19"/>
      <c r="E218" s="504">
        <v>545</v>
      </c>
      <c r="F218" s="19" t="s">
        <v>32</v>
      </c>
      <c r="G218" s="19">
        <v>389</v>
      </c>
      <c r="H218" s="19">
        <v>43</v>
      </c>
      <c r="I218" s="19">
        <v>51</v>
      </c>
      <c r="J218" s="19">
        <v>9</v>
      </c>
      <c r="K218" s="19">
        <v>7</v>
      </c>
      <c r="L218" s="19">
        <v>7</v>
      </c>
      <c r="M218" s="19">
        <v>6</v>
      </c>
      <c r="N218" s="19">
        <v>2</v>
      </c>
      <c r="O218" s="19">
        <v>1</v>
      </c>
      <c r="P218" s="19">
        <v>0</v>
      </c>
      <c r="Q218" s="19">
        <v>41</v>
      </c>
      <c r="S218" s="19">
        <v>3</v>
      </c>
      <c r="T218" s="19">
        <v>1</v>
      </c>
      <c r="U218" s="19">
        <v>2</v>
      </c>
      <c r="V218" s="19">
        <v>0</v>
      </c>
      <c r="W218" s="19">
        <v>16</v>
      </c>
      <c r="X218" s="19">
        <v>5</v>
      </c>
      <c r="Y218" s="19">
        <v>6</v>
      </c>
      <c r="Z218" s="19">
        <v>1</v>
      </c>
      <c r="AA218" s="19">
        <v>21</v>
      </c>
      <c r="AB218" s="19">
        <v>1</v>
      </c>
      <c r="AC218" s="19">
        <v>5</v>
      </c>
      <c r="AD218" s="19">
        <f t="shared" si="3"/>
        <v>228</v>
      </c>
    </row>
    <row r="219" spans="1:30" s="266" customFormat="1" ht="16.5">
      <c r="A219" s="19">
        <v>14</v>
      </c>
      <c r="B219" s="19">
        <v>66</v>
      </c>
      <c r="C219" s="19" t="s">
        <v>589</v>
      </c>
      <c r="D219" s="19"/>
      <c r="E219" s="504">
        <v>545</v>
      </c>
      <c r="F219" s="19" t="s">
        <v>34</v>
      </c>
      <c r="G219" s="19"/>
      <c r="H219" s="19">
        <v>10</v>
      </c>
      <c r="I219" s="19">
        <v>16</v>
      </c>
      <c r="J219" s="19">
        <v>6</v>
      </c>
      <c r="K219" s="19">
        <v>0</v>
      </c>
      <c r="L219" s="19">
        <v>4</v>
      </c>
      <c r="M219" s="19">
        <v>0</v>
      </c>
      <c r="N219" s="19">
        <v>0</v>
      </c>
      <c r="O219" s="19">
        <v>1</v>
      </c>
      <c r="P219" s="19">
        <v>1</v>
      </c>
      <c r="Q219" s="19">
        <v>27</v>
      </c>
      <c r="S219" s="19">
        <v>2</v>
      </c>
      <c r="T219" s="19">
        <v>0</v>
      </c>
      <c r="U219" s="19">
        <v>1</v>
      </c>
      <c r="V219" s="19">
        <v>0</v>
      </c>
      <c r="W219" s="19">
        <v>2</v>
      </c>
      <c r="X219" s="19">
        <v>4</v>
      </c>
      <c r="Y219" s="19">
        <v>0</v>
      </c>
      <c r="Z219" s="19">
        <v>2</v>
      </c>
      <c r="AA219" s="19">
        <v>13</v>
      </c>
      <c r="AB219" s="19">
        <v>0</v>
      </c>
      <c r="AC219" s="19">
        <v>8</v>
      </c>
      <c r="AD219" s="19">
        <f t="shared" si="3"/>
        <v>97</v>
      </c>
    </row>
    <row r="220" spans="1:30" s="266" customFormat="1" ht="16.5">
      <c r="A220" s="19">
        <v>14</v>
      </c>
      <c r="B220" s="19">
        <v>66</v>
      </c>
      <c r="C220" s="19" t="s">
        <v>589</v>
      </c>
      <c r="D220" s="19"/>
      <c r="E220" s="504">
        <v>546</v>
      </c>
      <c r="F220" s="19" t="s">
        <v>31</v>
      </c>
      <c r="G220" s="19">
        <v>653</v>
      </c>
      <c r="H220" s="19">
        <v>50</v>
      </c>
      <c r="I220" s="19">
        <v>88</v>
      </c>
      <c r="J220" s="19">
        <v>16</v>
      </c>
      <c r="K220" s="19">
        <v>5</v>
      </c>
      <c r="L220" s="19">
        <v>22</v>
      </c>
      <c r="M220" s="19">
        <v>1</v>
      </c>
      <c r="N220" s="19">
        <v>11</v>
      </c>
      <c r="O220" s="19">
        <v>3</v>
      </c>
      <c r="P220" s="19">
        <v>4</v>
      </c>
      <c r="Q220" s="19">
        <v>67</v>
      </c>
      <c r="S220" s="19">
        <v>12</v>
      </c>
      <c r="T220" s="19">
        <v>2</v>
      </c>
      <c r="U220" s="19">
        <v>5</v>
      </c>
      <c r="V220" s="19">
        <v>0</v>
      </c>
      <c r="W220" s="19">
        <v>22</v>
      </c>
      <c r="X220" s="19">
        <v>6</v>
      </c>
      <c r="Y220" s="19">
        <v>6</v>
      </c>
      <c r="Z220" s="19">
        <v>3</v>
      </c>
      <c r="AA220" s="19">
        <v>15</v>
      </c>
      <c r="AB220" s="19">
        <v>1</v>
      </c>
      <c r="AC220" s="19">
        <v>16</v>
      </c>
      <c r="AD220" s="19">
        <f t="shared" si="3"/>
        <v>355</v>
      </c>
    </row>
    <row r="221" spans="1:30" s="266" customFormat="1" ht="16.5">
      <c r="A221" s="19">
        <v>14</v>
      </c>
      <c r="B221" s="19">
        <v>66</v>
      </c>
      <c r="C221" s="19" t="s">
        <v>589</v>
      </c>
      <c r="D221" s="280"/>
      <c r="E221" s="504">
        <v>547</v>
      </c>
      <c r="F221" s="19" t="s">
        <v>31</v>
      </c>
      <c r="G221" s="19">
        <v>643</v>
      </c>
      <c r="H221" s="19">
        <v>65</v>
      </c>
      <c r="I221" s="19">
        <v>90</v>
      </c>
      <c r="J221" s="19">
        <v>16</v>
      </c>
      <c r="K221" s="19">
        <v>5</v>
      </c>
      <c r="L221" s="19">
        <v>25</v>
      </c>
      <c r="M221" s="19">
        <v>4</v>
      </c>
      <c r="N221" s="19">
        <v>13</v>
      </c>
      <c r="O221" s="19">
        <v>1</v>
      </c>
      <c r="P221" s="19">
        <v>7</v>
      </c>
      <c r="Q221" s="19">
        <v>77</v>
      </c>
      <c r="S221" s="19">
        <v>8</v>
      </c>
      <c r="T221" s="19">
        <v>9</v>
      </c>
      <c r="U221" s="19">
        <v>1</v>
      </c>
      <c r="V221" s="19">
        <v>0</v>
      </c>
      <c r="W221" s="19">
        <v>32</v>
      </c>
      <c r="X221" s="19">
        <v>12</v>
      </c>
      <c r="Y221" s="19">
        <v>2</v>
      </c>
      <c r="Z221" s="19">
        <v>6</v>
      </c>
      <c r="AA221" s="19">
        <v>20</v>
      </c>
      <c r="AB221" s="19">
        <v>1</v>
      </c>
      <c r="AC221" s="19">
        <v>15</v>
      </c>
      <c r="AD221" s="19">
        <f t="shared" si="3"/>
        <v>409</v>
      </c>
    </row>
    <row r="222" spans="1:30" s="266" customFormat="1" ht="16.5">
      <c r="A222" s="19">
        <v>14</v>
      </c>
      <c r="B222" s="19">
        <v>66</v>
      </c>
      <c r="C222" s="19" t="s">
        <v>589</v>
      </c>
      <c r="D222" s="19"/>
      <c r="E222" s="504">
        <v>547</v>
      </c>
      <c r="F222" s="19" t="s">
        <v>32</v>
      </c>
      <c r="G222" s="19">
        <v>643</v>
      </c>
      <c r="H222" s="19">
        <v>69</v>
      </c>
      <c r="I222" s="19">
        <v>81</v>
      </c>
      <c r="J222" s="19">
        <v>25</v>
      </c>
      <c r="K222" s="19">
        <v>6</v>
      </c>
      <c r="L222" s="19">
        <v>23</v>
      </c>
      <c r="M222" s="19">
        <v>3</v>
      </c>
      <c r="N222" s="19">
        <v>14</v>
      </c>
      <c r="O222" s="19">
        <v>5</v>
      </c>
      <c r="P222" s="19">
        <v>3</v>
      </c>
      <c r="Q222" s="19">
        <v>63</v>
      </c>
      <c r="S222" s="19">
        <v>5</v>
      </c>
      <c r="T222" s="19">
        <v>8</v>
      </c>
      <c r="U222" s="19">
        <v>3</v>
      </c>
      <c r="V222" s="19">
        <v>0</v>
      </c>
      <c r="W222" s="19">
        <v>28</v>
      </c>
      <c r="X222" s="19">
        <v>3</v>
      </c>
      <c r="Y222" s="19">
        <v>7</v>
      </c>
      <c r="Z222" s="19">
        <v>5</v>
      </c>
      <c r="AA222" s="19">
        <v>17</v>
      </c>
      <c r="AB222" s="19">
        <v>0</v>
      </c>
      <c r="AC222" s="19">
        <v>6</v>
      </c>
      <c r="AD222" s="19">
        <f t="shared" si="3"/>
        <v>374</v>
      </c>
    </row>
    <row r="223" spans="1:30" s="266" customFormat="1" ht="16.5">
      <c r="A223" s="19">
        <v>14</v>
      </c>
      <c r="B223" s="19">
        <v>66</v>
      </c>
      <c r="C223" s="19" t="s">
        <v>589</v>
      </c>
      <c r="D223" s="280"/>
      <c r="E223" s="504">
        <v>548</v>
      </c>
      <c r="F223" s="19" t="s">
        <v>31</v>
      </c>
      <c r="G223" s="19">
        <v>397</v>
      </c>
      <c r="H223" s="19">
        <v>52</v>
      </c>
      <c r="I223" s="19">
        <v>60</v>
      </c>
      <c r="J223" s="19">
        <v>9</v>
      </c>
      <c r="K223" s="19">
        <v>6</v>
      </c>
      <c r="L223" s="19">
        <v>5</v>
      </c>
      <c r="M223" s="19">
        <v>0</v>
      </c>
      <c r="N223" s="19">
        <v>4</v>
      </c>
      <c r="O223" s="19">
        <v>2</v>
      </c>
      <c r="P223" s="19">
        <v>0</v>
      </c>
      <c r="Q223" s="19">
        <v>41</v>
      </c>
      <c r="S223" s="19">
        <v>4</v>
      </c>
      <c r="T223" s="19">
        <v>5</v>
      </c>
      <c r="U223" s="19">
        <v>5</v>
      </c>
      <c r="V223" s="19">
        <v>0</v>
      </c>
      <c r="W223" s="19">
        <v>30</v>
      </c>
      <c r="X223" s="19">
        <v>2</v>
      </c>
      <c r="Y223" s="19">
        <v>4</v>
      </c>
      <c r="Z223" s="19">
        <v>3</v>
      </c>
      <c r="AA223" s="19">
        <v>17</v>
      </c>
      <c r="AB223" s="19">
        <v>0</v>
      </c>
      <c r="AC223" s="19">
        <v>11</v>
      </c>
      <c r="AD223" s="19">
        <f t="shared" ref="AD223:AD286" si="4">SUM(H223:AC223)</f>
        <v>260</v>
      </c>
    </row>
    <row r="224" spans="1:30" s="266" customFormat="1" ht="16.5">
      <c r="A224" s="19">
        <v>14</v>
      </c>
      <c r="B224" s="19">
        <v>66</v>
      </c>
      <c r="C224" s="19" t="s">
        <v>589</v>
      </c>
      <c r="D224" s="280"/>
      <c r="E224" s="504">
        <v>548</v>
      </c>
      <c r="F224" s="19" t="s">
        <v>32</v>
      </c>
      <c r="G224" s="19">
        <v>396</v>
      </c>
      <c r="H224" s="19">
        <v>57</v>
      </c>
      <c r="I224" s="19">
        <v>66</v>
      </c>
      <c r="J224" s="19">
        <v>13</v>
      </c>
      <c r="K224" s="19">
        <v>5</v>
      </c>
      <c r="L224" s="19">
        <v>13</v>
      </c>
      <c r="M224" s="19">
        <v>1</v>
      </c>
      <c r="N224" s="19">
        <v>3</v>
      </c>
      <c r="O224" s="19">
        <v>2</v>
      </c>
      <c r="P224" s="19">
        <v>1</v>
      </c>
      <c r="Q224" s="19">
        <v>26</v>
      </c>
      <c r="S224" s="19">
        <v>9</v>
      </c>
      <c r="T224" s="19">
        <v>1</v>
      </c>
      <c r="U224" s="19">
        <v>3</v>
      </c>
      <c r="V224" s="19">
        <v>0</v>
      </c>
      <c r="W224" s="19">
        <v>16</v>
      </c>
      <c r="X224" s="19">
        <v>1</v>
      </c>
      <c r="Y224" s="19">
        <v>2</v>
      </c>
      <c r="Z224" s="19">
        <v>1</v>
      </c>
      <c r="AA224" s="19">
        <v>11</v>
      </c>
      <c r="AB224" s="19">
        <v>1</v>
      </c>
      <c r="AC224" s="19">
        <v>10</v>
      </c>
      <c r="AD224" s="19">
        <f t="shared" si="4"/>
        <v>242</v>
      </c>
    </row>
    <row r="225" spans="1:30" s="266" customFormat="1" ht="16.5">
      <c r="A225" s="19">
        <v>14</v>
      </c>
      <c r="B225" s="19">
        <v>66</v>
      </c>
      <c r="C225" s="19" t="s">
        <v>589</v>
      </c>
      <c r="D225" s="280"/>
      <c r="E225" s="504">
        <v>549</v>
      </c>
      <c r="F225" s="19" t="s">
        <v>31</v>
      </c>
      <c r="G225" s="19">
        <v>463</v>
      </c>
      <c r="H225" s="19">
        <v>49</v>
      </c>
      <c r="I225" s="19">
        <v>77</v>
      </c>
      <c r="J225" s="19">
        <v>27</v>
      </c>
      <c r="K225" s="19">
        <v>11</v>
      </c>
      <c r="L225" s="19">
        <v>7</v>
      </c>
      <c r="M225" s="19">
        <v>3</v>
      </c>
      <c r="N225" s="19">
        <v>3</v>
      </c>
      <c r="O225" s="19">
        <v>2</v>
      </c>
      <c r="P225" s="19">
        <v>0</v>
      </c>
      <c r="Q225" s="19">
        <v>35</v>
      </c>
      <c r="S225" s="19">
        <v>7</v>
      </c>
      <c r="T225" s="19">
        <v>5</v>
      </c>
      <c r="U225" s="19">
        <v>3</v>
      </c>
      <c r="V225" s="19">
        <v>0</v>
      </c>
      <c r="W225" s="19">
        <v>17</v>
      </c>
      <c r="X225" s="19">
        <v>1</v>
      </c>
      <c r="Y225" s="19">
        <v>4</v>
      </c>
      <c r="Z225" s="19">
        <v>4</v>
      </c>
      <c r="AA225" s="19">
        <v>10</v>
      </c>
      <c r="AB225" s="19">
        <v>0</v>
      </c>
      <c r="AC225" s="19">
        <v>10</v>
      </c>
      <c r="AD225" s="19">
        <f t="shared" si="4"/>
        <v>275</v>
      </c>
    </row>
    <row r="226" spans="1:30" s="266" customFormat="1" ht="16.5">
      <c r="A226" s="19">
        <v>14</v>
      </c>
      <c r="B226" s="19">
        <v>66</v>
      </c>
      <c r="C226" s="19" t="s">
        <v>589</v>
      </c>
      <c r="D226" s="19"/>
      <c r="E226" s="504">
        <v>550</v>
      </c>
      <c r="F226" s="19" t="s">
        <v>31</v>
      </c>
      <c r="G226" s="19">
        <v>535</v>
      </c>
      <c r="H226" s="19">
        <v>58</v>
      </c>
      <c r="I226" s="19">
        <v>97</v>
      </c>
      <c r="J226" s="19">
        <v>16</v>
      </c>
      <c r="K226" s="19">
        <v>5</v>
      </c>
      <c r="L226" s="19">
        <v>10</v>
      </c>
      <c r="M226" s="19">
        <v>2</v>
      </c>
      <c r="N226" s="19">
        <v>0</v>
      </c>
      <c r="O226" s="19">
        <v>3</v>
      </c>
      <c r="P226" s="19">
        <v>2</v>
      </c>
      <c r="Q226" s="19">
        <v>74</v>
      </c>
      <c r="S226" s="19">
        <v>7</v>
      </c>
      <c r="T226" s="19">
        <v>6</v>
      </c>
      <c r="U226" s="19">
        <v>0</v>
      </c>
      <c r="V226" s="19">
        <v>0</v>
      </c>
      <c r="W226" s="19">
        <v>24</v>
      </c>
      <c r="X226" s="19">
        <v>0</v>
      </c>
      <c r="Y226" s="19">
        <v>4</v>
      </c>
      <c r="Z226" s="19">
        <v>1</v>
      </c>
      <c r="AA226" s="19">
        <v>8</v>
      </c>
      <c r="AB226" s="19">
        <v>1</v>
      </c>
      <c r="AC226" s="19">
        <v>11</v>
      </c>
      <c r="AD226" s="19">
        <f t="shared" si="4"/>
        <v>329</v>
      </c>
    </row>
    <row r="227" spans="1:30" s="266" customFormat="1" ht="16.5">
      <c r="A227" s="19">
        <v>14</v>
      </c>
      <c r="B227" s="19">
        <v>66</v>
      </c>
      <c r="C227" s="19" t="s">
        <v>589</v>
      </c>
      <c r="D227" s="280"/>
      <c r="E227" s="504">
        <v>551</v>
      </c>
      <c r="F227" s="19" t="s">
        <v>31</v>
      </c>
      <c r="G227" s="19">
        <v>463</v>
      </c>
      <c r="H227" s="19">
        <v>64</v>
      </c>
      <c r="I227" s="19">
        <v>83</v>
      </c>
      <c r="J227" s="19">
        <v>13</v>
      </c>
      <c r="K227" s="19">
        <v>2</v>
      </c>
      <c r="L227" s="19">
        <v>17</v>
      </c>
      <c r="M227" s="19">
        <v>3</v>
      </c>
      <c r="N227" s="19">
        <v>3</v>
      </c>
      <c r="O227" s="19">
        <v>1</v>
      </c>
      <c r="P227" s="19">
        <v>0</v>
      </c>
      <c r="Q227" s="19">
        <v>44</v>
      </c>
      <c r="S227" s="19">
        <v>6</v>
      </c>
      <c r="T227" s="19">
        <v>2</v>
      </c>
      <c r="U227" s="19">
        <v>1</v>
      </c>
      <c r="V227" s="19">
        <v>0</v>
      </c>
      <c r="W227" s="19">
        <v>11</v>
      </c>
      <c r="X227" s="19">
        <v>1</v>
      </c>
      <c r="Y227" s="19">
        <v>5</v>
      </c>
      <c r="Z227" s="19">
        <v>1</v>
      </c>
      <c r="AA227" s="19">
        <v>0</v>
      </c>
      <c r="AB227" s="19">
        <v>0</v>
      </c>
      <c r="AC227" s="19">
        <v>7</v>
      </c>
      <c r="AD227" s="19">
        <f t="shared" si="4"/>
        <v>264</v>
      </c>
    </row>
    <row r="228" spans="1:30" s="266" customFormat="1" ht="16.5">
      <c r="A228" s="19">
        <v>14</v>
      </c>
      <c r="B228" s="19">
        <v>66</v>
      </c>
      <c r="C228" s="19" t="s">
        <v>589</v>
      </c>
      <c r="D228" s="19"/>
      <c r="E228" s="504">
        <v>551</v>
      </c>
      <c r="F228" s="19" t="s">
        <v>32</v>
      </c>
      <c r="G228" s="19">
        <v>463</v>
      </c>
      <c r="H228" s="19">
        <v>39</v>
      </c>
      <c r="I228" s="19">
        <v>97</v>
      </c>
      <c r="J228" s="19">
        <v>6</v>
      </c>
      <c r="K228" s="19">
        <v>5</v>
      </c>
      <c r="L228" s="19">
        <v>12</v>
      </c>
      <c r="M228" s="19">
        <v>2</v>
      </c>
      <c r="N228" s="19">
        <v>2</v>
      </c>
      <c r="O228" s="19">
        <v>3</v>
      </c>
      <c r="P228" s="19">
        <v>2</v>
      </c>
      <c r="Q228" s="19">
        <v>56</v>
      </c>
      <c r="S228" s="19">
        <v>5</v>
      </c>
      <c r="T228" s="19">
        <v>4</v>
      </c>
      <c r="U228" s="19">
        <v>1</v>
      </c>
      <c r="V228" s="19">
        <v>0</v>
      </c>
      <c r="W228" s="19">
        <v>15</v>
      </c>
      <c r="X228" s="19">
        <v>4</v>
      </c>
      <c r="Y228" s="19">
        <v>1</v>
      </c>
      <c r="Z228" s="19">
        <v>4</v>
      </c>
      <c r="AA228" s="19">
        <v>9</v>
      </c>
      <c r="AB228" s="19">
        <v>0</v>
      </c>
      <c r="AC228" s="19">
        <v>6</v>
      </c>
      <c r="AD228" s="19">
        <f t="shared" si="4"/>
        <v>273</v>
      </c>
    </row>
    <row r="229" spans="1:30" s="266" customFormat="1" ht="16.5">
      <c r="A229" s="19">
        <v>14</v>
      </c>
      <c r="B229" s="19">
        <v>66</v>
      </c>
      <c r="C229" s="19" t="s">
        <v>589</v>
      </c>
      <c r="D229" s="19"/>
      <c r="E229" s="504">
        <v>552</v>
      </c>
      <c r="F229" s="19" t="s">
        <v>31</v>
      </c>
      <c r="G229" s="19">
        <v>655</v>
      </c>
      <c r="H229" s="19">
        <v>74</v>
      </c>
      <c r="I229" s="19">
        <v>70</v>
      </c>
      <c r="J229" s="19">
        <v>22</v>
      </c>
      <c r="K229" s="19">
        <v>7</v>
      </c>
      <c r="L229" s="19">
        <v>31</v>
      </c>
      <c r="M229" s="19">
        <v>6</v>
      </c>
      <c r="N229" s="19">
        <v>7</v>
      </c>
      <c r="O229" s="19">
        <v>5</v>
      </c>
      <c r="P229" s="19">
        <v>3</v>
      </c>
      <c r="Q229" s="19">
        <v>95</v>
      </c>
      <c r="S229" s="19">
        <v>5</v>
      </c>
      <c r="T229" s="19">
        <v>1</v>
      </c>
      <c r="U229" s="19">
        <v>1</v>
      </c>
      <c r="V229" s="19">
        <v>0</v>
      </c>
      <c r="W229" s="19">
        <v>29</v>
      </c>
      <c r="X229" s="19">
        <v>6</v>
      </c>
      <c r="Y229" s="19">
        <v>4</v>
      </c>
      <c r="Z229" s="19">
        <v>1</v>
      </c>
      <c r="AA229" s="19">
        <v>12</v>
      </c>
      <c r="AB229" s="19">
        <v>0</v>
      </c>
      <c r="AC229" s="19">
        <v>15</v>
      </c>
      <c r="AD229" s="19">
        <f t="shared" si="4"/>
        <v>394</v>
      </c>
    </row>
    <row r="230" spans="1:30" s="266" customFormat="1" ht="16.5">
      <c r="A230" s="19">
        <v>14</v>
      </c>
      <c r="B230" s="19">
        <v>66</v>
      </c>
      <c r="C230" s="19" t="s">
        <v>589</v>
      </c>
      <c r="D230" s="19"/>
      <c r="E230" s="504">
        <v>552</v>
      </c>
      <c r="F230" s="19" t="s">
        <v>32</v>
      </c>
      <c r="G230" s="19">
        <v>654</v>
      </c>
      <c r="H230" s="19">
        <v>54</v>
      </c>
      <c r="I230" s="19">
        <v>96</v>
      </c>
      <c r="J230" s="19">
        <v>21</v>
      </c>
      <c r="K230" s="19">
        <v>7</v>
      </c>
      <c r="L230" s="19">
        <v>28</v>
      </c>
      <c r="M230" s="19">
        <v>3</v>
      </c>
      <c r="N230" s="19">
        <v>4</v>
      </c>
      <c r="O230" s="19">
        <v>3</v>
      </c>
      <c r="P230" s="19">
        <v>7</v>
      </c>
      <c r="Q230" s="19">
        <v>86</v>
      </c>
      <c r="S230" s="19">
        <v>10</v>
      </c>
      <c r="T230" s="19">
        <v>3</v>
      </c>
      <c r="U230" s="19">
        <v>2</v>
      </c>
      <c r="V230" s="19">
        <v>0</v>
      </c>
      <c r="W230" s="19">
        <v>27</v>
      </c>
      <c r="X230" s="19">
        <v>7</v>
      </c>
      <c r="Y230" s="19">
        <v>6</v>
      </c>
      <c r="Z230" s="19">
        <v>1</v>
      </c>
      <c r="AA230" s="19">
        <v>4</v>
      </c>
      <c r="AB230" s="19">
        <v>0</v>
      </c>
      <c r="AC230" s="19">
        <v>7</v>
      </c>
      <c r="AD230" s="19">
        <f t="shared" si="4"/>
        <v>376</v>
      </c>
    </row>
    <row r="231" spans="1:30" s="266" customFormat="1" ht="16.5">
      <c r="A231" s="19">
        <v>14</v>
      </c>
      <c r="B231" s="19">
        <v>66</v>
      </c>
      <c r="C231" s="19" t="s">
        <v>589</v>
      </c>
      <c r="D231" s="19"/>
      <c r="E231" s="504">
        <v>553</v>
      </c>
      <c r="F231" s="19" t="s">
        <v>31</v>
      </c>
      <c r="G231" s="19">
        <v>532</v>
      </c>
      <c r="H231" s="19">
        <v>38</v>
      </c>
      <c r="I231" s="19">
        <v>73</v>
      </c>
      <c r="J231" s="19">
        <v>13</v>
      </c>
      <c r="K231" s="19">
        <v>10</v>
      </c>
      <c r="L231" s="19">
        <v>20</v>
      </c>
      <c r="M231" s="19">
        <v>8</v>
      </c>
      <c r="N231" s="19">
        <v>5</v>
      </c>
      <c r="O231" s="19">
        <v>3</v>
      </c>
      <c r="P231" s="19">
        <v>1</v>
      </c>
      <c r="Q231" s="19">
        <v>49</v>
      </c>
      <c r="S231" s="19">
        <v>6</v>
      </c>
      <c r="T231" s="19">
        <v>0</v>
      </c>
      <c r="U231" s="19">
        <v>1</v>
      </c>
      <c r="V231" s="19">
        <v>0</v>
      </c>
      <c r="W231" s="19">
        <v>8</v>
      </c>
      <c r="X231" s="19">
        <v>6</v>
      </c>
      <c r="Y231" s="19">
        <v>6</v>
      </c>
      <c r="Z231" s="19">
        <v>3</v>
      </c>
      <c r="AA231" s="19">
        <v>6</v>
      </c>
      <c r="AB231" s="19">
        <v>1</v>
      </c>
      <c r="AC231" s="19">
        <v>1</v>
      </c>
      <c r="AD231" s="19">
        <f t="shared" si="4"/>
        <v>258</v>
      </c>
    </row>
    <row r="232" spans="1:30" s="266" customFormat="1" ht="16.5">
      <c r="A232" s="19">
        <v>14</v>
      </c>
      <c r="B232" s="19">
        <v>66</v>
      </c>
      <c r="C232" s="19" t="s">
        <v>589</v>
      </c>
      <c r="D232" s="19"/>
      <c r="E232" s="504">
        <v>553</v>
      </c>
      <c r="F232" s="19" t="s">
        <v>32</v>
      </c>
      <c r="G232" s="19">
        <v>532</v>
      </c>
      <c r="H232" s="19">
        <v>32</v>
      </c>
      <c r="I232" s="19">
        <v>56</v>
      </c>
      <c r="J232" s="19">
        <v>23</v>
      </c>
      <c r="K232" s="19">
        <v>15</v>
      </c>
      <c r="L232" s="19">
        <v>22</v>
      </c>
      <c r="M232" s="19">
        <v>2</v>
      </c>
      <c r="N232" s="19">
        <v>6</v>
      </c>
      <c r="O232" s="19">
        <v>3</v>
      </c>
      <c r="P232" s="19">
        <v>2</v>
      </c>
      <c r="Q232" s="19">
        <v>80</v>
      </c>
      <c r="S232" s="19">
        <v>6</v>
      </c>
      <c r="T232" s="19">
        <v>1</v>
      </c>
      <c r="U232" s="19">
        <v>5</v>
      </c>
      <c r="V232" s="19">
        <v>0</v>
      </c>
      <c r="W232" s="19">
        <v>7</v>
      </c>
      <c r="X232" s="19">
        <v>5</v>
      </c>
      <c r="Y232" s="19">
        <v>3</v>
      </c>
      <c r="Z232" s="19">
        <v>3</v>
      </c>
      <c r="AA232" s="19">
        <v>15</v>
      </c>
      <c r="AB232" s="19">
        <v>0</v>
      </c>
      <c r="AC232" s="19">
        <v>9</v>
      </c>
      <c r="AD232" s="19">
        <f t="shared" si="4"/>
        <v>295</v>
      </c>
    </row>
    <row r="233" spans="1:30" s="266" customFormat="1" ht="16.5">
      <c r="A233" s="19">
        <v>14</v>
      </c>
      <c r="B233" s="19">
        <v>66</v>
      </c>
      <c r="C233" s="19" t="s">
        <v>589</v>
      </c>
      <c r="D233" s="19"/>
      <c r="E233" s="504">
        <v>553</v>
      </c>
      <c r="F233" s="19" t="s">
        <v>33</v>
      </c>
      <c r="G233" s="19">
        <v>531</v>
      </c>
      <c r="H233" s="19">
        <v>45</v>
      </c>
      <c r="I233" s="19">
        <v>2</v>
      </c>
      <c r="J233" s="19">
        <v>20</v>
      </c>
      <c r="K233" s="19">
        <v>10</v>
      </c>
      <c r="L233" s="19">
        <v>15</v>
      </c>
      <c r="M233" s="19">
        <v>6</v>
      </c>
      <c r="N233" s="19">
        <v>3</v>
      </c>
      <c r="O233" s="19">
        <v>4</v>
      </c>
      <c r="P233" s="19">
        <v>2</v>
      </c>
      <c r="Q233" s="19">
        <v>65</v>
      </c>
      <c r="S233" s="19">
        <v>7</v>
      </c>
      <c r="T233" s="19">
        <v>1</v>
      </c>
      <c r="U233" s="19">
        <v>1</v>
      </c>
      <c r="V233" s="19">
        <v>0</v>
      </c>
      <c r="W233" s="19">
        <v>14</v>
      </c>
      <c r="X233" s="19">
        <v>3</v>
      </c>
      <c r="Y233" s="19">
        <v>4</v>
      </c>
      <c r="Z233" s="19">
        <v>0</v>
      </c>
      <c r="AA233" s="19">
        <v>0</v>
      </c>
      <c r="AB233" s="19">
        <v>1</v>
      </c>
      <c r="AC233" s="19">
        <v>9</v>
      </c>
      <c r="AD233" s="19">
        <f t="shared" si="4"/>
        <v>212</v>
      </c>
    </row>
    <row r="234" spans="1:30" s="266" customFormat="1" ht="16.5">
      <c r="A234" s="19">
        <v>14</v>
      </c>
      <c r="B234" s="19">
        <v>66</v>
      </c>
      <c r="C234" s="19" t="s">
        <v>589</v>
      </c>
      <c r="D234" s="19"/>
      <c r="E234" s="504">
        <v>553</v>
      </c>
      <c r="F234" s="19" t="s">
        <v>34</v>
      </c>
      <c r="G234" s="19"/>
      <c r="H234" s="19">
        <v>2</v>
      </c>
      <c r="I234" s="19">
        <v>0</v>
      </c>
      <c r="J234" s="19">
        <v>1</v>
      </c>
      <c r="K234" s="19">
        <v>1</v>
      </c>
      <c r="L234" s="19">
        <v>0</v>
      </c>
      <c r="M234" s="19">
        <v>0</v>
      </c>
      <c r="N234" s="19">
        <v>0</v>
      </c>
      <c r="O234" s="19">
        <v>0</v>
      </c>
      <c r="P234" s="19">
        <v>0</v>
      </c>
      <c r="Q234" s="19">
        <v>5</v>
      </c>
      <c r="S234" s="19">
        <v>0</v>
      </c>
      <c r="T234" s="19">
        <v>1</v>
      </c>
      <c r="U234" s="19">
        <v>0</v>
      </c>
      <c r="V234" s="19">
        <v>0</v>
      </c>
      <c r="W234" s="19">
        <v>0</v>
      </c>
      <c r="X234" s="19">
        <v>0</v>
      </c>
      <c r="Y234" s="19">
        <v>0</v>
      </c>
      <c r="Z234" s="19">
        <v>0</v>
      </c>
      <c r="AA234" s="19">
        <v>8</v>
      </c>
      <c r="AB234" s="19">
        <v>0</v>
      </c>
      <c r="AC234" s="19">
        <v>0</v>
      </c>
      <c r="AD234" s="19">
        <f t="shared" si="4"/>
        <v>18</v>
      </c>
    </row>
    <row r="235" spans="1:30" s="266" customFormat="1" ht="16.5">
      <c r="A235" s="19">
        <v>14</v>
      </c>
      <c r="B235" s="19">
        <v>66</v>
      </c>
      <c r="C235" s="19" t="s">
        <v>589</v>
      </c>
      <c r="D235" s="19"/>
      <c r="E235" s="504">
        <v>554</v>
      </c>
      <c r="F235" s="19" t="s">
        <v>31</v>
      </c>
      <c r="G235" s="19">
        <v>480</v>
      </c>
      <c r="H235" s="19">
        <v>44</v>
      </c>
      <c r="I235" s="19">
        <v>56</v>
      </c>
      <c r="J235" s="19">
        <v>12</v>
      </c>
      <c r="K235" s="19">
        <v>10</v>
      </c>
      <c r="L235" s="19">
        <v>22</v>
      </c>
      <c r="M235" s="19">
        <v>1</v>
      </c>
      <c r="N235" s="19">
        <v>3</v>
      </c>
      <c r="O235" s="19">
        <v>3</v>
      </c>
      <c r="P235" s="19">
        <v>4</v>
      </c>
      <c r="Q235" s="19">
        <v>64</v>
      </c>
      <c r="S235" s="19">
        <v>8</v>
      </c>
      <c r="T235" s="19">
        <v>4</v>
      </c>
      <c r="U235" s="19">
        <v>2</v>
      </c>
      <c r="V235" s="19">
        <v>0</v>
      </c>
      <c r="W235" s="19">
        <v>25</v>
      </c>
      <c r="X235" s="19">
        <v>0</v>
      </c>
      <c r="Y235" s="19">
        <v>4</v>
      </c>
      <c r="Z235" s="19">
        <v>2</v>
      </c>
      <c r="AA235" s="19">
        <v>3</v>
      </c>
      <c r="AB235" s="19">
        <v>0</v>
      </c>
      <c r="AC235" s="19">
        <v>6</v>
      </c>
      <c r="AD235" s="19">
        <f t="shared" si="4"/>
        <v>273</v>
      </c>
    </row>
    <row r="236" spans="1:30" s="266" customFormat="1" ht="16.5">
      <c r="A236" s="19">
        <v>14</v>
      </c>
      <c r="B236" s="19">
        <v>66</v>
      </c>
      <c r="C236" s="19" t="s">
        <v>589</v>
      </c>
      <c r="D236" s="19"/>
      <c r="E236" s="504">
        <v>554</v>
      </c>
      <c r="F236" s="19" t="s">
        <v>32</v>
      </c>
      <c r="G236" s="19">
        <v>480</v>
      </c>
      <c r="H236" s="19">
        <v>44</v>
      </c>
      <c r="I236" s="19">
        <v>75</v>
      </c>
      <c r="J236" s="19">
        <v>17</v>
      </c>
      <c r="K236" s="19">
        <v>5</v>
      </c>
      <c r="L236" s="19">
        <v>23</v>
      </c>
      <c r="M236" s="19">
        <v>0</v>
      </c>
      <c r="N236" s="19">
        <v>4</v>
      </c>
      <c r="O236" s="19">
        <v>1</v>
      </c>
      <c r="P236" s="19">
        <v>0</v>
      </c>
      <c r="Q236" s="19">
        <v>62</v>
      </c>
      <c r="S236" s="19">
        <v>3</v>
      </c>
      <c r="T236" s="19">
        <v>2</v>
      </c>
      <c r="U236" s="19">
        <v>1</v>
      </c>
      <c r="V236" s="19">
        <v>0</v>
      </c>
      <c r="W236" s="19">
        <v>18</v>
      </c>
      <c r="X236" s="19">
        <v>1</v>
      </c>
      <c r="Y236" s="19">
        <v>4</v>
      </c>
      <c r="Z236" s="19">
        <v>5</v>
      </c>
      <c r="AA236" s="19">
        <v>7</v>
      </c>
      <c r="AB236" s="19">
        <v>0</v>
      </c>
      <c r="AC236" s="19">
        <v>15</v>
      </c>
      <c r="AD236" s="19">
        <f t="shared" si="4"/>
        <v>287</v>
      </c>
    </row>
    <row r="237" spans="1:30" s="266" customFormat="1" ht="16.5">
      <c r="A237" s="19">
        <v>14</v>
      </c>
      <c r="B237" s="19">
        <v>66</v>
      </c>
      <c r="C237" s="19" t="s">
        <v>589</v>
      </c>
      <c r="D237" s="19"/>
      <c r="E237" s="504">
        <v>555</v>
      </c>
      <c r="F237" s="19" t="s">
        <v>31</v>
      </c>
      <c r="G237" s="19">
        <v>482</v>
      </c>
      <c r="H237" s="19">
        <v>53</v>
      </c>
      <c r="I237" s="19">
        <v>81</v>
      </c>
      <c r="J237" s="19">
        <v>9</v>
      </c>
      <c r="K237" s="19">
        <v>2</v>
      </c>
      <c r="L237" s="19">
        <v>14</v>
      </c>
      <c r="M237" s="19">
        <v>1</v>
      </c>
      <c r="N237" s="19">
        <v>2</v>
      </c>
      <c r="O237" s="19">
        <v>5</v>
      </c>
      <c r="P237" s="19">
        <v>4</v>
      </c>
      <c r="Q237" s="19">
        <v>54</v>
      </c>
      <c r="S237" s="19">
        <v>2</v>
      </c>
      <c r="T237" s="19">
        <v>2</v>
      </c>
      <c r="U237" s="19">
        <v>1</v>
      </c>
      <c r="V237" s="19">
        <v>0</v>
      </c>
      <c r="W237" s="19">
        <v>27</v>
      </c>
      <c r="X237" s="19">
        <v>1</v>
      </c>
      <c r="Y237" s="19">
        <v>0</v>
      </c>
      <c r="Z237" s="19">
        <v>0</v>
      </c>
      <c r="AA237" s="19">
        <v>10</v>
      </c>
      <c r="AB237" s="19">
        <v>1</v>
      </c>
      <c r="AC237" s="19">
        <v>9</v>
      </c>
      <c r="AD237" s="19">
        <f t="shared" si="4"/>
        <v>278</v>
      </c>
    </row>
    <row r="238" spans="1:30" s="266" customFormat="1" ht="16.5">
      <c r="A238" s="19">
        <v>14</v>
      </c>
      <c r="B238" s="19">
        <v>66</v>
      </c>
      <c r="C238" s="19" t="s">
        <v>589</v>
      </c>
      <c r="D238" s="280"/>
      <c r="E238" s="504">
        <v>555</v>
      </c>
      <c r="F238" s="19" t="s">
        <v>32</v>
      </c>
      <c r="G238" s="19">
        <v>481</v>
      </c>
      <c r="H238" s="19">
        <v>66</v>
      </c>
      <c r="I238" s="19">
        <v>73</v>
      </c>
      <c r="J238" s="19">
        <v>8</v>
      </c>
      <c r="K238" s="19">
        <v>2</v>
      </c>
      <c r="L238" s="19">
        <v>10</v>
      </c>
      <c r="M238" s="19">
        <v>2</v>
      </c>
      <c r="N238" s="19">
        <v>4</v>
      </c>
      <c r="O238" s="19">
        <v>2</v>
      </c>
      <c r="P238" s="19">
        <v>4</v>
      </c>
      <c r="Q238" s="19">
        <v>50</v>
      </c>
      <c r="S238" s="19">
        <v>5</v>
      </c>
      <c r="T238" s="19">
        <v>3</v>
      </c>
      <c r="U238" s="19">
        <v>3</v>
      </c>
      <c r="V238" s="19">
        <v>0</v>
      </c>
      <c r="W238" s="19">
        <v>12</v>
      </c>
      <c r="X238" s="19">
        <v>2</v>
      </c>
      <c r="Y238" s="19">
        <v>0</v>
      </c>
      <c r="Z238" s="19">
        <v>3</v>
      </c>
      <c r="AA238" s="19">
        <v>8</v>
      </c>
      <c r="AB238" s="19">
        <v>1</v>
      </c>
      <c r="AC238" s="19">
        <v>11</v>
      </c>
      <c r="AD238" s="19">
        <f t="shared" si="4"/>
        <v>269</v>
      </c>
    </row>
    <row r="239" spans="1:30" s="266" customFormat="1" ht="16.5">
      <c r="A239" s="19">
        <v>14</v>
      </c>
      <c r="B239" s="19">
        <v>66</v>
      </c>
      <c r="C239" s="19" t="s">
        <v>589</v>
      </c>
      <c r="D239" s="280"/>
      <c r="E239" s="504">
        <v>556</v>
      </c>
      <c r="F239" s="19" t="s">
        <v>31</v>
      </c>
      <c r="G239" s="19">
        <v>745</v>
      </c>
      <c r="H239" s="19">
        <v>101</v>
      </c>
      <c r="I239" s="19">
        <v>89</v>
      </c>
      <c r="J239" s="19">
        <v>16</v>
      </c>
      <c r="K239" s="19">
        <v>11</v>
      </c>
      <c r="L239" s="19">
        <v>26</v>
      </c>
      <c r="M239" s="19">
        <v>1</v>
      </c>
      <c r="N239" s="19">
        <v>12</v>
      </c>
      <c r="O239" s="19">
        <v>1</v>
      </c>
      <c r="P239" s="19">
        <v>1</v>
      </c>
      <c r="Q239" s="19">
        <v>72</v>
      </c>
      <c r="S239" s="19">
        <v>7</v>
      </c>
      <c r="T239" s="19">
        <v>6</v>
      </c>
      <c r="U239" s="19">
        <v>3</v>
      </c>
      <c r="V239" s="19">
        <v>0</v>
      </c>
      <c r="W239" s="19">
        <v>24</v>
      </c>
      <c r="X239" s="19">
        <v>10</v>
      </c>
      <c r="Y239" s="19">
        <v>1</v>
      </c>
      <c r="Z239" s="19">
        <v>8</v>
      </c>
      <c r="AA239" s="19">
        <v>5</v>
      </c>
      <c r="AB239" s="19">
        <v>1</v>
      </c>
      <c r="AC239" s="19">
        <v>23</v>
      </c>
      <c r="AD239" s="19">
        <f t="shared" si="4"/>
        <v>418</v>
      </c>
    </row>
    <row r="240" spans="1:30" s="266" customFormat="1" ht="16.5">
      <c r="A240" s="19">
        <v>14</v>
      </c>
      <c r="B240" s="19">
        <v>66</v>
      </c>
      <c r="C240" s="19" t="s">
        <v>589</v>
      </c>
      <c r="D240" s="19"/>
      <c r="E240" s="504">
        <v>557</v>
      </c>
      <c r="F240" s="19" t="s">
        <v>31</v>
      </c>
      <c r="G240" s="19">
        <v>450</v>
      </c>
      <c r="H240" s="19">
        <v>43</v>
      </c>
      <c r="I240" s="19">
        <v>50</v>
      </c>
      <c r="J240" s="19">
        <v>8</v>
      </c>
      <c r="K240" s="19">
        <v>5</v>
      </c>
      <c r="L240" s="19">
        <v>12</v>
      </c>
      <c r="M240" s="19">
        <v>0</v>
      </c>
      <c r="N240" s="19">
        <v>8</v>
      </c>
      <c r="O240" s="19">
        <v>4</v>
      </c>
      <c r="P240" s="19">
        <v>1</v>
      </c>
      <c r="Q240" s="19">
        <v>64</v>
      </c>
      <c r="S240" s="19">
        <v>7</v>
      </c>
      <c r="T240" s="19">
        <v>1</v>
      </c>
      <c r="U240" s="19">
        <v>2</v>
      </c>
      <c r="V240" s="19">
        <v>9</v>
      </c>
      <c r="W240" s="19">
        <v>0</v>
      </c>
      <c r="X240" s="19">
        <v>0</v>
      </c>
      <c r="Y240" s="19">
        <v>0</v>
      </c>
      <c r="Z240" s="19">
        <v>0</v>
      </c>
      <c r="AA240" s="19">
        <v>6</v>
      </c>
      <c r="AB240" s="19">
        <v>0</v>
      </c>
      <c r="AC240" s="19">
        <v>8</v>
      </c>
      <c r="AD240" s="19">
        <f t="shared" si="4"/>
        <v>228</v>
      </c>
    </row>
    <row r="241" spans="1:30" s="266" customFormat="1" ht="16.5">
      <c r="A241" s="19">
        <v>14</v>
      </c>
      <c r="B241" s="19">
        <v>66</v>
      </c>
      <c r="C241" s="19" t="s">
        <v>589</v>
      </c>
      <c r="D241" s="280"/>
      <c r="E241" s="504">
        <v>557</v>
      </c>
      <c r="F241" s="19" t="s">
        <v>32</v>
      </c>
      <c r="G241" s="19">
        <v>449</v>
      </c>
      <c r="H241" s="19">
        <v>35</v>
      </c>
      <c r="I241" s="19">
        <v>48</v>
      </c>
      <c r="J241" s="19">
        <v>11</v>
      </c>
      <c r="K241" s="19">
        <v>5</v>
      </c>
      <c r="L241" s="19">
        <v>9</v>
      </c>
      <c r="M241" s="19">
        <v>3</v>
      </c>
      <c r="N241" s="19">
        <v>1</v>
      </c>
      <c r="O241" s="19">
        <v>2</v>
      </c>
      <c r="P241" s="19">
        <v>4</v>
      </c>
      <c r="Q241" s="19">
        <v>65</v>
      </c>
      <c r="S241" s="19">
        <v>4</v>
      </c>
      <c r="T241" s="19">
        <v>0</v>
      </c>
      <c r="U241" s="19">
        <v>2</v>
      </c>
      <c r="V241" s="19">
        <v>0</v>
      </c>
      <c r="W241" s="19">
        <v>20</v>
      </c>
      <c r="X241" s="19">
        <v>4</v>
      </c>
      <c r="Y241" s="19">
        <v>3</v>
      </c>
      <c r="Z241" s="19">
        <v>2</v>
      </c>
      <c r="AA241" s="19">
        <v>7</v>
      </c>
      <c r="AB241" s="19">
        <v>0</v>
      </c>
      <c r="AC241" s="19">
        <v>18</v>
      </c>
      <c r="AD241" s="19">
        <f t="shared" si="4"/>
        <v>243</v>
      </c>
    </row>
    <row r="242" spans="1:30" s="266" customFormat="1" ht="16.5">
      <c r="A242" s="19">
        <v>14</v>
      </c>
      <c r="B242" s="19">
        <v>66</v>
      </c>
      <c r="C242" s="19" t="s">
        <v>589</v>
      </c>
      <c r="D242" s="19"/>
      <c r="E242" s="504">
        <v>558</v>
      </c>
      <c r="F242" s="19" t="s">
        <v>31</v>
      </c>
      <c r="G242" s="19">
        <v>473</v>
      </c>
      <c r="H242" s="19">
        <v>23</v>
      </c>
      <c r="I242" s="19">
        <v>45</v>
      </c>
      <c r="J242" s="19">
        <v>15</v>
      </c>
      <c r="K242" s="19">
        <v>5</v>
      </c>
      <c r="L242" s="19">
        <v>13</v>
      </c>
      <c r="M242" s="19">
        <v>4</v>
      </c>
      <c r="N242" s="19">
        <v>3</v>
      </c>
      <c r="O242" s="19">
        <v>2</v>
      </c>
      <c r="P242" s="19">
        <v>1</v>
      </c>
      <c r="Q242" s="19">
        <v>52</v>
      </c>
      <c r="S242" s="19">
        <v>10</v>
      </c>
      <c r="T242" s="19">
        <v>5</v>
      </c>
      <c r="U242" s="19">
        <v>2</v>
      </c>
      <c r="V242" s="19">
        <v>0</v>
      </c>
      <c r="W242" s="19">
        <v>16</v>
      </c>
      <c r="X242" s="19">
        <v>0</v>
      </c>
      <c r="Y242" s="19">
        <v>4</v>
      </c>
      <c r="Z242" s="19">
        <v>3</v>
      </c>
      <c r="AA242" s="19">
        <v>2</v>
      </c>
      <c r="AB242" s="19">
        <v>0</v>
      </c>
      <c r="AC242" s="19">
        <v>13</v>
      </c>
      <c r="AD242" s="19">
        <f t="shared" si="4"/>
        <v>218</v>
      </c>
    </row>
    <row r="243" spans="1:30" s="266" customFormat="1" ht="16.5">
      <c r="A243" s="19">
        <v>14</v>
      </c>
      <c r="B243" s="19">
        <v>66</v>
      </c>
      <c r="C243" s="19" t="s">
        <v>589</v>
      </c>
      <c r="D243" s="19"/>
      <c r="E243" s="504">
        <v>558</v>
      </c>
      <c r="F243" s="19" t="s">
        <v>32</v>
      </c>
      <c r="G243" s="19">
        <v>473</v>
      </c>
      <c r="H243" s="19">
        <v>37</v>
      </c>
      <c r="I243" s="19">
        <v>51</v>
      </c>
      <c r="J243" s="19">
        <v>18</v>
      </c>
      <c r="K243" s="19">
        <v>1</v>
      </c>
      <c r="L243" s="19">
        <v>15</v>
      </c>
      <c r="M243" s="19">
        <v>2</v>
      </c>
      <c r="N243" s="19">
        <v>10</v>
      </c>
      <c r="O243" s="19">
        <v>4</v>
      </c>
      <c r="P243" s="19">
        <v>2</v>
      </c>
      <c r="Q243" s="19">
        <v>56</v>
      </c>
      <c r="S243" s="19">
        <v>7</v>
      </c>
      <c r="T243" s="19">
        <v>2</v>
      </c>
      <c r="U243" s="19">
        <v>0</v>
      </c>
      <c r="V243" s="19">
        <v>0</v>
      </c>
      <c r="W243" s="19">
        <v>12</v>
      </c>
      <c r="X243" s="19">
        <v>3</v>
      </c>
      <c r="Y243" s="19">
        <v>5</v>
      </c>
      <c r="Z243" s="19">
        <v>3</v>
      </c>
      <c r="AA243" s="19">
        <v>8</v>
      </c>
      <c r="AB243" s="19">
        <v>1</v>
      </c>
      <c r="AC243" s="19">
        <v>12</v>
      </c>
      <c r="AD243" s="19">
        <f t="shared" si="4"/>
        <v>249</v>
      </c>
    </row>
    <row r="244" spans="1:30" s="266" customFormat="1" ht="16.5">
      <c r="A244" s="19">
        <v>14</v>
      </c>
      <c r="B244" s="19">
        <v>66</v>
      </c>
      <c r="C244" s="19" t="s">
        <v>589</v>
      </c>
      <c r="D244" s="19"/>
      <c r="E244" s="504">
        <v>559</v>
      </c>
      <c r="F244" s="19" t="s">
        <v>31</v>
      </c>
      <c r="G244" s="19">
        <v>571</v>
      </c>
      <c r="H244" s="19">
        <v>37</v>
      </c>
      <c r="I244" s="19">
        <v>49</v>
      </c>
      <c r="J244" s="19">
        <v>23</v>
      </c>
      <c r="K244" s="19">
        <v>4</v>
      </c>
      <c r="L244" s="19">
        <v>22</v>
      </c>
      <c r="M244" s="19">
        <v>3</v>
      </c>
      <c r="N244" s="19">
        <v>3</v>
      </c>
      <c r="O244" s="19">
        <v>4</v>
      </c>
      <c r="P244" s="19">
        <v>0</v>
      </c>
      <c r="Q244" s="19">
        <v>101</v>
      </c>
      <c r="S244" s="19">
        <v>6</v>
      </c>
      <c r="T244" s="19">
        <v>0</v>
      </c>
      <c r="U244" s="19">
        <v>4</v>
      </c>
      <c r="V244" s="19">
        <v>0</v>
      </c>
      <c r="W244" s="19">
        <v>12</v>
      </c>
      <c r="X244" s="19">
        <v>4</v>
      </c>
      <c r="Y244" s="19">
        <v>1</v>
      </c>
      <c r="Z244" s="19">
        <v>3</v>
      </c>
      <c r="AA244" s="19">
        <v>10</v>
      </c>
      <c r="AB244" s="19">
        <v>0</v>
      </c>
      <c r="AC244" s="19">
        <v>8</v>
      </c>
      <c r="AD244" s="19">
        <f t="shared" si="4"/>
        <v>294</v>
      </c>
    </row>
    <row r="245" spans="1:30" s="266" customFormat="1" ht="16.5">
      <c r="A245" s="19">
        <v>14</v>
      </c>
      <c r="B245" s="19">
        <v>66</v>
      </c>
      <c r="C245" s="19" t="s">
        <v>589</v>
      </c>
      <c r="D245" s="19"/>
      <c r="E245" s="504">
        <v>559</v>
      </c>
      <c r="F245" s="19" t="s">
        <v>32</v>
      </c>
      <c r="G245" s="19">
        <v>571</v>
      </c>
      <c r="H245" s="19">
        <v>37</v>
      </c>
      <c r="I245" s="19">
        <v>73</v>
      </c>
      <c r="J245" s="19">
        <v>23</v>
      </c>
      <c r="K245" s="19">
        <v>7</v>
      </c>
      <c r="L245" s="19">
        <v>16</v>
      </c>
      <c r="M245" s="19">
        <v>2</v>
      </c>
      <c r="N245" s="19">
        <v>5</v>
      </c>
      <c r="O245" s="19">
        <v>1</v>
      </c>
      <c r="P245" s="19">
        <v>2</v>
      </c>
      <c r="Q245" s="19">
        <v>101</v>
      </c>
      <c r="S245" s="19">
        <v>5</v>
      </c>
      <c r="T245" s="19">
        <v>4</v>
      </c>
      <c r="U245" s="19">
        <v>1</v>
      </c>
      <c r="V245" s="19">
        <v>0</v>
      </c>
      <c r="W245" s="19">
        <v>4</v>
      </c>
      <c r="X245" s="19">
        <v>1</v>
      </c>
      <c r="Y245" s="19">
        <v>4</v>
      </c>
      <c r="Z245" s="19">
        <v>6</v>
      </c>
      <c r="AA245" s="19">
        <v>8</v>
      </c>
      <c r="AB245" s="19">
        <v>0</v>
      </c>
      <c r="AC245" s="19">
        <v>5</v>
      </c>
      <c r="AD245" s="19">
        <f t="shared" si="4"/>
        <v>305</v>
      </c>
    </row>
    <row r="246" spans="1:30" s="266" customFormat="1" ht="16.5">
      <c r="A246" s="19">
        <v>14</v>
      </c>
      <c r="B246" s="19">
        <v>66</v>
      </c>
      <c r="C246" s="19" t="s">
        <v>589</v>
      </c>
      <c r="D246" s="19"/>
      <c r="E246" s="504">
        <v>559</v>
      </c>
      <c r="F246" s="19" t="s">
        <v>33</v>
      </c>
      <c r="G246" s="19">
        <v>570</v>
      </c>
      <c r="H246" s="19">
        <v>27</v>
      </c>
      <c r="I246" s="19">
        <v>58</v>
      </c>
      <c r="J246" s="19">
        <v>20</v>
      </c>
      <c r="K246" s="19">
        <v>4</v>
      </c>
      <c r="L246" s="19">
        <v>22</v>
      </c>
      <c r="M246" s="19">
        <v>0</v>
      </c>
      <c r="N246" s="19">
        <v>7</v>
      </c>
      <c r="O246" s="19">
        <v>32</v>
      </c>
      <c r="P246" s="19">
        <v>4</v>
      </c>
      <c r="Q246" s="19">
        <v>94</v>
      </c>
      <c r="S246" s="19">
        <v>2</v>
      </c>
      <c r="T246" s="19">
        <v>1</v>
      </c>
      <c r="U246" s="19">
        <v>1</v>
      </c>
      <c r="V246" s="19">
        <v>0</v>
      </c>
      <c r="W246" s="19">
        <v>14</v>
      </c>
      <c r="X246" s="19">
        <v>6</v>
      </c>
      <c r="Y246" s="19">
        <v>1</v>
      </c>
      <c r="Z246" s="19">
        <v>0</v>
      </c>
      <c r="AA246" s="19">
        <v>0</v>
      </c>
      <c r="AB246" s="19">
        <v>0</v>
      </c>
      <c r="AC246" s="19">
        <v>8</v>
      </c>
      <c r="AD246" s="19">
        <f t="shared" si="4"/>
        <v>301</v>
      </c>
    </row>
    <row r="247" spans="1:30" s="266" customFormat="1" ht="16.5">
      <c r="A247" s="19">
        <v>14</v>
      </c>
      <c r="B247" s="19">
        <v>66</v>
      </c>
      <c r="C247" s="19" t="s">
        <v>589</v>
      </c>
      <c r="D247" s="19"/>
      <c r="E247" s="504">
        <v>560</v>
      </c>
      <c r="F247" s="19" t="s">
        <v>31</v>
      </c>
      <c r="G247" s="19">
        <v>618</v>
      </c>
      <c r="H247" s="19">
        <v>47</v>
      </c>
      <c r="I247" s="19">
        <v>66</v>
      </c>
      <c r="J247" s="19">
        <v>16</v>
      </c>
      <c r="K247" s="19">
        <v>14</v>
      </c>
      <c r="L247" s="19">
        <v>37</v>
      </c>
      <c r="M247" s="19">
        <v>4</v>
      </c>
      <c r="N247" s="19">
        <v>4</v>
      </c>
      <c r="O247" s="19">
        <v>4</v>
      </c>
      <c r="P247" s="19">
        <v>3</v>
      </c>
      <c r="Q247" s="19">
        <v>76</v>
      </c>
      <c r="S247" s="19">
        <v>5</v>
      </c>
      <c r="T247" s="19">
        <v>1</v>
      </c>
      <c r="U247" s="19">
        <v>2</v>
      </c>
      <c r="V247" s="19">
        <v>0</v>
      </c>
      <c r="W247" s="19">
        <v>6</v>
      </c>
      <c r="X247" s="19">
        <v>2</v>
      </c>
      <c r="Y247" s="19">
        <v>2</v>
      </c>
      <c r="Z247" s="19">
        <v>0</v>
      </c>
      <c r="AA247" s="19">
        <v>8</v>
      </c>
      <c r="AB247" s="19">
        <v>0</v>
      </c>
      <c r="AC247" s="19">
        <v>11</v>
      </c>
      <c r="AD247" s="19">
        <f t="shared" si="4"/>
        <v>308</v>
      </c>
    </row>
    <row r="248" spans="1:30" s="266" customFormat="1" ht="16.5">
      <c r="A248" s="19">
        <v>14</v>
      </c>
      <c r="B248" s="19">
        <v>66</v>
      </c>
      <c r="C248" s="19" t="s">
        <v>589</v>
      </c>
      <c r="D248" s="19"/>
      <c r="E248" s="504">
        <v>560</v>
      </c>
      <c r="F248" s="19" t="s">
        <v>32</v>
      </c>
      <c r="G248" s="19">
        <v>617</v>
      </c>
      <c r="H248" s="19">
        <v>42</v>
      </c>
      <c r="I248" s="19">
        <v>72</v>
      </c>
      <c r="J248" s="19">
        <v>23</v>
      </c>
      <c r="K248" s="19">
        <v>7</v>
      </c>
      <c r="L248" s="19">
        <v>38</v>
      </c>
      <c r="M248" s="19">
        <v>2</v>
      </c>
      <c r="N248" s="19">
        <v>8</v>
      </c>
      <c r="O248" s="19">
        <v>4</v>
      </c>
      <c r="P248" s="19">
        <v>7</v>
      </c>
      <c r="Q248" s="19">
        <v>80</v>
      </c>
      <c r="S248" s="19">
        <v>4</v>
      </c>
      <c r="T248" s="19">
        <v>0</v>
      </c>
      <c r="U248" s="19">
        <v>4</v>
      </c>
      <c r="V248" s="19">
        <v>0</v>
      </c>
      <c r="W248" s="19">
        <v>16</v>
      </c>
      <c r="X248" s="19">
        <v>1</v>
      </c>
      <c r="Y248" s="19">
        <v>0</v>
      </c>
      <c r="Z248" s="19">
        <v>0</v>
      </c>
      <c r="AA248" s="19">
        <v>9</v>
      </c>
      <c r="AB248" s="19">
        <v>0</v>
      </c>
      <c r="AC248" s="19">
        <v>8</v>
      </c>
      <c r="AD248" s="19">
        <f t="shared" si="4"/>
        <v>325</v>
      </c>
    </row>
    <row r="249" spans="1:30" s="266" customFormat="1" ht="16.5">
      <c r="A249" s="19">
        <v>14</v>
      </c>
      <c r="B249" s="19">
        <v>66</v>
      </c>
      <c r="C249" s="19" t="s">
        <v>589</v>
      </c>
      <c r="D249" s="19"/>
      <c r="E249" s="504">
        <v>560</v>
      </c>
      <c r="F249" s="19" t="s">
        <v>33</v>
      </c>
      <c r="G249" s="19">
        <v>617</v>
      </c>
      <c r="H249" s="19">
        <v>41</v>
      </c>
      <c r="I249" s="19">
        <v>62</v>
      </c>
      <c r="J249" s="19">
        <v>25</v>
      </c>
      <c r="K249" s="19">
        <v>8</v>
      </c>
      <c r="L249" s="19">
        <v>40</v>
      </c>
      <c r="M249" s="19">
        <v>4</v>
      </c>
      <c r="N249" s="19">
        <v>6</v>
      </c>
      <c r="O249" s="19">
        <v>5</v>
      </c>
      <c r="P249" s="19">
        <v>7</v>
      </c>
      <c r="Q249" s="19">
        <v>71</v>
      </c>
      <c r="S249" s="19">
        <v>5</v>
      </c>
      <c r="T249" s="19">
        <v>1</v>
      </c>
      <c r="U249" s="19">
        <v>0</v>
      </c>
      <c r="V249" s="19">
        <v>0</v>
      </c>
      <c r="W249" s="19">
        <v>9</v>
      </c>
      <c r="X249" s="19">
        <v>0</v>
      </c>
      <c r="Y249" s="19">
        <v>5</v>
      </c>
      <c r="Z249" s="19">
        <v>3</v>
      </c>
      <c r="AA249" s="19">
        <v>10</v>
      </c>
      <c r="AB249" s="19">
        <v>0</v>
      </c>
      <c r="AC249" s="19">
        <v>8</v>
      </c>
      <c r="AD249" s="19">
        <f t="shared" si="4"/>
        <v>310</v>
      </c>
    </row>
    <row r="250" spans="1:30" s="266" customFormat="1" ht="16.5">
      <c r="A250" s="19">
        <v>14</v>
      </c>
      <c r="B250" s="19">
        <v>66</v>
      </c>
      <c r="C250" s="19" t="s">
        <v>589</v>
      </c>
      <c r="D250" s="19"/>
      <c r="E250" s="504">
        <v>560</v>
      </c>
      <c r="F250" s="19" t="s">
        <v>197</v>
      </c>
      <c r="G250" s="19">
        <v>617</v>
      </c>
      <c r="H250" s="19">
        <v>37</v>
      </c>
      <c r="I250" s="19">
        <v>70</v>
      </c>
      <c r="J250" s="19">
        <v>18</v>
      </c>
      <c r="K250" s="19">
        <v>9</v>
      </c>
      <c r="L250" s="19">
        <v>43</v>
      </c>
      <c r="M250" s="19">
        <v>4</v>
      </c>
      <c r="N250" s="19">
        <v>7</v>
      </c>
      <c r="O250" s="19">
        <v>7</v>
      </c>
      <c r="P250" s="19">
        <v>7</v>
      </c>
      <c r="Q250" s="19">
        <v>63</v>
      </c>
      <c r="S250" s="19">
        <v>4</v>
      </c>
      <c r="T250" s="19">
        <v>1</v>
      </c>
      <c r="U250" s="19">
        <v>3</v>
      </c>
      <c r="V250" s="19">
        <v>0</v>
      </c>
      <c r="W250" s="19">
        <v>17</v>
      </c>
      <c r="X250" s="19">
        <v>3</v>
      </c>
      <c r="Y250" s="19">
        <v>0</v>
      </c>
      <c r="Z250" s="19">
        <v>0</v>
      </c>
      <c r="AA250" s="19">
        <v>4</v>
      </c>
      <c r="AB250" s="19">
        <v>0</v>
      </c>
      <c r="AC250" s="19">
        <v>14</v>
      </c>
      <c r="AD250" s="19">
        <f t="shared" si="4"/>
        <v>311</v>
      </c>
    </row>
    <row r="251" spans="1:30" s="266" customFormat="1" ht="16.5">
      <c r="A251" s="19">
        <v>14</v>
      </c>
      <c r="B251" s="19">
        <v>66</v>
      </c>
      <c r="C251" s="19" t="s">
        <v>589</v>
      </c>
      <c r="D251" s="19"/>
      <c r="E251" s="504">
        <v>561</v>
      </c>
      <c r="F251" s="19" t="s">
        <v>31</v>
      </c>
      <c r="G251" s="19">
        <v>550</v>
      </c>
      <c r="H251" s="19">
        <v>34</v>
      </c>
      <c r="I251" s="19">
        <v>65</v>
      </c>
      <c r="J251" s="19">
        <v>33</v>
      </c>
      <c r="K251" s="19">
        <v>7</v>
      </c>
      <c r="L251" s="19">
        <v>20</v>
      </c>
      <c r="M251" s="19">
        <v>4</v>
      </c>
      <c r="N251" s="19">
        <v>10</v>
      </c>
      <c r="O251" s="19">
        <v>6</v>
      </c>
      <c r="P251" s="19">
        <v>0</v>
      </c>
      <c r="Q251" s="19">
        <v>70</v>
      </c>
      <c r="S251" s="19">
        <v>9</v>
      </c>
      <c r="T251" s="19">
        <v>1</v>
      </c>
      <c r="U251" s="19">
        <v>1</v>
      </c>
      <c r="V251" s="19">
        <v>0</v>
      </c>
      <c r="W251" s="19">
        <v>16</v>
      </c>
      <c r="X251" s="19">
        <v>0</v>
      </c>
      <c r="Y251" s="19">
        <v>3</v>
      </c>
      <c r="Z251" s="19">
        <v>2</v>
      </c>
      <c r="AA251" s="19">
        <v>8</v>
      </c>
      <c r="AB251" s="19">
        <v>0</v>
      </c>
      <c r="AC251" s="19">
        <v>5</v>
      </c>
      <c r="AD251" s="19">
        <f t="shared" si="4"/>
        <v>294</v>
      </c>
    </row>
    <row r="252" spans="1:30" s="266" customFormat="1" ht="16.5">
      <c r="A252" s="19">
        <v>14</v>
      </c>
      <c r="B252" s="19">
        <v>66</v>
      </c>
      <c r="C252" s="19" t="s">
        <v>589</v>
      </c>
      <c r="D252" s="19"/>
      <c r="E252" s="504">
        <v>561</v>
      </c>
      <c r="F252" s="19" t="s">
        <v>32</v>
      </c>
      <c r="G252" s="19">
        <v>550</v>
      </c>
      <c r="H252" s="19">
        <v>39</v>
      </c>
      <c r="I252" s="19">
        <v>60</v>
      </c>
      <c r="J252" s="19">
        <v>17</v>
      </c>
      <c r="K252" s="19">
        <v>6</v>
      </c>
      <c r="L252" s="19">
        <v>24</v>
      </c>
      <c r="M252" s="19">
        <v>3</v>
      </c>
      <c r="N252" s="19">
        <v>8</v>
      </c>
      <c r="O252" s="19">
        <v>3</v>
      </c>
      <c r="P252" s="19">
        <v>1</v>
      </c>
      <c r="Q252" s="19">
        <v>5</v>
      </c>
      <c r="S252" s="19">
        <v>6</v>
      </c>
      <c r="T252" s="19">
        <v>1</v>
      </c>
      <c r="U252" s="19">
        <v>0</v>
      </c>
      <c r="V252" s="19">
        <v>0</v>
      </c>
      <c r="W252" s="19">
        <v>6</v>
      </c>
      <c r="X252" s="19">
        <v>1</v>
      </c>
      <c r="Y252" s="19">
        <v>3</v>
      </c>
      <c r="Z252" s="19">
        <v>1</v>
      </c>
      <c r="AA252" s="19">
        <v>13</v>
      </c>
      <c r="AB252" s="19">
        <v>0</v>
      </c>
      <c r="AC252" s="19">
        <v>8</v>
      </c>
      <c r="AD252" s="19">
        <f t="shared" si="4"/>
        <v>205</v>
      </c>
    </row>
    <row r="253" spans="1:30" s="266" customFormat="1" ht="16.5">
      <c r="A253" s="19">
        <v>14</v>
      </c>
      <c r="B253" s="19">
        <v>66</v>
      </c>
      <c r="C253" s="19" t="s">
        <v>589</v>
      </c>
      <c r="D253" s="19"/>
      <c r="E253" s="504">
        <v>562</v>
      </c>
      <c r="F253" s="19" t="s">
        <v>31</v>
      </c>
      <c r="G253" s="19">
        <v>512</v>
      </c>
      <c r="H253" s="19">
        <v>44</v>
      </c>
      <c r="I253" s="19">
        <v>51</v>
      </c>
      <c r="J253" s="19">
        <v>20</v>
      </c>
      <c r="K253" s="19">
        <v>8</v>
      </c>
      <c r="L253" s="19">
        <v>20</v>
      </c>
      <c r="M253" s="19">
        <v>6</v>
      </c>
      <c r="N253" s="19">
        <v>7</v>
      </c>
      <c r="O253" s="19">
        <v>2</v>
      </c>
      <c r="P253" s="19">
        <v>1</v>
      </c>
      <c r="Q253" s="19">
        <v>85</v>
      </c>
      <c r="S253" s="19">
        <v>6</v>
      </c>
      <c r="T253" s="19">
        <v>1</v>
      </c>
      <c r="U253" s="19">
        <v>3</v>
      </c>
      <c r="V253" s="19">
        <v>0</v>
      </c>
      <c r="W253" s="19">
        <v>10</v>
      </c>
      <c r="X253" s="19">
        <v>3</v>
      </c>
      <c r="Y253" s="19">
        <v>3</v>
      </c>
      <c r="Z253" s="19">
        <v>2</v>
      </c>
      <c r="AA253" s="19">
        <v>5</v>
      </c>
      <c r="AB253" s="19">
        <v>1</v>
      </c>
      <c r="AC253" s="19">
        <v>9</v>
      </c>
      <c r="AD253" s="19">
        <f t="shared" si="4"/>
        <v>287</v>
      </c>
    </row>
    <row r="254" spans="1:30" s="266" customFormat="1" ht="16.5">
      <c r="A254" s="19">
        <v>14</v>
      </c>
      <c r="B254" s="19">
        <v>66</v>
      </c>
      <c r="C254" s="19" t="s">
        <v>589</v>
      </c>
      <c r="D254" s="19"/>
      <c r="E254" s="504">
        <v>562</v>
      </c>
      <c r="F254" s="19" t="s">
        <v>32</v>
      </c>
      <c r="G254" s="19">
        <v>511</v>
      </c>
      <c r="H254" s="19">
        <v>55</v>
      </c>
      <c r="I254" s="19">
        <v>57</v>
      </c>
      <c r="J254" s="19">
        <v>23</v>
      </c>
      <c r="K254" s="19">
        <v>13</v>
      </c>
      <c r="L254" s="19">
        <v>12</v>
      </c>
      <c r="M254" s="19">
        <v>4</v>
      </c>
      <c r="N254" s="19">
        <v>3</v>
      </c>
      <c r="O254" s="19">
        <v>4</v>
      </c>
      <c r="P254" s="19">
        <v>1</v>
      </c>
      <c r="Q254" s="19">
        <v>57</v>
      </c>
      <c r="S254" s="19">
        <v>3</v>
      </c>
      <c r="T254" s="19">
        <v>1</v>
      </c>
      <c r="U254" s="19">
        <v>4</v>
      </c>
      <c r="V254" s="19">
        <v>0</v>
      </c>
      <c r="W254" s="19">
        <v>10</v>
      </c>
      <c r="X254" s="19">
        <v>2</v>
      </c>
      <c r="Y254" s="19">
        <v>3</v>
      </c>
      <c r="Z254" s="19">
        <v>1</v>
      </c>
      <c r="AA254" s="19">
        <v>3</v>
      </c>
      <c r="AB254" s="19">
        <v>0</v>
      </c>
      <c r="AC254" s="19">
        <v>4</v>
      </c>
      <c r="AD254" s="19">
        <f t="shared" si="4"/>
        <v>260</v>
      </c>
    </row>
    <row r="255" spans="1:30" s="266" customFormat="1" ht="16.5">
      <c r="A255" s="19">
        <v>14</v>
      </c>
      <c r="B255" s="19">
        <v>66</v>
      </c>
      <c r="C255" s="19" t="s">
        <v>589</v>
      </c>
      <c r="D255" s="19"/>
      <c r="E255" s="504">
        <v>563</v>
      </c>
      <c r="F255" s="19" t="s">
        <v>31</v>
      </c>
      <c r="G255" s="19">
        <v>498</v>
      </c>
      <c r="H255" s="19">
        <v>39</v>
      </c>
      <c r="I255" s="19">
        <v>44</v>
      </c>
      <c r="J255" s="19">
        <v>11</v>
      </c>
      <c r="K255" s="19">
        <v>1</v>
      </c>
      <c r="L255" s="19">
        <v>32</v>
      </c>
      <c r="M255" s="19">
        <v>1</v>
      </c>
      <c r="N255" s="19">
        <v>4</v>
      </c>
      <c r="O255" s="19">
        <v>9</v>
      </c>
      <c r="P255" s="19">
        <v>3</v>
      </c>
      <c r="Q255" s="19">
        <v>77</v>
      </c>
      <c r="S255" s="19">
        <v>0</v>
      </c>
      <c r="T255" s="19">
        <v>0</v>
      </c>
      <c r="U255" s="19">
        <v>4</v>
      </c>
      <c r="V255" s="19">
        <v>0</v>
      </c>
      <c r="W255" s="19">
        <v>19</v>
      </c>
      <c r="X255" s="19">
        <v>1</v>
      </c>
      <c r="Y255" s="19">
        <v>1</v>
      </c>
      <c r="Z255" s="19">
        <v>5</v>
      </c>
      <c r="AA255" s="19">
        <v>15</v>
      </c>
      <c r="AB255" s="19">
        <v>0</v>
      </c>
      <c r="AC255" s="19">
        <v>8</v>
      </c>
      <c r="AD255" s="19">
        <f t="shared" si="4"/>
        <v>274</v>
      </c>
    </row>
    <row r="256" spans="1:30" s="266" customFormat="1" ht="16.5">
      <c r="A256" s="19">
        <v>14</v>
      </c>
      <c r="B256" s="19">
        <v>66</v>
      </c>
      <c r="C256" s="19" t="s">
        <v>589</v>
      </c>
      <c r="D256" s="19"/>
      <c r="E256" s="504">
        <v>563</v>
      </c>
      <c r="F256" s="19" t="s">
        <v>32</v>
      </c>
      <c r="G256" s="19">
        <v>498</v>
      </c>
      <c r="H256" s="19">
        <v>31</v>
      </c>
      <c r="I256" s="19">
        <v>41</v>
      </c>
      <c r="J256" s="19">
        <v>11</v>
      </c>
      <c r="K256" s="19">
        <v>7</v>
      </c>
      <c r="L256" s="19">
        <v>16</v>
      </c>
      <c r="M256" s="19">
        <v>1</v>
      </c>
      <c r="N256" s="19">
        <v>4</v>
      </c>
      <c r="O256" s="19">
        <v>4</v>
      </c>
      <c r="P256" s="19">
        <v>2</v>
      </c>
      <c r="Q256" s="19">
        <v>93</v>
      </c>
      <c r="S256" s="19">
        <v>2</v>
      </c>
      <c r="T256" s="19">
        <v>0</v>
      </c>
      <c r="U256" s="19">
        <v>4</v>
      </c>
      <c r="V256" s="19">
        <v>0</v>
      </c>
      <c r="W256" s="19">
        <v>21</v>
      </c>
      <c r="X256" s="19">
        <v>4</v>
      </c>
      <c r="Y256" s="19">
        <v>0</v>
      </c>
      <c r="Z256" s="19">
        <v>3</v>
      </c>
      <c r="AA256" s="19">
        <v>13</v>
      </c>
      <c r="AB256" s="19">
        <v>0</v>
      </c>
      <c r="AC256" s="19">
        <v>8</v>
      </c>
      <c r="AD256" s="19">
        <f t="shared" si="4"/>
        <v>265</v>
      </c>
    </row>
    <row r="257" spans="1:30" s="266" customFormat="1" ht="16.5">
      <c r="A257" s="19">
        <v>14</v>
      </c>
      <c r="B257" s="19">
        <v>66</v>
      </c>
      <c r="C257" s="19" t="s">
        <v>589</v>
      </c>
      <c r="D257" s="19"/>
      <c r="E257" s="504">
        <v>564</v>
      </c>
      <c r="F257" s="19" t="s">
        <v>31</v>
      </c>
      <c r="G257" s="19">
        <v>660</v>
      </c>
      <c r="H257" s="19">
        <v>37</v>
      </c>
      <c r="I257" s="19">
        <v>69</v>
      </c>
      <c r="J257" s="19">
        <v>24</v>
      </c>
      <c r="K257" s="19">
        <v>5</v>
      </c>
      <c r="L257" s="19">
        <v>31</v>
      </c>
      <c r="M257" s="19">
        <v>5</v>
      </c>
      <c r="N257" s="19">
        <v>4</v>
      </c>
      <c r="O257" s="19">
        <v>6</v>
      </c>
      <c r="P257" s="19">
        <v>2</v>
      </c>
      <c r="Q257" s="19">
        <v>98</v>
      </c>
      <c r="S257" s="19">
        <v>4</v>
      </c>
      <c r="T257" s="19">
        <v>2</v>
      </c>
      <c r="U257" s="19">
        <v>2</v>
      </c>
      <c r="V257" s="19">
        <v>0</v>
      </c>
      <c r="W257" s="19">
        <v>8</v>
      </c>
      <c r="X257" s="19">
        <v>2</v>
      </c>
      <c r="Y257" s="19">
        <v>2</v>
      </c>
      <c r="Z257" s="19">
        <v>1</v>
      </c>
      <c r="AA257" s="19">
        <v>18</v>
      </c>
      <c r="AB257" s="19">
        <v>0</v>
      </c>
      <c r="AC257" s="19">
        <v>8</v>
      </c>
      <c r="AD257" s="19">
        <f t="shared" si="4"/>
        <v>328</v>
      </c>
    </row>
    <row r="258" spans="1:30" s="266" customFormat="1" ht="16.5">
      <c r="A258" s="19">
        <v>14</v>
      </c>
      <c r="B258" s="19">
        <v>66</v>
      </c>
      <c r="C258" s="19" t="s">
        <v>589</v>
      </c>
      <c r="D258" s="19"/>
      <c r="E258" s="504">
        <v>564</v>
      </c>
      <c r="F258" s="19" t="s">
        <v>32</v>
      </c>
      <c r="G258" s="19">
        <v>659</v>
      </c>
      <c r="H258" s="19">
        <v>41</v>
      </c>
      <c r="I258" s="19">
        <v>82</v>
      </c>
      <c r="J258" s="19">
        <v>13</v>
      </c>
      <c r="K258" s="19">
        <v>3</v>
      </c>
      <c r="L258" s="19">
        <v>39</v>
      </c>
      <c r="M258" s="19">
        <v>4</v>
      </c>
      <c r="N258" s="19">
        <v>8</v>
      </c>
      <c r="O258" s="19">
        <v>5</v>
      </c>
      <c r="P258" s="19">
        <v>1</v>
      </c>
      <c r="Q258" s="19">
        <v>91</v>
      </c>
      <c r="S258" s="19">
        <v>3</v>
      </c>
      <c r="T258" s="19">
        <v>0</v>
      </c>
      <c r="U258" s="19">
        <v>0</v>
      </c>
      <c r="V258" s="19">
        <v>0</v>
      </c>
      <c r="W258" s="19">
        <v>8</v>
      </c>
      <c r="X258" s="19">
        <v>4</v>
      </c>
      <c r="Y258" s="19">
        <v>6</v>
      </c>
      <c r="Z258" s="19">
        <v>3</v>
      </c>
      <c r="AA258" s="19">
        <v>16</v>
      </c>
      <c r="AB258" s="19">
        <v>0</v>
      </c>
      <c r="AC258" s="19">
        <v>13</v>
      </c>
      <c r="AD258" s="19">
        <f t="shared" si="4"/>
        <v>340</v>
      </c>
    </row>
    <row r="259" spans="1:30" s="266" customFormat="1" ht="16.5">
      <c r="A259" s="19">
        <v>14</v>
      </c>
      <c r="B259" s="19">
        <v>66</v>
      </c>
      <c r="C259" s="19" t="s">
        <v>589</v>
      </c>
      <c r="D259" s="19"/>
      <c r="E259" s="504">
        <v>565</v>
      </c>
      <c r="F259" s="19" t="s">
        <v>31</v>
      </c>
      <c r="G259" s="19">
        <v>438</v>
      </c>
      <c r="H259" s="19">
        <v>34</v>
      </c>
      <c r="I259" s="19">
        <v>58</v>
      </c>
      <c r="J259" s="19">
        <v>14</v>
      </c>
      <c r="K259" s="19">
        <v>4</v>
      </c>
      <c r="L259" s="19">
        <v>16</v>
      </c>
      <c r="M259" s="19">
        <v>2</v>
      </c>
      <c r="N259" s="19">
        <v>7</v>
      </c>
      <c r="O259" s="19">
        <v>2</v>
      </c>
      <c r="P259" s="19">
        <v>3</v>
      </c>
      <c r="Q259" s="19">
        <v>70</v>
      </c>
      <c r="S259" s="19">
        <v>6</v>
      </c>
      <c r="T259" s="19">
        <v>0</v>
      </c>
      <c r="U259" s="19">
        <v>0</v>
      </c>
      <c r="V259" s="19">
        <v>0</v>
      </c>
      <c r="W259" s="19">
        <v>14</v>
      </c>
      <c r="X259" s="19">
        <v>1</v>
      </c>
      <c r="Y259" s="19">
        <v>0</v>
      </c>
      <c r="Z259" s="19">
        <v>0</v>
      </c>
      <c r="AA259" s="19">
        <v>21</v>
      </c>
      <c r="AB259" s="19">
        <v>0</v>
      </c>
      <c r="AC259" s="19">
        <v>5</v>
      </c>
      <c r="AD259" s="19">
        <f t="shared" si="4"/>
        <v>257</v>
      </c>
    </row>
    <row r="260" spans="1:30" s="266" customFormat="1" ht="16.5">
      <c r="A260" s="19">
        <v>14</v>
      </c>
      <c r="B260" s="19">
        <v>66</v>
      </c>
      <c r="C260" s="19" t="s">
        <v>589</v>
      </c>
      <c r="D260" s="19"/>
      <c r="E260" s="504">
        <v>565</v>
      </c>
      <c r="F260" s="19" t="s">
        <v>32</v>
      </c>
      <c r="G260" s="19">
        <v>437</v>
      </c>
      <c r="H260" s="19">
        <v>33</v>
      </c>
      <c r="I260" s="19">
        <v>51</v>
      </c>
      <c r="J260" s="19">
        <v>11</v>
      </c>
      <c r="K260" s="19">
        <v>6</v>
      </c>
      <c r="L260" s="19">
        <v>14</v>
      </c>
      <c r="M260" s="19">
        <v>1</v>
      </c>
      <c r="N260" s="19">
        <v>3</v>
      </c>
      <c r="O260" s="19">
        <v>3</v>
      </c>
      <c r="P260" s="19">
        <v>3</v>
      </c>
      <c r="Q260" s="19">
        <v>44</v>
      </c>
      <c r="S260" s="19">
        <v>1</v>
      </c>
      <c r="T260" s="19">
        <v>1</v>
      </c>
      <c r="U260" s="19">
        <v>3</v>
      </c>
      <c r="V260" s="19">
        <v>0</v>
      </c>
      <c r="W260" s="19">
        <v>13</v>
      </c>
      <c r="X260" s="19">
        <v>4</v>
      </c>
      <c r="Y260" s="19">
        <v>0</v>
      </c>
      <c r="Z260" s="19">
        <v>1</v>
      </c>
      <c r="AA260" s="19">
        <v>10</v>
      </c>
      <c r="AB260" s="19">
        <v>0</v>
      </c>
      <c r="AC260" s="19">
        <v>9</v>
      </c>
      <c r="AD260" s="19">
        <f t="shared" si="4"/>
        <v>211</v>
      </c>
    </row>
    <row r="261" spans="1:30" s="266" customFormat="1" ht="16.5">
      <c r="A261" s="19">
        <v>14</v>
      </c>
      <c r="B261" s="19">
        <v>66</v>
      </c>
      <c r="C261" s="19" t="s">
        <v>589</v>
      </c>
      <c r="D261" s="19"/>
      <c r="E261" s="504">
        <v>566</v>
      </c>
      <c r="F261" s="19" t="s">
        <v>31</v>
      </c>
      <c r="G261" s="19">
        <v>616</v>
      </c>
      <c r="H261" s="19">
        <v>51</v>
      </c>
      <c r="I261" s="19">
        <v>71</v>
      </c>
      <c r="J261" s="19">
        <v>14</v>
      </c>
      <c r="K261" s="19">
        <v>6</v>
      </c>
      <c r="L261" s="19">
        <v>14</v>
      </c>
      <c r="M261" s="19">
        <v>6</v>
      </c>
      <c r="N261" s="19">
        <v>5</v>
      </c>
      <c r="O261" s="19">
        <v>5</v>
      </c>
      <c r="P261" s="19">
        <v>1</v>
      </c>
      <c r="Q261" s="19">
        <v>72</v>
      </c>
      <c r="S261" s="19">
        <v>2</v>
      </c>
      <c r="T261" s="19">
        <v>0</v>
      </c>
      <c r="U261" s="19">
        <v>2</v>
      </c>
      <c r="V261" s="19">
        <v>0</v>
      </c>
      <c r="W261" s="19">
        <v>30</v>
      </c>
      <c r="X261" s="19">
        <v>4</v>
      </c>
      <c r="Y261" s="19">
        <v>1</v>
      </c>
      <c r="Z261" s="19">
        <v>3</v>
      </c>
      <c r="AA261" s="19">
        <v>8</v>
      </c>
      <c r="AB261" s="19">
        <v>0</v>
      </c>
      <c r="AC261" s="19">
        <v>11</v>
      </c>
      <c r="AD261" s="19">
        <f t="shared" si="4"/>
        <v>306</v>
      </c>
    </row>
    <row r="262" spans="1:30" s="266" customFormat="1" ht="16.5">
      <c r="A262" s="19">
        <v>14</v>
      </c>
      <c r="B262" s="19">
        <v>66</v>
      </c>
      <c r="C262" s="19" t="s">
        <v>589</v>
      </c>
      <c r="D262" s="280"/>
      <c r="E262" s="504">
        <v>566</v>
      </c>
      <c r="F262" s="19" t="s">
        <v>32</v>
      </c>
      <c r="G262" s="19">
        <v>616</v>
      </c>
      <c r="H262" s="19">
        <v>54</v>
      </c>
      <c r="I262" s="19">
        <v>74</v>
      </c>
      <c r="J262" s="19">
        <v>22</v>
      </c>
      <c r="K262" s="19">
        <v>3</v>
      </c>
      <c r="L262" s="19">
        <v>15</v>
      </c>
      <c r="M262" s="19">
        <v>0</v>
      </c>
      <c r="N262" s="19">
        <v>5</v>
      </c>
      <c r="O262" s="19">
        <v>10</v>
      </c>
      <c r="P262" s="19">
        <v>0</v>
      </c>
      <c r="Q262" s="19">
        <v>90</v>
      </c>
      <c r="S262" s="19">
        <v>1</v>
      </c>
      <c r="T262" s="19">
        <v>7</v>
      </c>
      <c r="U262" s="19">
        <v>1</v>
      </c>
      <c r="V262" s="19">
        <v>0</v>
      </c>
      <c r="W262" s="19">
        <v>17</v>
      </c>
      <c r="X262" s="19">
        <v>7</v>
      </c>
      <c r="Y262" s="19">
        <v>5</v>
      </c>
      <c r="Z262" s="19">
        <v>2</v>
      </c>
      <c r="AA262" s="19">
        <v>10</v>
      </c>
      <c r="AB262" s="19">
        <v>0</v>
      </c>
      <c r="AC262" s="19">
        <v>12</v>
      </c>
      <c r="AD262" s="19">
        <f t="shared" si="4"/>
        <v>335</v>
      </c>
    </row>
    <row r="263" spans="1:30" s="266" customFormat="1" ht="16.5">
      <c r="A263" s="19">
        <v>14</v>
      </c>
      <c r="B263" s="19">
        <v>66</v>
      </c>
      <c r="C263" s="19" t="s">
        <v>589</v>
      </c>
      <c r="D263" s="280"/>
      <c r="E263" s="504">
        <v>567</v>
      </c>
      <c r="F263" s="19" t="s">
        <v>31</v>
      </c>
      <c r="G263" s="19">
        <v>724</v>
      </c>
      <c r="H263" s="19">
        <v>56</v>
      </c>
      <c r="I263" s="19">
        <v>82</v>
      </c>
      <c r="J263" s="19">
        <v>29</v>
      </c>
      <c r="K263" s="19">
        <v>10</v>
      </c>
      <c r="L263" s="19">
        <v>28</v>
      </c>
      <c r="M263" s="19">
        <v>3</v>
      </c>
      <c r="N263" s="19">
        <v>12</v>
      </c>
      <c r="O263" s="19">
        <v>3</v>
      </c>
      <c r="P263" s="19">
        <v>3</v>
      </c>
      <c r="Q263" s="19">
        <v>82</v>
      </c>
      <c r="S263" s="19">
        <v>8</v>
      </c>
      <c r="T263" s="19">
        <v>2</v>
      </c>
      <c r="U263" s="19">
        <v>3</v>
      </c>
      <c r="V263" s="19">
        <v>0</v>
      </c>
      <c r="W263" s="19">
        <v>21</v>
      </c>
      <c r="X263" s="19">
        <v>7</v>
      </c>
      <c r="Y263" s="19">
        <v>6</v>
      </c>
      <c r="Z263" s="19">
        <v>3</v>
      </c>
      <c r="AA263" s="19">
        <v>8</v>
      </c>
      <c r="AB263" s="19">
        <v>1</v>
      </c>
      <c r="AC263" s="19">
        <v>12</v>
      </c>
      <c r="AD263" s="19">
        <f t="shared" si="4"/>
        <v>379</v>
      </c>
    </row>
    <row r="264" spans="1:30" s="266" customFormat="1" ht="16.5">
      <c r="A264" s="19">
        <v>14</v>
      </c>
      <c r="B264" s="19">
        <v>66</v>
      </c>
      <c r="C264" s="19" t="s">
        <v>589</v>
      </c>
      <c r="D264" s="19"/>
      <c r="E264" s="504">
        <v>568</v>
      </c>
      <c r="F264" s="19" t="s">
        <v>31</v>
      </c>
      <c r="G264" s="19">
        <v>624</v>
      </c>
      <c r="H264" s="19">
        <v>70</v>
      </c>
      <c r="I264" s="19">
        <v>70</v>
      </c>
      <c r="J264" s="19">
        <v>16</v>
      </c>
      <c r="K264" s="19">
        <v>5</v>
      </c>
      <c r="L264" s="19">
        <v>16</v>
      </c>
      <c r="M264" s="19">
        <v>0</v>
      </c>
      <c r="N264" s="19">
        <v>6</v>
      </c>
      <c r="O264" s="19">
        <v>7</v>
      </c>
      <c r="P264" s="19">
        <v>5</v>
      </c>
      <c r="Q264" s="19">
        <v>72</v>
      </c>
      <c r="S264" s="19">
        <v>11</v>
      </c>
      <c r="T264" s="19">
        <v>3</v>
      </c>
      <c r="U264" s="19">
        <v>1</v>
      </c>
      <c r="V264" s="19">
        <v>0</v>
      </c>
      <c r="W264" s="19">
        <v>26</v>
      </c>
      <c r="X264" s="19">
        <v>3</v>
      </c>
      <c r="Y264" s="19">
        <v>3</v>
      </c>
      <c r="Z264" s="19">
        <v>2</v>
      </c>
      <c r="AA264" s="19">
        <v>10</v>
      </c>
      <c r="AB264" s="19">
        <v>1</v>
      </c>
      <c r="AC264" s="19">
        <v>22</v>
      </c>
      <c r="AD264" s="19">
        <f t="shared" si="4"/>
        <v>349</v>
      </c>
    </row>
    <row r="265" spans="1:30" s="266" customFormat="1" ht="16.5">
      <c r="A265" s="19">
        <v>14</v>
      </c>
      <c r="B265" s="19">
        <v>66</v>
      </c>
      <c r="C265" s="19" t="s">
        <v>589</v>
      </c>
      <c r="D265" s="19"/>
      <c r="E265" s="504">
        <v>568</v>
      </c>
      <c r="F265" s="19" t="s">
        <v>32</v>
      </c>
      <c r="G265" s="19">
        <v>624</v>
      </c>
      <c r="H265" s="19">
        <v>85</v>
      </c>
      <c r="I265" s="19">
        <v>81</v>
      </c>
      <c r="J265" s="19">
        <v>18</v>
      </c>
      <c r="K265" s="19">
        <v>1</v>
      </c>
      <c r="L265" s="19">
        <v>12</v>
      </c>
      <c r="M265" s="19">
        <v>7</v>
      </c>
      <c r="N265" s="19">
        <v>4</v>
      </c>
      <c r="O265" s="19">
        <v>4</v>
      </c>
      <c r="P265" s="19">
        <v>2</v>
      </c>
      <c r="Q265" s="19">
        <v>78</v>
      </c>
      <c r="S265" s="19">
        <v>6</v>
      </c>
      <c r="T265" s="19">
        <v>4</v>
      </c>
      <c r="U265" s="19">
        <v>2</v>
      </c>
      <c r="V265" s="19">
        <v>0</v>
      </c>
      <c r="W265" s="19">
        <v>15</v>
      </c>
      <c r="X265" s="19">
        <v>5</v>
      </c>
      <c r="Y265" s="19">
        <v>6</v>
      </c>
      <c r="Z265" s="19">
        <v>2</v>
      </c>
      <c r="AA265" s="19">
        <v>4</v>
      </c>
      <c r="AB265" s="19">
        <v>1</v>
      </c>
      <c r="AC265" s="19">
        <v>14</v>
      </c>
      <c r="AD265" s="19">
        <f t="shared" si="4"/>
        <v>351</v>
      </c>
    </row>
    <row r="266" spans="1:30" s="266" customFormat="1" ht="16.5">
      <c r="A266" s="19">
        <v>14</v>
      </c>
      <c r="B266" s="19">
        <v>66</v>
      </c>
      <c r="C266" s="19" t="s">
        <v>589</v>
      </c>
      <c r="D266" s="19"/>
      <c r="E266" s="504">
        <v>569</v>
      </c>
      <c r="F266" s="19" t="s">
        <v>31</v>
      </c>
      <c r="G266" s="19">
        <v>508</v>
      </c>
      <c r="H266" s="19">
        <v>41</v>
      </c>
      <c r="I266" s="19">
        <v>77</v>
      </c>
      <c r="J266" s="19">
        <v>17</v>
      </c>
      <c r="K266" s="19">
        <v>9</v>
      </c>
      <c r="L266" s="19">
        <v>12</v>
      </c>
      <c r="M266" s="19">
        <v>2</v>
      </c>
      <c r="N266" s="19">
        <v>4</v>
      </c>
      <c r="O266" s="19">
        <v>2</v>
      </c>
      <c r="P266" s="19">
        <v>2</v>
      </c>
      <c r="Q266" s="19">
        <v>63</v>
      </c>
      <c r="S266" s="19">
        <v>7</v>
      </c>
      <c r="T266" s="19">
        <v>3</v>
      </c>
      <c r="U266" s="19">
        <v>3</v>
      </c>
      <c r="V266" s="19">
        <v>0</v>
      </c>
      <c r="W266" s="19">
        <v>18</v>
      </c>
      <c r="X266" s="19">
        <v>4</v>
      </c>
      <c r="Y266" s="19">
        <v>3</v>
      </c>
      <c r="Z266" s="19">
        <v>3</v>
      </c>
      <c r="AA266" s="19">
        <v>5</v>
      </c>
      <c r="AB266" s="19">
        <v>0</v>
      </c>
      <c r="AC266" s="19">
        <v>9</v>
      </c>
      <c r="AD266" s="19">
        <f t="shared" si="4"/>
        <v>284</v>
      </c>
    </row>
    <row r="267" spans="1:30" s="266" customFormat="1" ht="16.5">
      <c r="A267" s="19">
        <v>14</v>
      </c>
      <c r="B267" s="19">
        <v>66</v>
      </c>
      <c r="C267" s="19" t="s">
        <v>589</v>
      </c>
      <c r="D267" s="280"/>
      <c r="E267" s="504">
        <v>569</v>
      </c>
      <c r="F267" s="19" t="s">
        <v>32</v>
      </c>
      <c r="G267" s="19">
        <v>507</v>
      </c>
      <c r="H267" s="19">
        <v>47</v>
      </c>
      <c r="I267" s="19">
        <v>62</v>
      </c>
      <c r="J267" s="19">
        <v>14</v>
      </c>
      <c r="K267" s="19">
        <v>7</v>
      </c>
      <c r="L267" s="19">
        <v>14</v>
      </c>
      <c r="M267" s="19">
        <v>1</v>
      </c>
      <c r="N267" s="19">
        <v>5</v>
      </c>
      <c r="O267" s="19">
        <v>3</v>
      </c>
      <c r="P267" s="19">
        <v>7</v>
      </c>
      <c r="Q267" s="19">
        <v>77</v>
      </c>
      <c r="S267" s="19">
        <v>6</v>
      </c>
      <c r="T267" s="19">
        <v>3</v>
      </c>
      <c r="U267" s="19">
        <v>2</v>
      </c>
      <c r="V267" s="19">
        <v>0</v>
      </c>
      <c r="W267" s="19">
        <v>8</v>
      </c>
      <c r="X267" s="19">
        <v>0</v>
      </c>
      <c r="Y267" s="19">
        <v>3</v>
      </c>
      <c r="Z267" s="19">
        <v>7</v>
      </c>
      <c r="AA267" s="19">
        <v>10</v>
      </c>
      <c r="AB267" s="19">
        <v>1</v>
      </c>
      <c r="AC267" s="19">
        <v>15</v>
      </c>
      <c r="AD267" s="19">
        <f t="shared" si="4"/>
        <v>292</v>
      </c>
    </row>
    <row r="268" spans="1:30" s="266" customFormat="1" ht="16.5">
      <c r="A268" s="19">
        <v>14</v>
      </c>
      <c r="B268" s="19">
        <v>66</v>
      </c>
      <c r="C268" s="19" t="s">
        <v>589</v>
      </c>
      <c r="D268" s="19"/>
      <c r="E268" s="504">
        <v>570</v>
      </c>
      <c r="F268" s="19" t="s">
        <v>31</v>
      </c>
      <c r="G268" s="19">
        <v>475</v>
      </c>
      <c r="H268" s="19">
        <v>40</v>
      </c>
      <c r="I268" s="19">
        <v>80</v>
      </c>
      <c r="J268" s="19">
        <v>10</v>
      </c>
      <c r="K268" s="19">
        <v>6</v>
      </c>
      <c r="L268" s="19">
        <v>13</v>
      </c>
      <c r="M268" s="19">
        <v>3</v>
      </c>
      <c r="N268" s="19">
        <v>1</v>
      </c>
      <c r="O268" s="19">
        <v>5</v>
      </c>
      <c r="P268" s="19">
        <v>1</v>
      </c>
      <c r="Q268" s="19">
        <v>51</v>
      </c>
      <c r="S268" s="19">
        <v>5</v>
      </c>
      <c r="T268" s="19">
        <v>4</v>
      </c>
      <c r="U268" s="19">
        <v>3</v>
      </c>
      <c r="V268" s="19">
        <v>0</v>
      </c>
      <c r="W268" s="19">
        <v>7</v>
      </c>
      <c r="X268" s="19">
        <v>3</v>
      </c>
      <c r="Y268" s="19">
        <v>6</v>
      </c>
      <c r="Z268" s="19">
        <v>8</v>
      </c>
      <c r="AA268" s="19">
        <v>24</v>
      </c>
      <c r="AB268" s="19">
        <v>0</v>
      </c>
      <c r="AC268" s="19">
        <v>8</v>
      </c>
      <c r="AD268" s="19">
        <f t="shared" si="4"/>
        <v>278</v>
      </c>
    </row>
    <row r="269" spans="1:30" s="266" customFormat="1" ht="16.5">
      <c r="A269" s="19">
        <v>14</v>
      </c>
      <c r="B269" s="19">
        <v>66</v>
      </c>
      <c r="C269" s="19" t="s">
        <v>589</v>
      </c>
      <c r="D269" s="280"/>
      <c r="E269" s="504">
        <v>570</v>
      </c>
      <c r="F269" s="19" t="s">
        <v>32</v>
      </c>
      <c r="G269" s="19">
        <v>474</v>
      </c>
      <c r="H269" s="19">
        <v>46</v>
      </c>
      <c r="I269" s="19">
        <v>56</v>
      </c>
      <c r="J269" s="19">
        <v>15</v>
      </c>
      <c r="K269" s="19">
        <v>9</v>
      </c>
      <c r="L269" s="19">
        <v>12</v>
      </c>
      <c r="M269" s="19">
        <v>1</v>
      </c>
      <c r="N269" s="19">
        <v>3</v>
      </c>
      <c r="O269" s="19">
        <v>5</v>
      </c>
      <c r="P269" s="19">
        <v>3</v>
      </c>
      <c r="Q269" s="19">
        <v>49</v>
      </c>
      <c r="S269" s="19">
        <v>10</v>
      </c>
      <c r="T269" s="19">
        <v>2</v>
      </c>
      <c r="U269" s="19">
        <v>0</v>
      </c>
      <c r="V269" s="19">
        <v>0</v>
      </c>
      <c r="W269" s="19">
        <v>16</v>
      </c>
      <c r="X269" s="19">
        <v>2</v>
      </c>
      <c r="Y269" s="19">
        <v>6</v>
      </c>
      <c r="Z269" s="19">
        <v>10</v>
      </c>
      <c r="AA269" s="19">
        <v>11</v>
      </c>
      <c r="AB269" s="19">
        <v>1</v>
      </c>
      <c r="AC269" s="19">
        <v>10</v>
      </c>
      <c r="AD269" s="19">
        <f t="shared" si="4"/>
        <v>267</v>
      </c>
    </row>
    <row r="270" spans="1:30" s="266" customFormat="1" ht="16.5">
      <c r="A270" s="19">
        <v>14</v>
      </c>
      <c r="B270" s="19">
        <v>66</v>
      </c>
      <c r="C270" s="19" t="s">
        <v>589</v>
      </c>
      <c r="D270" s="280"/>
      <c r="E270" s="504">
        <v>571</v>
      </c>
      <c r="F270" s="19" t="s">
        <v>31</v>
      </c>
      <c r="G270" s="19">
        <v>617</v>
      </c>
      <c r="H270" s="19">
        <v>76</v>
      </c>
      <c r="I270" s="19">
        <v>87</v>
      </c>
      <c r="J270" s="19">
        <v>13</v>
      </c>
      <c r="K270" s="19">
        <v>7</v>
      </c>
      <c r="L270" s="19">
        <v>18</v>
      </c>
      <c r="M270" s="19">
        <v>3</v>
      </c>
      <c r="N270" s="19">
        <v>3</v>
      </c>
      <c r="O270" s="19">
        <v>6</v>
      </c>
      <c r="P270" s="19">
        <v>0</v>
      </c>
      <c r="Q270" s="19">
        <v>47</v>
      </c>
      <c r="S270" s="19">
        <v>6</v>
      </c>
      <c r="T270" s="19">
        <v>3</v>
      </c>
      <c r="U270" s="19">
        <v>4</v>
      </c>
      <c r="V270" s="19">
        <v>0</v>
      </c>
      <c r="W270" s="19">
        <v>27</v>
      </c>
      <c r="X270" s="19">
        <v>2</v>
      </c>
      <c r="Y270" s="19">
        <v>7</v>
      </c>
      <c r="Z270" s="19">
        <v>27</v>
      </c>
      <c r="AA270" s="19">
        <v>15</v>
      </c>
      <c r="AB270" s="19">
        <v>2</v>
      </c>
      <c r="AC270" s="19">
        <v>6</v>
      </c>
      <c r="AD270" s="19">
        <f t="shared" si="4"/>
        <v>359</v>
      </c>
    </row>
    <row r="271" spans="1:30" s="266" customFormat="1" ht="16.5">
      <c r="A271" s="19">
        <v>14</v>
      </c>
      <c r="B271" s="19">
        <v>66</v>
      </c>
      <c r="C271" s="19" t="s">
        <v>589</v>
      </c>
      <c r="D271" s="19"/>
      <c r="E271" s="504">
        <v>572</v>
      </c>
      <c r="F271" s="19" t="s">
        <v>31</v>
      </c>
      <c r="G271" s="19">
        <v>402</v>
      </c>
      <c r="H271" s="19">
        <v>56</v>
      </c>
      <c r="I271" s="19">
        <v>50</v>
      </c>
      <c r="J271" s="19">
        <v>10</v>
      </c>
      <c r="K271" s="19">
        <v>3</v>
      </c>
      <c r="L271" s="19">
        <v>8</v>
      </c>
      <c r="M271" s="19">
        <v>3</v>
      </c>
      <c r="N271" s="19">
        <v>1</v>
      </c>
      <c r="O271" s="19">
        <v>4</v>
      </c>
      <c r="P271" s="19">
        <v>0</v>
      </c>
      <c r="Q271" s="19">
        <v>28</v>
      </c>
      <c r="S271" s="19">
        <v>5</v>
      </c>
      <c r="T271" s="19">
        <v>1</v>
      </c>
      <c r="U271" s="19">
        <v>1</v>
      </c>
      <c r="V271" s="19">
        <v>0</v>
      </c>
      <c r="W271" s="19">
        <v>30</v>
      </c>
      <c r="X271" s="19">
        <v>0</v>
      </c>
      <c r="Y271" s="19">
        <v>2</v>
      </c>
      <c r="Z271" s="19">
        <v>7</v>
      </c>
      <c r="AA271" s="19">
        <v>3</v>
      </c>
      <c r="AB271" s="19">
        <v>0</v>
      </c>
      <c r="AC271" s="19">
        <v>6</v>
      </c>
      <c r="AD271" s="19">
        <f t="shared" si="4"/>
        <v>218</v>
      </c>
    </row>
    <row r="272" spans="1:30" s="266" customFormat="1" ht="16.5">
      <c r="A272" s="19">
        <v>14</v>
      </c>
      <c r="B272" s="19">
        <v>66</v>
      </c>
      <c r="C272" s="19" t="s">
        <v>589</v>
      </c>
      <c r="D272" s="19"/>
      <c r="E272" s="504">
        <v>572</v>
      </c>
      <c r="F272" s="19" t="s">
        <v>32</v>
      </c>
      <c r="G272" s="19">
        <v>401</v>
      </c>
      <c r="H272" s="19">
        <v>56</v>
      </c>
      <c r="I272" s="19">
        <v>48</v>
      </c>
      <c r="J272" s="19">
        <v>13</v>
      </c>
      <c r="K272" s="19">
        <v>5</v>
      </c>
      <c r="L272" s="19">
        <v>21</v>
      </c>
      <c r="M272" s="19">
        <v>2</v>
      </c>
      <c r="N272" s="19">
        <v>4</v>
      </c>
      <c r="O272" s="19">
        <v>4</v>
      </c>
      <c r="P272" s="19">
        <v>0</v>
      </c>
      <c r="Q272" s="19">
        <v>52</v>
      </c>
      <c r="S272" s="19">
        <v>3</v>
      </c>
      <c r="T272" s="19">
        <v>2</v>
      </c>
      <c r="U272" s="19">
        <v>2</v>
      </c>
      <c r="V272" s="19">
        <v>0</v>
      </c>
      <c r="W272" s="19">
        <v>19</v>
      </c>
      <c r="X272" s="19">
        <v>2</v>
      </c>
      <c r="Y272" s="19">
        <v>2</v>
      </c>
      <c r="Z272" s="19">
        <v>2</v>
      </c>
      <c r="AA272" s="19">
        <v>9</v>
      </c>
      <c r="AB272" s="19">
        <v>0</v>
      </c>
      <c r="AC272" s="19">
        <v>7</v>
      </c>
      <c r="AD272" s="19">
        <f t="shared" si="4"/>
        <v>253</v>
      </c>
    </row>
    <row r="273" spans="1:30" s="266" customFormat="1" ht="16.5">
      <c r="A273" s="19">
        <v>14</v>
      </c>
      <c r="B273" s="19">
        <v>66</v>
      </c>
      <c r="C273" s="19" t="s">
        <v>589</v>
      </c>
      <c r="D273" s="19"/>
      <c r="E273" s="504">
        <v>573</v>
      </c>
      <c r="F273" s="19" t="s">
        <v>31</v>
      </c>
      <c r="G273" s="19">
        <v>401</v>
      </c>
      <c r="H273" s="19">
        <v>63</v>
      </c>
      <c r="I273" s="19">
        <v>60</v>
      </c>
      <c r="J273" s="19">
        <v>11</v>
      </c>
      <c r="K273" s="19">
        <v>7</v>
      </c>
      <c r="L273" s="19">
        <v>9</v>
      </c>
      <c r="M273" s="19">
        <v>3</v>
      </c>
      <c r="N273" s="19">
        <v>4</v>
      </c>
      <c r="O273" s="19">
        <v>0</v>
      </c>
      <c r="P273" s="19">
        <v>0</v>
      </c>
      <c r="Q273" s="19">
        <v>31</v>
      </c>
      <c r="S273" s="19">
        <v>6</v>
      </c>
      <c r="T273" s="19">
        <v>0</v>
      </c>
      <c r="U273" s="19">
        <v>1</v>
      </c>
      <c r="V273" s="19">
        <v>0</v>
      </c>
      <c r="W273" s="19">
        <v>18</v>
      </c>
      <c r="X273" s="19">
        <v>2</v>
      </c>
      <c r="Y273" s="19">
        <v>1</v>
      </c>
      <c r="Z273" s="19">
        <v>2</v>
      </c>
      <c r="AA273" s="19">
        <v>4</v>
      </c>
      <c r="AB273" s="19">
        <v>0</v>
      </c>
      <c r="AC273" s="19">
        <v>3</v>
      </c>
      <c r="AD273" s="19">
        <f t="shared" si="4"/>
        <v>225</v>
      </c>
    </row>
    <row r="274" spans="1:30" s="266" customFormat="1" ht="16.5">
      <c r="A274" s="19">
        <v>14</v>
      </c>
      <c r="B274" s="19">
        <v>66</v>
      </c>
      <c r="C274" s="19" t="s">
        <v>589</v>
      </c>
      <c r="D274" s="19"/>
      <c r="E274" s="504">
        <v>573</v>
      </c>
      <c r="F274" s="19" t="s">
        <v>32</v>
      </c>
      <c r="G274" s="19">
        <v>400</v>
      </c>
      <c r="H274" s="19">
        <v>40</v>
      </c>
      <c r="I274" s="19">
        <v>63</v>
      </c>
      <c r="J274" s="19">
        <v>12</v>
      </c>
      <c r="K274" s="19">
        <v>3</v>
      </c>
      <c r="L274" s="19">
        <v>8</v>
      </c>
      <c r="M274" s="19">
        <v>1</v>
      </c>
      <c r="N274" s="19">
        <v>4</v>
      </c>
      <c r="O274" s="19">
        <v>3</v>
      </c>
      <c r="P274" s="19">
        <v>2</v>
      </c>
      <c r="Q274" s="19">
        <v>39</v>
      </c>
      <c r="S274" s="19">
        <v>14</v>
      </c>
      <c r="T274" s="19">
        <v>1</v>
      </c>
      <c r="U274" s="19">
        <v>0</v>
      </c>
      <c r="V274" s="19">
        <v>0</v>
      </c>
      <c r="W274" s="19">
        <v>8</v>
      </c>
      <c r="X274" s="19">
        <v>2</v>
      </c>
      <c r="Y274" s="19">
        <v>2</v>
      </c>
      <c r="Z274" s="19">
        <v>3</v>
      </c>
      <c r="AA274" s="19">
        <v>14</v>
      </c>
      <c r="AB274" s="19">
        <v>0</v>
      </c>
      <c r="AC274" s="19">
        <v>3</v>
      </c>
      <c r="AD274" s="19">
        <f t="shared" si="4"/>
        <v>222</v>
      </c>
    </row>
    <row r="275" spans="1:30" s="266" customFormat="1" ht="16.5">
      <c r="A275" s="19">
        <v>14</v>
      </c>
      <c r="B275" s="19">
        <v>66</v>
      </c>
      <c r="C275" s="19" t="s">
        <v>589</v>
      </c>
      <c r="D275" s="19"/>
      <c r="E275" s="504">
        <v>574</v>
      </c>
      <c r="F275" s="19" t="s">
        <v>31</v>
      </c>
      <c r="G275" s="19">
        <v>687</v>
      </c>
      <c r="H275" s="19">
        <v>48</v>
      </c>
      <c r="I275" s="19">
        <v>80</v>
      </c>
      <c r="J275" s="19">
        <v>12</v>
      </c>
      <c r="K275" s="19">
        <v>7</v>
      </c>
      <c r="L275" s="19">
        <v>17</v>
      </c>
      <c r="M275" s="19">
        <v>5</v>
      </c>
      <c r="N275" s="19">
        <v>8</v>
      </c>
      <c r="O275" s="19">
        <v>1</v>
      </c>
      <c r="P275" s="19">
        <v>5</v>
      </c>
      <c r="Q275" s="19">
        <v>68</v>
      </c>
      <c r="S275" s="19">
        <v>5</v>
      </c>
      <c r="T275" s="19">
        <v>2</v>
      </c>
      <c r="U275" s="19">
        <v>3</v>
      </c>
      <c r="V275" s="19">
        <v>0</v>
      </c>
      <c r="W275" s="19">
        <v>26</v>
      </c>
      <c r="X275" s="19">
        <v>8</v>
      </c>
      <c r="Y275" s="19">
        <v>1</v>
      </c>
      <c r="Z275" s="19">
        <v>10</v>
      </c>
      <c r="AA275" s="19">
        <v>17</v>
      </c>
      <c r="AB275" s="19">
        <v>0</v>
      </c>
      <c r="AC275" s="19">
        <v>15</v>
      </c>
      <c r="AD275" s="19">
        <f t="shared" si="4"/>
        <v>338</v>
      </c>
    </row>
    <row r="276" spans="1:30" s="266" customFormat="1" ht="16.5">
      <c r="A276" s="19">
        <v>14</v>
      </c>
      <c r="B276" s="19">
        <v>66</v>
      </c>
      <c r="C276" s="19" t="s">
        <v>589</v>
      </c>
      <c r="D276" s="19"/>
      <c r="E276" s="504">
        <v>574</v>
      </c>
      <c r="F276" s="19" t="s">
        <v>32</v>
      </c>
      <c r="G276" s="19">
        <v>687</v>
      </c>
      <c r="H276" s="19">
        <v>47</v>
      </c>
      <c r="I276" s="19">
        <v>65</v>
      </c>
      <c r="J276" s="19">
        <v>13</v>
      </c>
      <c r="K276" s="19">
        <v>5</v>
      </c>
      <c r="L276" s="19">
        <v>14</v>
      </c>
      <c r="M276" s="19">
        <v>4</v>
      </c>
      <c r="N276" s="19">
        <v>8</v>
      </c>
      <c r="O276" s="19">
        <v>8</v>
      </c>
      <c r="P276" s="19">
        <v>6</v>
      </c>
      <c r="Q276" s="19">
        <v>78</v>
      </c>
      <c r="S276" s="19">
        <v>2</v>
      </c>
      <c r="T276" s="19">
        <v>0</v>
      </c>
      <c r="U276" s="19">
        <v>0</v>
      </c>
      <c r="V276" s="19">
        <v>0</v>
      </c>
      <c r="W276" s="19">
        <v>23</v>
      </c>
      <c r="X276" s="19">
        <v>4</v>
      </c>
      <c r="Y276" s="19">
        <v>2</v>
      </c>
      <c r="Z276" s="19">
        <v>2</v>
      </c>
      <c r="AA276" s="19">
        <v>15</v>
      </c>
      <c r="AB276" s="19">
        <v>0</v>
      </c>
      <c r="AC276" s="19">
        <v>24</v>
      </c>
      <c r="AD276" s="19">
        <f t="shared" si="4"/>
        <v>320</v>
      </c>
    </row>
    <row r="277" spans="1:30" s="266" customFormat="1" ht="16.5">
      <c r="A277" s="19">
        <v>14</v>
      </c>
      <c r="B277" s="19">
        <v>66</v>
      </c>
      <c r="C277" s="19" t="s">
        <v>589</v>
      </c>
      <c r="D277" s="19"/>
      <c r="E277" s="504">
        <v>575</v>
      </c>
      <c r="F277" s="19" t="s">
        <v>31</v>
      </c>
      <c r="G277" s="19">
        <v>619</v>
      </c>
      <c r="H277" s="19">
        <v>46</v>
      </c>
      <c r="I277" s="19">
        <v>77</v>
      </c>
      <c r="J277" s="19">
        <v>14</v>
      </c>
      <c r="K277" s="19">
        <v>5</v>
      </c>
      <c r="L277" s="19">
        <v>18</v>
      </c>
      <c r="M277" s="19">
        <v>3</v>
      </c>
      <c r="N277" s="19">
        <v>5</v>
      </c>
      <c r="O277" s="19">
        <v>3</v>
      </c>
      <c r="P277" s="19">
        <v>4</v>
      </c>
      <c r="Q277" s="19">
        <v>80</v>
      </c>
      <c r="S277" s="19">
        <v>3</v>
      </c>
      <c r="T277" s="19">
        <v>5</v>
      </c>
      <c r="U277" s="19">
        <v>1</v>
      </c>
      <c r="V277" s="19">
        <v>0</v>
      </c>
      <c r="W277" s="19">
        <v>14</v>
      </c>
      <c r="X277" s="19">
        <v>0</v>
      </c>
      <c r="Y277" s="19">
        <v>4</v>
      </c>
      <c r="Z277" s="19">
        <v>0</v>
      </c>
      <c r="AA277" s="19">
        <v>35</v>
      </c>
      <c r="AB277" s="19">
        <v>0</v>
      </c>
      <c r="AC277" s="19">
        <v>5</v>
      </c>
      <c r="AD277" s="19">
        <f t="shared" si="4"/>
        <v>322</v>
      </c>
    </row>
    <row r="278" spans="1:30" s="266" customFormat="1" ht="16.5">
      <c r="A278" s="19">
        <v>14</v>
      </c>
      <c r="B278" s="19">
        <v>66</v>
      </c>
      <c r="C278" s="19" t="s">
        <v>589</v>
      </c>
      <c r="D278" s="280"/>
      <c r="E278" s="504">
        <v>575</v>
      </c>
      <c r="F278" s="19" t="s">
        <v>32</v>
      </c>
      <c r="G278" s="19">
        <v>619</v>
      </c>
      <c r="H278" s="19">
        <v>38</v>
      </c>
      <c r="I278" s="19">
        <v>55</v>
      </c>
      <c r="J278" s="19">
        <v>20</v>
      </c>
      <c r="K278" s="19">
        <v>6</v>
      </c>
      <c r="L278" s="19">
        <v>24</v>
      </c>
      <c r="M278" s="19">
        <v>3</v>
      </c>
      <c r="N278" s="19">
        <v>9</v>
      </c>
      <c r="O278" s="19">
        <v>3</v>
      </c>
      <c r="P278" s="19">
        <v>1</v>
      </c>
      <c r="Q278" s="19">
        <v>57</v>
      </c>
      <c r="S278" s="19">
        <v>1</v>
      </c>
      <c r="T278" s="19">
        <v>4</v>
      </c>
      <c r="U278" s="19">
        <v>3</v>
      </c>
      <c r="V278" s="19">
        <v>0</v>
      </c>
      <c r="W278" s="19">
        <v>10</v>
      </c>
      <c r="X278" s="19">
        <v>2</v>
      </c>
      <c r="Y278" s="19">
        <v>6</v>
      </c>
      <c r="Z278" s="19">
        <v>0</v>
      </c>
      <c r="AA278" s="19">
        <v>33</v>
      </c>
      <c r="AB278" s="19">
        <v>1</v>
      </c>
      <c r="AC278" s="19">
        <v>9</v>
      </c>
      <c r="AD278" s="19">
        <f t="shared" si="4"/>
        <v>285</v>
      </c>
    </row>
    <row r="279" spans="1:30" s="266" customFormat="1" ht="16.5">
      <c r="A279" s="19">
        <v>14</v>
      </c>
      <c r="B279" s="19">
        <v>66</v>
      </c>
      <c r="C279" s="19" t="s">
        <v>589</v>
      </c>
      <c r="D279" s="19"/>
      <c r="E279" s="504">
        <v>576</v>
      </c>
      <c r="F279" s="19" t="s">
        <v>31</v>
      </c>
      <c r="G279" s="19">
        <v>548</v>
      </c>
      <c r="H279" s="19">
        <v>39</v>
      </c>
      <c r="I279" s="19">
        <v>62</v>
      </c>
      <c r="J279" s="19">
        <v>13</v>
      </c>
      <c r="K279" s="19">
        <v>3</v>
      </c>
      <c r="L279" s="19">
        <v>5</v>
      </c>
      <c r="M279" s="19">
        <v>1</v>
      </c>
      <c r="N279" s="19">
        <v>3</v>
      </c>
      <c r="O279" s="19">
        <v>1</v>
      </c>
      <c r="P279" s="19">
        <v>3</v>
      </c>
      <c r="Q279" s="19">
        <v>92</v>
      </c>
      <c r="S279" s="19">
        <v>6</v>
      </c>
      <c r="T279" s="19">
        <v>2</v>
      </c>
      <c r="U279" s="19">
        <v>1</v>
      </c>
      <c r="V279" s="19">
        <v>0</v>
      </c>
      <c r="W279" s="19">
        <v>14</v>
      </c>
      <c r="X279" s="19">
        <v>1</v>
      </c>
      <c r="Y279" s="19">
        <v>3</v>
      </c>
      <c r="Z279" s="19">
        <v>4</v>
      </c>
      <c r="AA279" s="19">
        <v>24</v>
      </c>
      <c r="AB279" s="19">
        <v>0</v>
      </c>
      <c r="AC279" s="19">
        <v>13</v>
      </c>
      <c r="AD279" s="19">
        <f t="shared" si="4"/>
        <v>290</v>
      </c>
    </row>
    <row r="280" spans="1:30" s="266" customFormat="1" ht="16.5">
      <c r="A280" s="19">
        <v>14</v>
      </c>
      <c r="B280" s="19">
        <v>66</v>
      </c>
      <c r="C280" s="19" t="s">
        <v>589</v>
      </c>
      <c r="D280" s="19"/>
      <c r="E280" s="504">
        <v>576</v>
      </c>
      <c r="F280" s="19" t="s">
        <v>32</v>
      </c>
      <c r="G280" s="19">
        <v>548</v>
      </c>
      <c r="H280" s="19">
        <v>33</v>
      </c>
      <c r="I280" s="19">
        <v>79</v>
      </c>
      <c r="J280" s="19">
        <v>22</v>
      </c>
      <c r="K280" s="19">
        <v>8</v>
      </c>
      <c r="L280" s="19">
        <v>23</v>
      </c>
      <c r="M280" s="19">
        <v>2</v>
      </c>
      <c r="N280" s="19">
        <v>2</v>
      </c>
      <c r="O280" s="19">
        <v>5</v>
      </c>
      <c r="P280" s="19">
        <v>2</v>
      </c>
      <c r="Q280" s="19">
        <v>87</v>
      </c>
      <c r="S280" s="19">
        <v>4</v>
      </c>
      <c r="T280" s="19">
        <v>3</v>
      </c>
      <c r="U280" s="19">
        <v>0</v>
      </c>
      <c r="V280" s="19">
        <v>0</v>
      </c>
      <c r="W280" s="19">
        <v>10</v>
      </c>
      <c r="X280" s="19">
        <v>0</v>
      </c>
      <c r="Y280" s="19">
        <v>5</v>
      </c>
      <c r="Z280" s="19">
        <v>1</v>
      </c>
      <c r="AA280" s="19">
        <v>19</v>
      </c>
      <c r="AB280" s="19">
        <v>0</v>
      </c>
      <c r="AC280" s="19">
        <v>1</v>
      </c>
      <c r="AD280" s="19">
        <f t="shared" si="4"/>
        <v>306</v>
      </c>
    </row>
    <row r="281" spans="1:30" s="266" customFormat="1" ht="16.5">
      <c r="A281" s="19">
        <v>14</v>
      </c>
      <c r="B281" s="19">
        <v>66</v>
      </c>
      <c r="C281" s="19" t="s">
        <v>589</v>
      </c>
      <c r="D281" s="19"/>
      <c r="E281" s="504">
        <v>576</v>
      </c>
      <c r="F281" s="19" t="s">
        <v>33</v>
      </c>
      <c r="G281" s="19">
        <v>548</v>
      </c>
      <c r="H281" s="19">
        <v>24</v>
      </c>
      <c r="I281" s="19">
        <v>61</v>
      </c>
      <c r="J281" s="19">
        <v>28</v>
      </c>
      <c r="K281" s="19">
        <v>2</v>
      </c>
      <c r="L281" s="19">
        <v>19</v>
      </c>
      <c r="M281" s="19">
        <v>4</v>
      </c>
      <c r="N281" s="19">
        <v>2</v>
      </c>
      <c r="O281" s="19">
        <v>4</v>
      </c>
      <c r="P281" s="19">
        <v>2</v>
      </c>
      <c r="Q281" s="19">
        <v>73</v>
      </c>
      <c r="S281" s="19">
        <v>4</v>
      </c>
      <c r="T281" s="19">
        <v>3</v>
      </c>
      <c r="U281" s="19">
        <v>2</v>
      </c>
      <c r="V281" s="19">
        <v>0</v>
      </c>
      <c r="W281" s="19">
        <v>6</v>
      </c>
      <c r="X281" s="19">
        <v>5</v>
      </c>
      <c r="Y281" s="19">
        <v>2</v>
      </c>
      <c r="Z281" s="19">
        <v>0</v>
      </c>
      <c r="AA281" s="19">
        <v>20</v>
      </c>
      <c r="AB281" s="19">
        <v>0</v>
      </c>
      <c r="AC281" s="19">
        <v>14</v>
      </c>
      <c r="AD281" s="19">
        <f t="shared" si="4"/>
        <v>275</v>
      </c>
    </row>
    <row r="282" spans="1:30" s="266" customFormat="1" ht="16.5">
      <c r="A282" s="19">
        <v>14</v>
      </c>
      <c r="B282" s="19">
        <v>66</v>
      </c>
      <c r="C282" s="19" t="s">
        <v>589</v>
      </c>
      <c r="D282" s="19"/>
      <c r="E282" s="504">
        <v>577</v>
      </c>
      <c r="F282" s="19" t="s">
        <v>31</v>
      </c>
      <c r="G282" s="19">
        <v>502</v>
      </c>
      <c r="H282" s="19">
        <v>44</v>
      </c>
      <c r="I282" s="19">
        <v>69</v>
      </c>
      <c r="J282" s="19">
        <v>16</v>
      </c>
      <c r="K282" s="19">
        <v>12</v>
      </c>
      <c r="L282" s="19">
        <v>15</v>
      </c>
      <c r="M282" s="19">
        <v>0</v>
      </c>
      <c r="N282" s="19">
        <v>5</v>
      </c>
      <c r="O282" s="19">
        <v>3</v>
      </c>
      <c r="P282" s="19">
        <v>2</v>
      </c>
      <c r="Q282" s="19">
        <v>60</v>
      </c>
      <c r="S282" s="19">
        <v>4</v>
      </c>
      <c r="T282" s="19">
        <v>2</v>
      </c>
      <c r="U282" s="19">
        <v>1</v>
      </c>
      <c r="V282" s="19">
        <v>0</v>
      </c>
      <c r="W282" s="19">
        <v>8</v>
      </c>
      <c r="X282" s="19">
        <v>1</v>
      </c>
      <c r="Y282" s="19">
        <v>2</v>
      </c>
      <c r="Z282" s="19">
        <v>4</v>
      </c>
      <c r="AA282" s="19">
        <v>14</v>
      </c>
      <c r="AB282" s="19">
        <v>0</v>
      </c>
      <c r="AC282" s="19">
        <v>8</v>
      </c>
      <c r="AD282" s="19">
        <f t="shared" si="4"/>
        <v>270</v>
      </c>
    </row>
    <row r="283" spans="1:30" s="266" customFormat="1" ht="16.5">
      <c r="A283" s="19">
        <v>14</v>
      </c>
      <c r="B283" s="19">
        <v>66</v>
      </c>
      <c r="C283" s="19" t="s">
        <v>589</v>
      </c>
      <c r="D283" s="19"/>
      <c r="E283" s="504">
        <v>577</v>
      </c>
      <c r="F283" s="19" t="s">
        <v>32</v>
      </c>
      <c r="G283" s="19">
        <v>502</v>
      </c>
      <c r="H283" s="19">
        <v>50</v>
      </c>
      <c r="I283" s="19">
        <v>55</v>
      </c>
      <c r="J283" s="19">
        <v>12</v>
      </c>
      <c r="K283" s="19">
        <v>1</v>
      </c>
      <c r="L283" s="19">
        <v>12</v>
      </c>
      <c r="M283" s="19">
        <v>1</v>
      </c>
      <c r="N283" s="19">
        <v>5</v>
      </c>
      <c r="O283" s="19">
        <v>2</v>
      </c>
      <c r="P283" s="19">
        <v>1</v>
      </c>
      <c r="Q283" s="19">
        <v>54</v>
      </c>
      <c r="S283" s="19">
        <v>7</v>
      </c>
      <c r="T283" s="19">
        <v>1</v>
      </c>
      <c r="U283" s="19">
        <v>2</v>
      </c>
      <c r="V283" s="19">
        <v>0</v>
      </c>
      <c r="W283" s="19">
        <v>8</v>
      </c>
      <c r="X283" s="19">
        <v>2</v>
      </c>
      <c r="Y283" s="19">
        <v>6</v>
      </c>
      <c r="Z283" s="19">
        <v>4</v>
      </c>
      <c r="AA283" s="19">
        <v>18</v>
      </c>
      <c r="AB283" s="19">
        <v>0</v>
      </c>
      <c r="AC283" s="19">
        <v>8</v>
      </c>
      <c r="AD283" s="19">
        <f t="shared" si="4"/>
        <v>249</v>
      </c>
    </row>
    <row r="284" spans="1:30" s="266" customFormat="1" ht="16.5">
      <c r="A284" s="19">
        <v>14</v>
      </c>
      <c r="B284" s="19">
        <v>66</v>
      </c>
      <c r="C284" s="19" t="s">
        <v>589</v>
      </c>
      <c r="D284" s="19"/>
      <c r="E284" s="504">
        <v>577</v>
      </c>
      <c r="F284" s="19" t="s">
        <v>33</v>
      </c>
      <c r="G284" s="19">
        <v>502</v>
      </c>
      <c r="H284" s="19">
        <v>54</v>
      </c>
      <c r="I284" s="19">
        <v>49</v>
      </c>
      <c r="J284" s="19">
        <v>20</v>
      </c>
      <c r="K284" s="19">
        <v>5</v>
      </c>
      <c r="L284" s="19">
        <v>15</v>
      </c>
      <c r="M284" s="19">
        <v>4</v>
      </c>
      <c r="N284" s="19">
        <v>6</v>
      </c>
      <c r="O284" s="19">
        <v>0</v>
      </c>
      <c r="P284" s="19">
        <v>4</v>
      </c>
      <c r="Q284" s="19">
        <v>73</v>
      </c>
      <c r="S284" s="19">
        <v>2</v>
      </c>
      <c r="T284" s="19">
        <v>2</v>
      </c>
      <c r="U284" s="19">
        <v>1</v>
      </c>
      <c r="V284" s="19">
        <v>0</v>
      </c>
      <c r="W284" s="19">
        <v>10</v>
      </c>
      <c r="X284" s="19">
        <v>6</v>
      </c>
      <c r="Y284" s="19">
        <v>3</v>
      </c>
      <c r="Z284" s="19">
        <v>4</v>
      </c>
      <c r="AA284" s="19">
        <v>0</v>
      </c>
      <c r="AB284" s="19">
        <v>0</v>
      </c>
      <c r="AC284" s="19">
        <v>5</v>
      </c>
      <c r="AD284" s="19">
        <f t="shared" si="4"/>
        <v>263</v>
      </c>
    </row>
    <row r="285" spans="1:30" s="266" customFormat="1" ht="16.5">
      <c r="A285" s="19">
        <v>14</v>
      </c>
      <c r="B285" s="19">
        <v>66</v>
      </c>
      <c r="C285" s="19" t="s">
        <v>589</v>
      </c>
      <c r="D285" s="280"/>
      <c r="E285" s="504">
        <v>578</v>
      </c>
      <c r="F285" s="19" t="s">
        <v>31</v>
      </c>
      <c r="G285" s="19">
        <v>671</v>
      </c>
      <c r="H285" s="19">
        <v>42</v>
      </c>
      <c r="I285" s="19">
        <v>55</v>
      </c>
      <c r="J285" s="19">
        <v>19</v>
      </c>
      <c r="K285" s="19">
        <v>3</v>
      </c>
      <c r="L285" s="19">
        <v>24</v>
      </c>
      <c r="M285" s="19">
        <v>0</v>
      </c>
      <c r="N285" s="19">
        <v>6</v>
      </c>
      <c r="O285" s="19">
        <v>7</v>
      </c>
      <c r="P285" s="19">
        <v>6</v>
      </c>
      <c r="Q285" s="19">
        <v>62</v>
      </c>
      <c r="S285" s="19">
        <v>10</v>
      </c>
      <c r="T285" s="19">
        <v>0</v>
      </c>
      <c r="U285" s="19">
        <v>3</v>
      </c>
      <c r="V285" s="19">
        <v>0</v>
      </c>
      <c r="W285" s="19">
        <v>8</v>
      </c>
      <c r="X285" s="19">
        <v>4</v>
      </c>
      <c r="Y285" s="19">
        <v>10</v>
      </c>
      <c r="Z285" s="19">
        <v>1</v>
      </c>
      <c r="AA285" s="19">
        <v>10</v>
      </c>
      <c r="AB285" s="19">
        <v>0</v>
      </c>
      <c r="AC285" s="19">
        <v>15</v>
      </c>
      <c r="AD285" s="19">
        <f t="shared" si="4"/>
        <v>285</v>
      </c>
    </row>
    <row r="286" spans="1:30" s="266" customFormat="1" ht="16.5">
      <c r="A286" s="19">
        <v>14</v>
      </c>
      <c r="B286" s="19">
        <v>66</v>
      </c>
      <c r="C286" s="19" t="s">
        <v>589</v>
      </c>
      <c r="D286" s="19"/>
      <c r="E286" s="504">
        <v>578</v>
      </c>
      <c r="F286" s="19" t="s">
        <v>32</v>
      </c>
      <c r="G286" s="19">
        <v>671</v>
      </c>
      <c r="H286" s="19">
        <v>45</v>
      </c>
      <c r="I286" s="19">
        <v>76</v>
      </c>
      <c r="J286" s="19">
        <v>21</v>
      </c>
      <c r="K286" s="19">
        <v>10</v>
      </c>
      <c r="L286" s="19">
        <v>23</v>
      </c>
      <c r="M286" s="19">
        <v>2</v>
      </c>
      <c r="N286" s="19">
        <v>3</v>
      </c>
      <c r="O286" s="19">
        <v>6</v>
      </c>
      <c r="P286" s="19">
        <v>3</v>
      </c>
      <c r="Q286" s="19">
        <v>65</v>
      </c>
      <c r="S286" s="19">
        <v>4</v>
      </c>
      <c r="T286" s="19">
        <v>1</v>
      </c>
      <c r="U286" s="19">
        <v>1</v>
      </c>
      <c r="V286" s="19">
        <v>0</v>
      </c>
      <c r="W286" s="19">
        <v>7</v>
      </c>
      <c r="X286" s="19">
        <v>3</v>
      </c>
      <c r="Y286" s="19">
        <v>4</v>
      </c>
      <c r="Z286" s="19">
        <v>2</v>
      </c>
      <c r="AA286" s="19">
        <v>14</v>
      </c>
      <c r="AB286" s="19">
        <v>0</v>
      </c>
      <c r="AC286" s="19">
        <v>8</v>
      </c>
      <c r="AD286" s="19">
        <f t="shared" si="4"/>
        <v>298</v>
      </c>
    </row>
    <row r="287" spans="1:30" s="266" customFormat="1" ht="16.5">
      <c r="A287" s="19">
        <v>14</v>
      </c>
      <c r="B287" s="19">
        <v>66</v>
      </c>
      <c r="C287" s="19" t="s">
        <v>589</v>
      </c>
      <c r="D287" s="280"/>
      <c r="E287" s="504">
        <v>578</v>
      </c>
      <c r="F287" s="19" t="s">
        <v>33</v>
      </c>
      <c r="G287" s="19">
        <v>671</v>
      </c>
      <c r="H287" s="19">
        <v>58</v>
      </c>
      <c r="I287" s="19">
        <v>68</v>
      </c>
      <c r="J287" s="19">
        <v>19</v>
      </c>
      <c r="K287" s="19">
        <v>6</v>
      </c>
      <c r="L287" s="19">
        <v>17</v>
      </c>
      <c r="M287" s="19">
        <v>1</v>
      </c>
      <c r="N287" s="19">
        <v>9</v>
      </c>
      <c r="O287" s="19">
        <v>6</v>
      </c>
      <c r="P287" s="19">
        <v>1</v>
      </c>
      <c r="Q287" s="19">
        <v>81</v>
      </c>
      <c r="S287" s="19">
        <v>14</v>
      </c>
      <c r="T287" s="19">
        <v>3</v>
      </c>
      <c r="U287" s="19">
        <v>2</v>
      </c>
      <c r="V287" s="19">
        <v>0</v>
      </c>
      <c r="W287" s="19">
        <v>11</v>
      </c>
      <c r="X287" s="19">
        <v>1</v>
      </c>
      <c r="Y287" s="19">
        <v>2</v>
      </c>
      <c r="Z287" s="19">
        <v>3</v>
      </c>
      <c r="AA287" s="19">
        <v>17</v>
      </c>
      <c r="AB287" s="19">
        <v>0</v>
      </c>
      <c r="AC287" s="19">
        <v>14</v>
      </c>
      <c r="AD287" s="19">
        <f t="shared" ref="AD287:AD350" si="5">SUM(H287:AC287)</f>
        <v>333</v>
      </c>
    </row>
    <row r="288" spans="1:30" s="266" customFormat="1" ht="16.5">
      <c r="A288" s="19">
        <v>14</v>
      </c>
      <c r="B288" s="19">
        <v>66</v>
      </c>
      <c r="C288" s="19" t="s">
        <v>589</v>
      </c>
      <c r="D288" s="19"/>
      <c r="E288" s="504">
        <v>579</v>
      </c>
      <c r="F288" s="19" t="s">
        <v>31</v>
      </c>
      <c r="G288" s="19">
        <v>747</v>
      </c>
      <c r="H288" s="19">
        <v>63</v>
      </c>
      <c r="I288" s="19">
        <v>73</v>
      </c>
      <c r="J288" s="19">
        <v>27</v>
      </c>
      <c r="K288" s="19">
        <v>34</v>
      </c>
      <c r="L288" s="19">
        <v>32</v>
      </c>
      <c r="M288" s="19">
        <v>4</v>
      </c>
      <c r="N288" s="19">
        <v>7</v>
      </c>
      <c r="O288" s="19">
        <v>9</v>
      </c>
      <c r="P288" s="19">
        <v>5</v>
      </c>
      <c r="Q288" s="19">
        <v>70</v>
      </c>
      <c r="S288" s="19">
        <v>4</v>
      </c>
      <c r="T288" s="19">
        <v>0</v>
      </c>
      <c r="U288" s="19">
        <v>3</v>
      </c>
      <c r="V288" s="19">
        <v>0</v>
      </c>
      <c r="W288" s="19">
        <v>7</v>
      </c>
      <c r="X288" s="19">
        <v>4</v>
      </c>
      <c r="Y288" s="19">
        <v>1</v>
      </c>
      <c r="Z288" s="19">
        <v>2</v>
      </c>
      <c r="AA288" s="19">
        <v>6</v>
      </c>
      <c r="AB288" s="19">
        <v>0</v>
      </c>
      <c r="AC288" s="19">
        <v>12</v>
      </c>
      <c r="AD288" s="19">
        <f t="shared" si="5"/>
        <v>363</v>
      </c>
    </row>
    <row r="289" spans="1:30" s="266" customFormat="1" ht="16.5">
      <c r="A289" s="19">
        <v>14</v>
      </c>
      <c r="B289" s="19">
        <v>66</v>
      </c>
      <c r="C289" s="19" t="s">
        <v>589</v>
      </c>
      <c r="D289" s="19"/>
      <c r="E289" s="504">
        <v>579</v>
      </c>
      <c r="F289" s="19" t="s">
        <v>32</v>
      </c>
      <c r="G289" s="19">
        <v>746</v>
      </c>
      <c r="H289" s="19">
        <v>71</v>
      </c>
      <c r="I289" s="19">
        <v>94</v>
      </c>
      <c r="J289" s="19">
        <v>24</v>
      </c>
      <c r="K289" s="19">
        <v>26</v>
      </c>
      <c r="L289" s="19">
        <v>25</v>
      </c>
      <c r="M289" s="19">
        <v>0</v>
      </c>
      <c r="N289" s="19">
        <v>9</v>
      </c>
      <c r="O289" s="19">
        <v>2</v>
      </c>
      <c r="P289" s="19">
        <v>2</v>
      </c>
      <c r="Q289" s="19">
        <v>76</v>
      </c>
      <c r="S289" s="19">
        <v>4</v>
      </c>
      <c r="T289" s="19">
        <v>0</v>
      </c>
      <c r="U289" s="19">
        <v>4</v>
      </c>
      <c r="V289" s="19">
        <v>0</v>
      </c>
      <c r="W289" s="19">
        <v>4</v>
      </c>
      <c r="X289" s="19">
        <v>0</v>
      </c>
      <c r="Y289" s="19">
        <v>2</v>
      </c>
      <c r="Z289" s="19">
        <v>0</v>
      </c>
      <c r="AA289" s="19">
        <v>18</v>
      </c>
      <c r="AB289" s="19">
        <v>0</v>
      </c>
      <c r="AC289" s="19">
        <v>12</v>
      </c>
      <c r="AD289" s="19">
        <f t="shared" si="5"/>
        <v>373</v>
      </c>
    </row>
    <row r="290" spans="1:30" s="266" customFormat="1" ht="16.5">
      <c r="A290" s="19">
        <v>14</v>
      </c>
      <c r="B290" s="19">
        <v>66</v>
      </c>
      <c r="C290" s="19" t="s">
        <v>589</v>
      </c>
      <c r="D290" s="19"/>
      <c r="E290" s="504">
        <v>580</v>
      </c>
      <c r="F290" s="19" t="s">
        <v>31</v>
      </c>
      <c r="G290" s="19">
        <v>595</v>
      </c>
      <c r="H290" s="19">
        <v>56</v>
      </c>
      <c r="I290" s="19">
        <v>93</v>
      </c>
      <c r="J290" s="19">
        <v>18</v>
      </c>
      <c r="K290" s="19">
        <v>10</v>
      </c>
      <c r="L290" s="19">
        <v>13</v>
      </c>
      <c r="M290" s="19">
        <v>4</v>
      </c>
      <c r="N290" s="19">
        <v>6</v>
      </c>
      <c r="O290" s="19">
        <v>4</v>
      </c>
      <c r="P290" s="19">
        <v>4</v>
      </c>
      <c r="Q290" s="19">
        <v>90</v>
      </c>
      <c r="S290" s="19">
        <v>6</v>
      </c>
      <c r="T290" s="19">
        <v>3</v>
      </c>
      <c r="U290" s="19">
        <v>2</v>
      </c>
      <c r="V290" s="19">
        <v>0</v>
      </c>
      <c r="W290" s="19">
        <v>13</v>
      </c>
      <c r="X290" s="19">
        <v>3</v>
      </c>
      <c r="Y290" s="19">
        <v>4</v>
      </c>
      <c r="Z290" s="19">
        <v>3</v>
      </c>
      <c r="AA290" s="19">
        <v>20</v>
      </c>
      <c r="AB290" s="19">
        <v>0</v>
      </c>
      <c r="AC290" s="19">
        <v>14</v>
      </c>
      <c r="AD290" s="19">
        <f t="shared" si="5"/>
        <v>366</v>
      </c>
    </row>
    <row r="291" spans="1:30" s="266" customFormat="1" ht="16.5">
      <c r="A291" s="19">
        <v>14</v>
      </c>
      <c r="B291" s="19">
        <v>66</v>
      </c>
      <c r="C291" s="19" t="s">
        <v>589</v>
      </c>
      <c r="D291" s="19"/>
      <c r="E291" s="504">
        <v>580</v>
      </c>
      <c r="F291" s="19" t="s">
        <v>32</v>
      </c>
      <c r="G291" s="19">
        <v>594</v>
      </c>
      <c r="H291" s="19">
        <v>53</v>
      </c>
      <c r="I291" s="19">
        <v>79</v>
      </c>
      <c r="J291" s="19">
        <v>22</v>
      </c>
      <c r="K291" s="19">
        <v>2</v>
      </c>
      <c r="L291" s="19">
        <v>18</v>
      </c>
      <c r="M291" s="19">
        <v>3</v>
      </c>
      <c r="N291" s="19">
        <v>8</v>
      </c>
      <c r="O291" s="19">
        <v>6</v>
      </c>
      <c r="P291" s="19">
        <v>1</v>
      </c>
      <c r="Q291" s="19">
        <v>83</v>
      </c>
      <c r="S291" s="19">
        <v>7</v>
      </c>
      <c r="T291" s="19">
        <v>3</v>
      </c>
      <c r="U291" s="19">
        <v>2</v>
      </c>
      <c r="V291" s="19">
        <v>0</v>
      </c>
      <c r="W291" s="19">
        <v>14</v>
      </c>
      <c r="X291" s="19">
        <v>6</v>
      </c>
      <c r="Y291" s="19">
        <v>5</v>
      </c>
      <c r="Z291" s="19">
        <v>4</v>
      </c>
      <c r="AA291" s="19">
        <v>5</v>
      </c>
      <c r="AB291" s="19">
        <v>0</v>
      </c>
      <c r="AC291" s="19">
        <v>8</v>
      </c>
      <c r="AD291" s="19">
        <f t="shared" si="5"/>
        <v>329</v>
      </c>
    </row>
    <row r="292" spans="1:30" s="266" customFormat="1" ht="16.5">
      <c r="A292" s="19">
        <v>14</v>
      </c>
      <c r="B292" s="19">
        <v>66</v>
      </c>
      <c r="C292" s="19" t="s">
        <v>589</v>
      </c>
      <c r="D292" s="280"/>
      <c r="E292" s="504">
        <v>581</v>
      </c>
      <c r="F292" s="19" t="s">
        <v>31</v>
      </c>
      <c r="G292" s="19">
        <v>643</v>
      </c>
      <c r="H292" s="19">
        <v>64</v>
      </c>
      <c r="I292" s="19">
        <v>44</v>
      </c>
      <c r="J292" s="19">
        <v>18</v>
      </c>
      <c r="K292" s="19">
        <v>2</v>
      </c>
      <c r="L292" s="19">
        <v>18</v>
      </c>
      <c r="M292" s="19">
        <v>4</v>
      </c>
      <c r="N292" s="19">
        <v>4</v>
      </c>
      <c r="O292" s="19">
        <v>1</v>
      </c>
      <c r="P292" s="19">
        <v>3</v>
      </c>
      <c r="Q292" s="19">
        <v>74</v>
      </c>
      <c r="S292" s="19">
        <v>5</v>
      </c>
      <c r="T292" s="19">
        <v>0</v>
      </c>
      <c r="U292" s="19">
        <v>1</v>
      </c>
      <c r="V292" s="19">
        <v>0</v>
      </c>
      <c r="W292" s="19">
        <v>11</v>
      </c>
      <c r="X292" s="19">
        <v>2</v>
      </c>
      <c r="Y292" s="19">
        <v>1</v>
      </c>
      <c r="Z292" s="19">
        <v>5</v>
      </c>
      <c r="AA292" s="19">
        <v>8</v>
      </c>
      <c r="AB292" s="19">
        <v>0</v>
      </c>
      <c r="AC292" s="19">
        <v>14</v>
      </c>
      <c r="AD292" s="19">
        <f t="shared" si="5"/>
        <v>279</v>
      </c>
    </row>
    <row r="293" spans="1:30" s="266" customFormat="1" ht="16.5">
      <c r="A293" s="19">
        <v>14</v>
      </c>
      <c r="B293" s="19">
        <v>66</v>
      </c>
      <c r="C293" s="19" t="s">
        <v>589</v>
      </c>
      <c r="D293" s="19"/>
      <c r="E293" s="504">
        <v>581</v>
      </c>
      <c r="F293" s="19" t="s">
        <v>32</v>
      </c>
      <c r="G293" s="19">
        <v>643</v>
      </c>
      <c r="H293" s="19">
        <v>64</v>
      </c>
      <c r="I293" s="19">
        <v>50</v>
      </c>
      <c r="J293" s="19">
        <v>14</v>
      </c>
      <c r="K293" s="19">
        <v>4</v>
      </c>
      <c r="L293" s="19">
        <v>16</v>
      </c>
      <c r="M293" s="19">
        <v>2</v>
      </c>
      <c r="N293" s="19">
        <v>3</v>
      </c>
      <c r="O293" s="19">
        <v>5</v>
      </c>
      <c r="P293" s="19">
        <v>3</v>
      </c>
      <c r="Q293" s="19">
        <v>56</v>
      </c>
      <c r="S293" s="19">
        <v>3</v>
      </c>
      <c r="T293" s="19">
        <v>0</v>
      </c>
      <c r="U293" s="19">
        <v>2</v>
      </c>
      <c r="V293" s="19">
        <v>0</v>
      </c>
      <c r="W293" s="19">
        <v>16</v>
      </c>
      <c r="X293" s="19">
        <v>2</v>
      </c>
      <c r="Y293" s="19">
        <v>2</v>
      </c>
      <c r="Z293" s="19">
        <v>1</v>
      </c>
      <c r="AA293" s="19">
        <v>9</v>
      </c>
      <c r="AB293" s="19">
        <v>0</v>
      </c>
      <c r="AC293" s="19">
        <v>9</v>
      </c>
      <c r="AD293" s="19">
        <f t="shared" si="5"/>
        <v>261</v>
      </c>
    </row>
    <row r="294" spans="1:30" s="266" customFormat="1" ht="16.5">
      <c r="A294" s="19">
        <v>14</v>
      </c>
      <c r="B294" s="19">
        <v>66</v>
      </c>
      <c r="C294" s="19" t="s">
        <v>589</v>
      </c>
      <c r="D294" s="19"/>
      <c r="E294" s="504">
        <v>581</v>
      </c>
      <c r="F294" s="19" t="s">
        <v>34</v>
      </c>
      <c r="G294" s="19"/>
      <c r="H294" s="19">
        <v>5</v>
      </c>
      <c r="I294" s="19">
        <v>12</v>
      </c>
      <c r="J294" s="19">
        <v>3</v>
      </c>
      <c r="K294" s="19">
        <v>4</v>
      </c>
      <c r="L294" s="19">
        <v>4</v>
      </c>
      <c r="M294" s="19">
        <v>1</v>
      </c>
      <c r="N294" s="19">
        <v>0</v>
      </c>
      <c r="O294" s="19">
        <v>2</v>
      </c>
      <c r="P294" s="19">
        <v>0</v>
      </c>
      <c r="Q294" s="19">
        <v>13</v>
      </c>
      <c r="S294" s="19">
        <v>0</v>
      </c>
      <c r="T294" s="19">
        <v>0</v>
      </c>
      <c r="U294" s="19">
        <v>1</v>
      </c>
      <c r="V294" s="19">
        <v>0</v>
      </c>
      <c r="W294" s="19">
        <v>1</v>
      </c>
      <c r="X294" s="19">
        <v>1</v>
      </c>
      <c r="Y294" s="19">
        <v>1</v>
      </c>
      <c r="Z294" s="19">
        <v>0</v>
      </c>
      <c r="AA294" s="19">
        <v>8</v>
      </c>
      <c r="AB294" s="19">
        <v>0</v>
      </c>
      <c r="AC294" s="19">
        <v>1</v>
      </c>
      <c r="AD294" s="19">
        <f t="shared" si="5"/>
        <v>57</v>
      </c>
    </row>
    <row r="295" spans="1:30" s="266" customFormat="1" ht="16.5">
      <c r="A295" s="19">
        <v>14</v>
      </c>
      <c r="B295" s="19">
        <v>66</v>
      </c>
      <c r="C295" s="19" t="s">
        <v>589</v>
      </c>
      <c r="D295" s="19"/>
      <c r="E295" s="504">
        <v>582</v>
      </c>
      <c r="F295" s="19" t="s">
        <v>31</v>
      </c>
      <c r="G295" s="19">
        <v>659</v>
      </c>
      <c r="H295" s="19">
        <v>65</v>
      </c>
      <c r="I295" s="19">
        <v>77</v>
      </c>
      <c r="J295" s="19">
        <v>11</v>
      </c>
      <c r="K295" s="19">
        <v>6</v>
      </c>
      <c r="L295" s="19">
        <v>19</v>
      </c>
      <c r="M295" s="19">
        <v>3</v>
      </c>
      <c r="N295" s="19">
        <v>7</v>
      </c>
      <c r="O295" s="19">
        <v>7</v>
      </c>
      <c r="P295" s="19">
        <v>0</v>
      </c>
      <c r="Q295" s="19">
        <v>91</v>
      </c>
      <c r="S295" s="19">
        <v>4</v>
      </c>
      <c r="T295" s="19">
        <v>1</v>
      </c>
      <c r="U295" s="19">
        <v>2</v>
      </c>
      <c r="V295" s="19">
        <v>0</v>
      </c>
      <c r="W295" s="19">
        <v>24</v>
      </c>
      <c r="X295" s="19">
        <v>10</v>
      </c>
      <c r="Y295" s="19">
        <v>5</v>
      </c>
      <c r="Z295" s="19">
        <v>1</v>
      </c>
      <c r="AA295" s="19">
        <v>9</v>
      </c>
      <c r="AB295" s="19">
        <v>1</v>
      </c>
      <c r="AC295" s="19">
        <v>10</v>
      </c>
      <c r="AD295" s="19">
        <f t="shared" si="5"/>
        <v>353</v>
      </c>
    </row>
    <row r="296" spans="1:30" s="266" customFormat="1" ht="16.5">
      <c r="A296" s="19">
        <v>14</v>
      </c>
      <c r="B296" s="19">
        <v>66</v>
      </c>
      <c r="C296" s="19" t="s">
        <v>589</v>
      </c>
      <c r="D296" s="19"/>
      <c r="E296" s="504">
        <v>582</v>
      </c>
      <c r="F296" s="19" t="s">
        <v>32</v>
      </c>
      <c r="G296" s="19">
        <v>659</v>
      </c>
      <c r="H296" s="19">
        <v>4</v>
      </c>
      <c r="I296" s="19">
        <v>62</v>
      </c>
      <c r="J296" s="19">
        <v>78</v>
      </c>
      <c r="K296" s="19">
        <v>16</v>
      </c>
      <c r="L296" s="19">
        <v>20</v>
      </c>
      <c r="M296" s="19">
        <v>5</v>
      </c>
      <c r="N296" s="19">
        <v>8</v>
      </c>
      <c r="O296" s="19">
        <v>5</v>
      </c>
      <c r="P296" s="19">
        <v>2</v>
      </c>
      <c r="Q296" s="19">
        <v>58</v>
      </c>
      <c r="S296" s="19">
        <v>7</v>
      </c>
      <c r="T296" s="19">
        <v>3</v>
      </c>
      <c r="U296" s="19">
        <v>2</v>
      </c>
      <c r="V296" s="19">
        <v>0</v>
      </c>
      <c r="W296" s="19">
        <v>4</v>
      </c>
      <c r="X296" s="19">
        <v>3</v>
      </c>
      <c r="Y296" s="19">
        <v>2</v>
      </c>
      <c r="Z296" s="19">
        <v>0</v>
      </c>
      <c r="AA296" s="19">
        <v>21</v>
      </c>
      <c r="AB296" s="19">
        <v>0</v>
      </c>
      <c r="AC296" s="19">
        <v>3</v>
      </c>
      <c r="AD296" s="19">
        <f t="shared" si="5"/>
        <v>303</v>
      </c>
    </row>
    <row r="297" spans="1:30" s="266" customFormat="1" ht="16.5">
      <c r="A297" s="19">
        <v>14</v>
      </c>
      <c r="B297" s="19">
        <v>66</v>
      </c>
      <c r="C297" s="19" t="s">
        <v>589</v>
      </c>
      <c r="D297" s="19"/>
      <c r="E297" s="504">
        <v>583</v>
      </c>
      <c r="F297" s="19" t="s">
        <v>31</v>
      </c>
      <c r="G297" s="19">
        <v>597</v>
      </c>
      <c r="H297" s="19">
        <v>53</v>
      </c>
      <c r="I297" s="19">
        <v>84</v>
      </c>
      <c r="J297" s="19">
        <v>12</v>
      </c>
      <c r="K297" s="19">
        <v>4</v>
      </c>
      <c r="L297" s="19">
        <v>19</v>
      </c>
      <c r="M297" s="19">
        <v>0</v>
      </c>
      <c r="N297" s="19">
        <v>11</v>
      </c>
      <c r="O297" s="19">
        <v>8</v>
      </c>
      <c r="P297" s="19">
        <v>4</v>
      </c>
      <c r="Q297" s="19">
        <v>63</v>
      </c>
      <c r="S297" s="19">
        <v>1</v>
      </c>
      <c r="T297" s="19">
        <v>0</v>
      </c>
      <c r="U297" s="19">
        <v>0</v>
      </c>
      <c r="V297" s="19">
        <v>0</v>
      </c>
      <c r="W297" s="19">
        <v>20</v>
      </c>
      <c r="X297" s="19">
        <v>10</v>
      </c>
      <c r="Y297" s="19">
        <v>3</v>
      </c>
      <c r="Z297" s="19">
        <v>11</v>
      </c>
      <c r="AA297" s="19">
        <v>5</v>
      </c>
      <c r="AB297" s="19">
        <v>0</v>
      </c>
      <c r="AC297" s="19">
        <v>11</v>
      </c>
      <c r="AD297" s="19">
        <f t="shared" si="5"/>
        <v>319</v>
      </c>
    </row>
    <row r="298" spans="1:30" s="266" customFormat="1" ht="16.5">
      <c r="A298" s="19">
        <v>14</v>
      </c>
      <c r="B298" s="19">
        <v>66</v>
      </c>
      <c r="C298" s="19" t="s">
        <v>589</v>
      </c>
      <c r="D298" s="280"/>
      <c r="E298" s="504">
        <v>583</v>
      </c>
      <c r="F298" s="19" t="s">
        <v>32</v>
      </c>
      <c r="G298" s="19">
        <v>596</v>
      </c>
      <c r="H298" s="19">
        <v>64</v>
      </c>
      <c r="I298" s="19">
        <v>87</v>
      </c>
      <c r="J298" s="19">
        <v>18</v>
      </c>
      <c r="K298" s="19">
        <v>5</v>
      </c>
      <c r="L298" s="19">
        <v>20</v>
      </c>
      <c r="M298" s="19">
        <v>5</v>
      </c>
      <c r="N298" s="19">
        <v>2</v>
      </c>
      <c r="O298" s="19">
        <v>5</v>
      </c>
      <c r="P298" s="19">
        <v>0</v>
      </c>
      <c r="Q298" s="19">
        <v>35</v>
      </c>
      <c r="S298" s="19">
        <v>4</v>
      </c>
      <c r="T298" s="19">
        <v>6</v>
      </c>
      <c r="U298" s="19">
        <v>2</v>
      </c>
      <c r="V298" s="19">
        <v>0</v>
      </c>
      <c r="W298" s="19">
        <v>20</v>
      </c>
      <c r="X298" s="19">
        <v>4</v>
      </c>
      <c r="Y298" s="19">
        <v>9</v>
      </c>
      <c r="Z298" s="19">
        <v>3</v>
      </c>
      <c r="AA298" s="19">
        <v>18</v>
      </c>
      <c r="AB298" s="19">
        <v>0</v>
      </c>
      <c r="AC298" s="19">
        <v>11</v>
      </c>
      <c r="AD298" s="19">
        <f t="shared" si="5"/>
        <v>318</v>
      </c>
    </row>
    <row r="299" spans="1:30" s="266" customFormat="1" ht="16.5">
      <c r="A299" s="19">
        <v>14</v>
      </c>
      <c r="B299" s="19">
        <v>66</v>
      </c>
      <c r="C299" s="19" t="s">
        <v>589</v>
      </c>
      <c r="D299" s="280"/>
      <c r="E299" s="504">
        <v>584</v>
      </c>
      <c r="F299" s="19" t="s">
        <v>31</v>
      </c>
      <c r="G299" s="19">
        <v>454</v>
      </c>
      <c r="H299" s="19">
        <v>48</v>
      </c>
      <c r="I299" s="19">
        <v>62</v>
      </c>
      <c r="J299" s="19">
        <v>22</v>
      </c>
      <c r="K299" s="19">
        <v>9</v>
      </c>
      <c r="L299" s="19">
        <v>16</v>
      </c>
      <c r="M299" s="19">
        <v>4</v>
      </c>
      <c r="N299" s="19">
        <v>4</v>
      </c>
      <c r="O299" s="19">
        <v>1</v>
      </c>
      <c r="P299" s="19">
        <v>0</v>
      </c>
      <c r="Q299" s="19">
        <v>46</v>
      </c>
      <c r="S299" s="19">
        <v>7</v>
      </c>
      <c r="T299" s="19">
        <v>1</v>
      </c>
      <c r="U299" s="19">
        <v>2</v>
      </c>
      <c r="V299" s="19">
        <v>0</v>
      </c>
      <c r="W299" s="19">
        <v>15</v>
      </c>
      <c r="X299" s="19">
        <v>1</v>
      </c>
      <c r="Y299" s="19">
        <v>4</v>
      </c>
      <c r="Z299" s="19">
        <v>6</v>
      </c>
      <c r="AA299" s="19">
        <v>13</v>
      </c>
      <c r="AB299" s="19">
        <v>1</v>
      </c>
      <c r="AC299" s="19">
        <v>15</v>
      </c>
      <c r="AD299" s="19">
        <f t="shared" si="5"/>
        <v>277</v>
      </c>
    </row>
    <row r="300" spans="1:30" s="266" customFormat="1" ht="16.5">
      <c r="A300" s="19">
        <v>14</v>
      </c>
      <c r="B300" s="19">
        <v>66</v>
      </c>
      <c r="C300" s="19" t="s">
        <v>589</v>
      </c>
      <c r="D300" s="19"/>
      <c r="E300" s="504">
        <v>584</v>
      </c>
      <c r="F300" s="19" t="s">
        <v>32</v>
      </c>
      <c r="G300" s="19">
        <v>454</v>
      </c>
      <c r="H300" s="19">
        <v>50</v>
      </c>
      <c r="I300" s="19">
        <v>68</v>
      </c>
      <c r="J300" s="19">
        <v>6</v>
      </c>
      <c r="K300" s="19">
        <v>11</v>
      </c>
      <c r="L300" s="19">
        <v>15</v>
      </c>
      <c r="M300" s="19">
        <v>1</v>
      </c>
      <c r="N300" s="19">
        <v>2</v>
      </c>
      <c r="O300" s="19">
        <v>3</v>
      </c>
      <c r="P300" s="19">
        <v>1</v>
      </c>
      <c r="Q300" s="19">
        <v>40</v>
      </c>
      <c r="S300" s="19">
        <v>6</v>
      </c>
      <c r="T300" s="19">
        <v>2</v>
      </c>
      <c r="U300" s="19">
        <v>1</v>
      </c>
      <c r="V300" s="19">
        <v>0</v>
      </c>
      <c r="W300" s="19">
        <v>18</v>
      </c>
      <c r="X300" s="19">
        <v>2</v>
      </c>
      <c r="Y300" s="19">
        <v>9</v>
      </c>
      <c r="Z300" s="19">
        <v>7</v>
      </c>
      <c r="AA300" s="19">
        <v>13</v>
      </c>
      <c r="AB300" s="19">
        <v>0</v>
      </c>
      <c r="AC300" s="19">
        <v>10</v>
      </c>
      <c r="AD300" s="19">
        <f t="shared" si="5"/>
        <v>265</v>
      </c>
    </row>
    <row r="301" spans="1:30" s="266" customFormat="1" ht="16.5">
      <c r="A301" s="19">
        <v>14</v>
      </c>
      <c r="B301" s="19">
        <v>66</v>
      </c>
      <c r="C301" s="19" t="s">
        <v>589</v>
      </c>
      <c r="D301" s="19"/>
      <c r="E301" s="504">
        <v>585</v>
      </c>
      <c r="F301" s="19" t="s">
        <v>31</v>
      </c>
      <c r="G301" s="19">
        <v>437</v>
      </c>
      <c r="H301" s="19">
        <v>38</v>
      </c>
      <c r="I301" s="19">
        <v>68</v>
      </c>
      <c r="J301" s="19">
        <v>11</v>
      </c>
      <c r="K301" s="19">
        <v>3</v>
      </c>
      <c r="L301" s="19">
        <v>17</v>
      </c>
      <c r="M301" s="19">
        <v>2</v>
      </c>
      <c r="N301" s="19">
        <v>2</v>
      </c>
      <c r="O301" s="19">
        <v>4</v>
      </c>
      <c r="P301" s="19">
        <v>0</v>
      </c>
      <c r="Q301" s="19">
        <v>50</v>
      </c>
      <c r="S301" s="19">
        <v>5</v>
      </c>
      <c r="T301" s="19">
        <v>4</v>
      </c>
      <c r="U301" s="19">
        <v>3</v>
      </c>
      <c r="V301" s="19">
        <v>0</v>
      </c>
      <c r="W301" s="19">
        <v>14</v>
      </c>
      <c r="X301" s="19">
        <v>2</v>
      </c>
      <c r="Y301" s="19">
        <v>1</v>
      </c>
      <c r="Z301" s="19">
        <v>4</v>
      </c>
      <c r="AA301" s="19">
        <v>10</v>
      </c>
      <c r="AB301" s="19">
        <v>1</v>
      </c>
      <c r="AC301" s="19">
        <v>11</v>
      </c>
      <c r="AD301" s="19">
        <f t="shared" si="5"/>
        <v>250</v>
      </c>
    </row>
    <row r="302" spans="1:30" s="266" customFormat="1" ht="16.5">
      <c r="A302" s="19">
        <v>14</v>
      </c>
      <c r="B302" s="19">
        <v>66</v>
      </c>
      <c r="C302" s="19" t="s">
        <v>589</v>
      </c>
      <c r="D302" s="19"/>
      <c r="E302" s="504">
        <v>585</v>
      </c>
      <c r="F302" s="19" t="s">
        <v>32</v>
      </c>
      <c r="G302" s="19">
        <v>437</v>
      </c>
      <c r="H302" s="19">
        <v>46</v>
      </c>
      <c r="I302" s="19">
        <v>60</v>
      </c>
      <c r="J302" s="19">
        <v>10</v>
      </c>
      <c r="K302" s="19">
        <v>4</v>
      </c>
      <c r="L302" s="19">
        <v>22</v>
      </c>
      <c r="M302" s="19">
        <v>2</v>
      </c>
      <c r="N302" s="19">
        <v>11</v>
      </c>
      <c r="O302" s="19">
        <v>1</v>
      </c>
      <c r="P302" s="19">
        <v>3</v>
      </c>
      <c r="Q302" s="19">
        <v>41</v>
      </c>
      <c r="S302" s="19">
        <v>3</v>
      </c>
      <c r="T302" s="19">
        <v>5</v>
      </c>
      <c r="U302" s="19">
        <v>4</v>
      </c>
      <c r="V302" s="19">
        <v>0</v>
      </c>
      <c r="W302" s="19">
        <v>14</v>
      </c>
      <c r="X302" s="19">
        <v>4</v>
      </c>
      <c r="Y302" s="19">
        <v>2</v>
      </c>
      <c r="Z302" s="19">
        <v>7</v>
      </c>
      <c r="AA302" s="19">
        <v>20</v>
      </c>
      <c r="AB302" s="19">
        <v>4</v>
      </c>
      <c r="AC302" s="19">
        <v>6</v>
      </c>
      <c r="AD302" s="19">
        <f t="shared" si="5"/>
        <v>269</v>
      </c>
    </row>
    <row r="303" spans="1:30" s="266" customFormat="1" ht="16.5">
      <c r="A303" s="19">
        <v>14</v>
      </c>
      <c r="B303" s="19">
        <v>66</v>
      </c>
      <c r="C303" s="19" t="s">
        <v>589</v>
      </c>
      <c r="D303" s="19"/>
      <c r="E303" s="504">
        <v>586</v>
      </c>
      <c r="F303" s="19" t="s">
        <v>31</v>
      </c>
      <c r="G303" s="19">
        <v>572</v>
      </c>
      <c r="H303" s="19">
        <v>45</v>
      </c>
      <c r="I303" s="19">
        <v>68</v>
      </c>
      <c r="J303" s="19">
        <v>26</v>
      </c>
      <c r="K303" s="19">
        <v>9</v>
      </c>
      <c r="L303" s="19">
        <v>14</v>
      </c>
      <c r="M303" s="19">
        <v>1</v>
      </c>
      <c r="N303" s="19">
        <v>3</v>
      </c>
      <c r="O303" s="19">
        <v>2</v>
      </c>
      <c r="P303" s="19">
        <v>0</v>
      </c>
      <c r="Q303" s="19">
        <v>92</v>
      </c>
      <c r="S303" s="19">
        <v>9</v>
      </c>
      <c r="T303" s="19">
        <v>1</v>
      </c>
      <c r="U303" s="19">
        <v>2</v>
      </c>
      <c r="V303" s="19">
        <v>0</v>
      </c>
      <c r="W303" s="19">
        <v>12</v>
      </c>
      <c r="X303" s="19">
        <v>2</v>
      </c>
      <c r="Y303" s="19">
        <v>8</v>
      </c>
      <c r="Z303" s="19">
        <v>1</v>
      </c>
      <c r="AA303" s="19">
        <v>4</v>
      </c>
      <c r="AB303" s="19">
        <v>0</v>
      </c>
      <c r="AC303" s="19">
        <v>7</v>
      </c>
      <c r="AD303" s="19">
        <f t="shared" si="5"/>
        <v>306</v>
      </c>
    </row>
    <row r="304" spans="1:30" s="266" customFormat="1" ht="16.5">
      <c r="A304" s="19">
        <v>14</v>
      </c>
      <c r="B304" s="19">
        <v>66</v>
      </c>
      <c r="C304" s="19" t="s">
        <v>589</v>
      </c>
      <c r="D304" s="19"/>
      <c r="E304" s="504">
        <v>586</v>
      </c>
      <c r="F304" s="19" t="s">
        <v>32</v>
      </c>
      <c r="G304" s="19">
        <v>572</v>
      </c>
      <c r="H304" s="19">
        <v>45</v>
      </c>
      <c r="I304" s="19">
        <v>88</v>
      </c>
      <c r="J304" s="19">
        <v>14</v>
      </c>
      <c r="K304" s="19">
        <v>9</v>
      </c>
      <c r="L304" s="19">
        <v>19</v>
      </c>
      <c r="M304" s="19">
        <v>2</v>
      </c>
      <c r="N304" s="19">
        <v>4</v>
      </c>
      <c r="O304" s="19">
        <v>4</v>
      </c>
      <c r="P304" s="19">
        <v>1</v>
      </c>
      <c r="Q304" s="19">
        <v>113</v>
      </c>
      <c r="S304" s="19">
        <v>5</v>
      </c>
      <c r="T304" s="19">
        <v>1</v>
      </c>
      <c r="U304" s="19">
        <v>1</v>
      </c>
      <c r="V304" s="19">
        <v>0</v>
      </c>
      <c r="W304" s="19">
        <v>12</v>
      </c>
      <c r="X304" s="19">
        <v>5</v>
      </c>
      <c r="Y304" s="19">
        <v>4</v>
      </c>
      <c r="Z304" s="19">
        <v>6</v>
      </c>
      <c r="AA304" s="19">
        <v>5</v>
      </c>
      <c r="AB304" s="19">
        <v>0</v>
      </c>
      <c r="AC304" s="19">
        <v>9</v>
      </c>
      <c r="AD304" s="19">
        <f t="shared" si="5"/>
        <v>347</v>
      </c>
    </row>
    <row r="305" spans="1:30" s="266" customFormat="1" ht="16.5">
      <c r="A305" s="19">
        <v>14</v>
      </c>
      <c r="B305" s="19">
        <v>66</v>
      </c>
      <c r="C305" s="19" t="s">
        <v>589</v>
      </c>
      <c r="D305" s="19"/>
      <c r="E305" s="504">
        <v>587</v>
      </c>
      <c r="F305" s="19" t="s">
        <v>31</v>
      </c>
      <c r="G305" s="19">
        <v>680</v>
      </c>
      <c r="H305" s="19">
        <v>41</v>
      </c>
      <c r="I305" s="19">
        <v>65</v>
      </c>
      <c r="J305" s="19">
        <v>20</v>
      </c>
      <c r="K305" s="19">
        <v>15</v>
      </c>
      <c r="L305" s="19">
        <v>13</v>
      </c>
      <c r="M305" s="19">
        <v>9</v>
      </c>
      <c r="N305" s="19">
        <v>13</v>
      </c>
      <c r="O305" s="19">
        <v>7</v>
      </c>
      <c r="P305" s="19">
        <v>4</v>
      </c>
      <c r="Q305" s="19">
        <v>108</v>
      </c>
      <c r="S305" s="19">
        <v>4</v>
      </c>
      <c r="T305" s="19">
        <v>3</v>
      </c>
      <c r="U305" s="19">
        <v>0</v>
      </c>
      <c r="V305" s="19">
        <v>0</v>
      </c>
      <c r="W305" s="19">
        <v>8</v>
      </c>
      <c r="X305" s="19">
        <v>2</v>
      </c>
      <c r="Y305" s="19">
        <v>4</v>
      </c>
      <c r="Z305" s="19">
        <v>5</v>
      </c>
      <c r="AA305" s="19">
        <v>5</v>
      </c>
      <c r="AB305" s="19">
        <v>1</v>
      </c>
      <c r="AC305" s="19">
        <v>19</v>
      </c>
      <c r="AD305" s="19">
        <f t="shared" si="5"/>
        <v>346</v>
      </c>
    </row>
    <row r="306" spans="1:30" s="266" customFormat="1" ht="16.5">
      <c r="A306" s="19">
        <v>14</v>
      </c>
      <c r="B306" s="19">
        <v>66</v>
      </c>
      <c r="C306" s="19" t="s">
        <v>589</v>
      </c>
      <c r="D306" s="19"/>
      <c r="E306" s="504">
        <v>587</v>
      </c>
      <c r="F306" s="19" t="s">
        <v>32</v>
      </c>
      <c r="G306" s="19">
        <v>680</v>
      </c>
      <c r="H306" s="19">
        <v>55</v>
      </c>
      <c r="I306" s="19">
        <v>63</v>
      </c>
      <c r="J306" s="19">
        <v>21</v>
      </c>
      <c r="K306" s="19">
        <v>7</v>
      </c>
      <c r="L306" s="19">
        <v>20</v>
      </c>
      <c r="M306" s="19">
        <v>4</v>
      </c>
      <c r="N306" s="19">
        <v>5</v>
      </c>
      <c r="O306" s="19">
        <v>9</v>
      </c>
      <c r="P306" s="19">
        <v>4</v>
      </c>
      <c r="Q306" s="19">
        <v>97</v>
      </c>
      <c r="S306" s="19">
        <v>9</v>
      </c>
      <c r="T306" s="19">
        <v>3</v>
      </c>
      <c r="U306" s="19">
        <v>1</v>
      </c>
      <c r="V306" s="19">
        <v>0</v>
      </c>
      <c r="W306" s="19">
        <v>14</v>
      </c>
      <c r="X306" s="19">
        <v>3</v>
      </c>
      <c r="Y306" s="19">
        <v>5</v>
      </c>
      <c r="Z306" s="19">
        <v>3</v>
      </c>
      <c r="AA306" s="19">
        <v>6</v>
      </c>
      <c r="AB306" s="19">
        <v>0</v>
      </c>
      <c r="AC306" s="19">
        <v>13</v>
      </c>
      <c r="AD306" s="19">
        <f t="shared" si="5"/>
        <v>342</v>
      </c>
    </row>
    <row r="307" spans="1:30" s="266" customFormat="1" ht="16.5">
      <c r="A307" s="19">
        <v>14</v>
      </c>
      <c r="B307" s="19">
        <v>66</v>
      </c>
      <c r="C307" s="19" t="s">
        <v>589</v>
      </c>
      <c r="D307" s="280"/>
      <c r="E307" s="504">
        <v>588</v>
      </c>
      <c r="F307" s="19" t="s">
        <v>31</v>
      </c>
      <c r="G307" s="19">
        <v>535</v>
      </c>
      <c r="H307" s="19">
        <v>49</v>
      </c>
      <c r="I307" s="19">
        <v>72</v>
      </c>
      <c r="J307" s="19">
        <v>21</v>
      </c>
      <c r="K307" s="19">
        <v>6</v>
      </c>
      <c r="L307" s="19">
        <v>22</v>
      </c>
      <c r="M307" s="19">
        <v>6</v>
      </c>
      <c r="N307" s="19">
        <v>11</v>
      </c>
      <c r="O307" s="19">
        <v>3</v>
      </c>
      <c r="P307" s="19">
        <v>1</v>
      </c>
      <c r="Q307" s="19">
        <v>63</v>
      </c>
      <c r="S307" s="19">
        <v>4</v>
      </c>
      <c r="T307" s="19">
        <v>5</v>
      </c>
      <c r="U307" s="19">
        <v>1</v>
      </c>
      <c r="V307" s="19">
        <v>0</v>
      </c>
      <c r="W307" s="19">
        <v>12</v>
      </c>
      <c r="X307" s="19">
        <v>5</v>
      </c>
      <c r="Y307" s="19">
        <v>1</v>
      </c>
      <c r="Z307" s="19">
        <v>1</v>
      </c>
      <c r="AA307" s="19">
        <v>10</v>
      </c>
      <c r="AB307" s="19">
        <v>0</v>
      </c>
      <c r="AC307" s="19">
        <v>5</v>
      </c>
      <c r="AD307" s="19">
        <f t="shared" si="5"/>
        <v>298</v>
      </c>
    </row>
    <row r="308" spans="1:30" s="266" customFormat="1" ht="16.5">
      <c r="A308" s="19">
        <v>14</v>
      </c>
      <c r="B308" s="19">
        <v>66</v>
      </c>
      <c r="C308" s="19" t="s">
        <v>589</v>
      </c>
      <c r="D308" s="19"/>
      <c r="E308" s="504">
        <v>588</v>
      </c>
      <c r="F308" s="19" t="s">
        <v>32</v>
      </c>
      <c r="G308" s="19">
        <v>534</v>
      </c>
      <c r="H308" s="19">
        <v>42</v>
      </c>
      <c r="I308" s="19">
        <v>63</v>
      </c>
      <c r="J308" s="19">
        <v>18</v>
      </c>
      <c r="K308" s="19">
        <v>9</v>
      </c>
      <c r="L308" s="19">
        <v>21</v>
      </c>
      <c r="M308" s="19">
        <v>2</v>
      </c>
      <c r="N308" s="19">
        <v>2</v>
      </c>
      <c r="O308" s="19">
        <v>9</v>
      </c>
      <c r="P308" s="19">
        <v>1</v>
      </c>
      <c r="Q308" s="19">
        <v>65</v>
      </c>
      <c r="S308" s="19">
        <v>3</v>
      </c>
      <c r="T308" s="19">
        <v>1</v>
      </c>
      <c r="U308" s="19">
        <v>2</v>
      </c>
      <c r="V308" s="19">
        <v>0</v>
      </c>
      <c r="W308" s="19">
        <v>16</v>
      </c>
      <c r="X308" s="19">
        <v>2</v>
      </c>
      <c r="Y308" s="19">
        <v>5</v>
      </c>
      <c r="Z308" s="19">
        <v>4</v>
      </c>
      <c r="AA308" s="19">
        <v>7</v>
      </c>
      <c r="AB308" s="19">
        <v>0</v>
      </c>
      <c r="AC308" s="19">
        <v>13</v>
      </c>
      <c r="AD308" s="19">
        <f t="shared" si="5"/>
        <v>285</v>
      </c>
    </row>
    <row r="309" spans="1:30" s="266" customFormat="1" ht="16.5">
      <c r="A309" s="19">
        <v>14</v>
      </c>
      <c r="B309" s="19">
        <v>66</v>
      </c>
      <c r="C309" s="19" t="s">
        <v>589</v>
      </c>
      <c r="D309" s="280"/>
      <c r="E309" s="504">
        <v>589</v>
      </c>
      <c r="F309" s="19" t="s">
        <v>31</v>
      </c>
      <c r="G309" s="19">
        <v>656</v>
      </c>
      <c r="H309" s="19">
        <v>58</v>
      </c>
      <c r="I309" s="19">
        <v>74</v>
      </c>
      <c r="J309" s="19">
        <v>17</v>
      </c>
      <c r="K309" s="19">
        <v>8</v>
      </c>
      <c r="L309" s="19">
        <v>16</v>
      </c>
      <c r="M309" s="19">
        <v>3</v>
      </c>
      <c r="N309" s="19">
        <v>4</v>
      </c>
      <c r="O309" s="19">
        <v>16</v>
      </c>
      <c r="P309" s="19">
        <v>7</v>
      </c>
      <c r="Q309" s="19">
        <v>51</v>
      </c>
      <c r="S309" s="19">
        <v>10</v>
      </c>
      <c r="T309" s="19">
        <v>4</v>
      </c>
      <c r="U309" s="19">
        <v>1</v>
      </c>
      <c r="V309" s="19">
        <v>0</v>
      </c>
      <c r="W309" s="19">
        <v>23</v>
      </c>
      <c r="X309" s="19">
        <v>6</v>
      </c>
      <c r="Y309" s="19">
        <v>11</v>
      </c>
      <c r="Z309" s="19">
        <v>8</v>
      </c>
      <c r="AA309" s="19">
        <v>4</v>
      </c>
      <c r="AB309" s="19">
        <v>0</v>
      </c>
      <c r="AC309" s="19">
        <v>21</v>
      </c>
      <c r="AD309" s="19">
        <f t="shared" si="5"/>
        <v>342</v>
      </c>
    </row>
    <row r="310" spans="1:30" s="266" customFormat="1" ht="16.5">
      <c r="A310" s="19">
        <v>14</v>
      </c>
      <c r="B310" s="19">
        <v>66</v>
      </c>
      <c r="C310" s="19" t="s">
        <v>589</v>
      </c>
      <c r="D310" s="19"/>
      <c r="E310" s="504">
        <v>589</v>
      </c>
      <c r="F310" s="19" t="s">
        <v>32</v>
      </c>
      <c r="G310" s="19">
        <v>655</v>
      </c>
      <c r="H310" s="19">
        <v>77</v>
      </c>
      <c r="I310" s="19">
        <v>88</v>
      </c>
      <c r="J310" s="19">
        <v>12</v>
      </c>
      <c r="K310" s="19">
        <v>3</v>
      </c>
      <c r="L310" s="19">
        <v>22</v>
      </c>
      <c r="M310" s="19">
        <v>5</v>
      </c>
      <c r="N310" s="19">
        <v>5</v>
      </c>
      <c r="O310" s="19">
        <v>16</v>
      </c>
      <c r="P310" s="19">
        <v>3</v>
      </c>
      <c r="Q310" s="19">
        <v>70</v>
      </c>
      <c r="S310" s="19">
        <v>8</v>
      </c>
      <c r="T310" s="19">
        <v>3</v>
      </c>
      <c r="U310" s="19">
        <v>1</v>
      </c>
      <c r="V310" s="19">
        <v>0</v>
      </c>
      <c r="W310" s="19">
        <v>17</v>
      </c>
      <c r="X310" s="19">
        <v>8</v>
      </c>
      <c r="Y310" s="19">
        <v>5</v>
      </c>
      <c r="Z310" s="19">
        <v>2</v>
      </c>
      <c r="AA310" s="19">
        <v>6</v>
      </c>
      <c r="AB310" s="19">
        <v>0</v>
      </c>
      <c r="AC310" s="19">
        <v>7</v>
      </c>
      <c r="AD310" s="19">
        <f t="shared" si="5"/>
        <v>358</v>
      </c>
    </row>
    <row r="311" spans="1:30" s="266" customFormat="1" ht="16.5">
      <c r="A311" s="19">
        <v>14</v>
      </c>
      <c r="B311" s="19">
        <v>66</v>
      </c>
      <c r="C311" s="19" t="s">
        <v>589</v>
      </c>
      <c r="D311" s="19"/>
      <c r="E311" s="504">
        <v>590</v>
      </c>
      <c r="F311" s="19" t="s">
        <v>31</v>
      </c>
      <c r="G311" s="19">
        <v>678</v>
      </c>
      <c r="H311" s="19">
        <v>47</v>
      </c>
      <c r="I311" s="19">
        <v>36</v>
      </c>
      <c r="J311" s="19">
        <v>20</v>
      </c>
      <c r="K311" s="19">
        <v>6</v>
      </c>
      <c r="L311" s="19">
        <v>23</v>
      </c>
      <c r="M311" s="19">
        <v>3</v>
      </c>
      <c r="N311" s="19">
        <v>3</v>
      </c>
      <c r="O311" s="19">
        <v>7</v>
      </c>
      <c r="P311" s="19">
        <v>5</v>
      </c>
      <c r="Q311" s="19">
        <v>50</v>
      </c>
      <c r="S311" s="19">
        <v>5</v>
      </c>
      <c r="T311" s="19">
        <v>5</v>
      </c>
      <c r="U311" s="19">
        <v>2</v>
      </c>
      <c r="V311" s="19">
        <v>1</v>
      </c>
      <c r="W311" s="19">
        <v>10</v>
      </c>
      <c r="X311" s="19">
        <v>2</v>
      </c>
      <c r="Y311" s="19">
        <v>1</v>
      </c>
      <c r="Z311" s="19">
        <v>4</v>
      </c>
      <c r="AA311" s="19">
        <v>5</v>
      </c>
      <c r="AB311" s="19">
        <v>0</v>
      </c>
      <c r="AC311" s="19">
        <v>14</v>
      </c>
      <c r="AD311" s="19">
        <f t="shared" si="5"/>
        <v>249</v>
      </c>
    </row>
    <row r="312" spans="1:30" s="266" customFormat="1" ht="16.5">
      <c r="A312" s="19">
        <v>14</v>
      </c>
      <c r="B312" s="19">
        <v>66</v>
      </c>
      <c r="C312" s="19" t="s">
        <v>589</v>
      </c>
      <c r="D312" s="280"/>
      <c r="E312" s="504">
        <v>590</v>
      </c>
      <c r="F312" s="19" t="s">
        <v>32</v>
      </c>
      <c r="G312" s="19">
        <v>677</v>
      </c>
      <c r="H312" s="19">
        <v>40</v>
      </c>
      <c r="I312" s="19">
        <v>53</v>
      </c>
      <c r="J312" s="19">
        <v>18</v>
      </c>
      <c r="K312" s="19">
        <v>9</v>
      </c>
      <c r="L312" s="19">
        <v>11</v>
      </c>
      <c r="M312" s="19">
        <v>2</v>
      </c>
      <c r="N312" s="19">
        <v>5</v>
      </c>
      <c r="O312" s="19">
        <v>5</v>
      </c>
      <c r="P312" s="19">
        <v>2</v>
      </c>
      <c r="Q312" s="19">
        <v>57</v>
      </c>
      <c r="S312" s="19">
        <v>7</v>
      </c>
      <c r="T312" s="19">
        <v>2</v>
      </c>
      <c r="U312" s="19">
        <v>1</v>
      </c>
      <c r="V312" s="19">
        <v>0</v>
      </c>
      <c r="W312" s="19">
        <v>21</v>
      </c>
      <c r="X312" s="19">
        <v>2</v>
      </c>
      <c r="Y312" s="19">
        <v>6</v>
      </c>
      <c r="Z312" s="19">
        <v>1</v>
      </c>
      <c r="AA312" s="19">
        <v>10</v>
      </c>
      <c r="AB312" s="19">
        <v>0</v>
      </c>
      <c r="AC312" s="19">
        <v>11</v>
      </c>
      <c r="AD312" s="19">
        <f t="shared" si="5"/>
        <v>263</v>
      </c>
    </row>
    <row r="313" spans="1:30" s="266" customFormat="1" ht="16.5">
      <c r="A313" s="19">
        <v>14</v>
      </c>
      <c r="B313" s="19">
        <v>66</v>
      </c>
      <c r="C313" s="19" t="s">
        <v>589</v>
      </c>
      <c r="D313" s="19"/>
      <c r="E313" s="504">
        <v>591</v>
      </c>
      <c r="F313" s="19" t="s">
        <v>31</v>
      </c>
      <c r="G313" s="19">
        <v>609</v>
      </c>
      <c r="H313" s="19">
        <v>55</v>
      </c>
      <c r="I313" s="19">
        <v>66</v>
      </c>
      <c r="J313" s="19">
        <v>23</v>
      </c>
      <c r="K313" s="19">
        <v>5</v>
      </c>
      <c r="L313" s="19">
        <v>27</v>
      </c>
      <c r="M313" s="19">
        <v>5</v>
      </c>
      <c r="N313" s="19">
        <v>13</v>
      </c>
      <c r="O313" s="19">
        <v>6</v>
      </c>
      <c r="P313" s="19">
        <v>0</v>
      </c>
      <c r="Q313" s="19">
        <v>64</v>
      </c>
      <c r="S313" s="19">
        <v>4</v>
      </c>
      <c r="T313" s="19">
        <v>7</v>
      </c>
      <c r="U313" s="19">
        <v>1</v>
      </c>
      <c r="V313" s="19">
        <v>0</v>
      </c>
      <c r="W313" s="19">
        <v>9</v>
      </c>
      <c r="X313" s="19">
        <v>3</v>
      </c>
      <c r="Y313" s="19">
        <v>7</v>
      </c>
      <c r="Z313" s="19">
        <v>2</v>
      </c>
      <c r="AA313" s="19">
        <v>7</v>
      </c>
      <c r="AB313" s="19">
        <v>1</v>
      </c>
      <c r="AC313" s="19">
        <v>8</v>
      </c>
      <c r="AD313" s="19">
        <f t="shared" si="5"/>
        <v>313</v>
      </c>
    </row>
    <row r="314" spans="1:30" s="266" customFormat="1" ht="16.5">
      <c r="A314" s="19">
        <v>14</v>
      </c>
      <c r="B314" s="19">
        <v>66</v>
      </c>
      <c r="C314" s="19" t="s">
        <v>589</v>
      </c>
      <c r="D314" s="19"/>
      <c r="E314" s="504">
        <v>591</v>
      </c>
      <c r="F314" s="19" t="s">
        <v>32</v>
      </c>
      <c r="G314" s="19">
        <v>608</v>
      </c>
      <c r="H314" s="19">
        <v>44</v>
      </c>
      <c r="I314" s="19">
        <v>79</v>
      </c>
      <c r="J314" s="19">
        <v>15</v>
      </c>
      <c r="K314" s="19">
        <v>6</v>
      </c>
      <c r="L314" s="19">
        <v>16</v>
      </c>
      <c r="M314" s="19">
        <v>2</v>
      </c>
      <c r="N314" s="19">
        <v>14</v>
      </c>
      <c r="O314" s="19">
        <v>6</v>
      </c>
      <c r="P314" s="19">
        <v>1</v>
      </c>
      <c r="Q314" s="19">
        <v>71</v>
      </c>
      <c r="S314" s="19">
        <v>4</v>
      </c>
      <c r="T314" s="19">
        <v>0</v>
      </c>
      <c r="U314" s="19">
        <v>2</v>
      </c>
      <c r="V314" s="19">
        <v>0</v>
      </c>
      <c r="W314" s="19">
        <v>20</v>
      </c>
      <c r="X314" s="19">
        <v>5</v>
      </c>
      <c r="Y314" s="19">
        <v>6</v>
      </c>
      <c r="Z314" s="19">
        <v>4</v>
      </c>
      <c r="AA314" s="19">
        <v>10</v>
      </c>
      <c r="AB314" s="19">
        <v>0</v>
      </c>
      <c r="AC314" s="19">
        <v>10</v>
      </c>
      <c r="AD314" s="19">
        <f t="shared" si="5"/>
        <v>315</v>
      </c>
    </row>
    <row r="315" spans="1:30" s="266" customFormat="1" ht="16.5">
      <c r="A315" s="19">
        <v>14</v>
      </c>
      <c r="B315" s="19">
        <v>66</v>
      </c>
      <c r="C315" s="19" t="s">
        <v>589</v>
      </c>
      <c r="D315" s="280"/>
      <c r="E315" s="504">
        <v>592</v>
      </c>
      <c r="F315" s="19" t="s">
        <v>31</v>
      </c>
      <c r="G315" s="19">
        <v>653</v>
      </c>
      <c r="H315" s="19">
        <v>59</v>
      </c>
      <c r="I315" s="19">
        <v>65</v>
      </c>
      <c r="J315" s="19">
        <v>20</v>
      </c>
      <c r="K315" s="19">
        <v>6</v>
      </c>
      <c r="L315" s="19">
        <v>23</v>
      </c>
      <c r="M315" s="19">
        <v>3</v>
      </c>
      <c r="N315" s="19">
        <v>7</v>
      </c>
      <c r="O315" s="19">
        <v>4</v>
      </c>
      <c r="P315" s="19">
        <v>4</v>
      </c>
      <c r="Q315" s="19">
        <v>88</v>
      </c>
      <c r="S315" s="19">
        <v>5</v>
      </c>
      <c r="T315" s="19">
        <v>6</v>
      </c>
      <c r="U315" s="19">
        <v>1</v>
      </c>
      <c r="V315" s="19">
        <v>0</v>
      </c>
      <c r="W315" s="19">
        <v>18</v>
      </c>
      <c r="X315" s="19">
        <v>7</v>
      </c>
      <c r="Y315" s="19">
        <v>5</v>
      </c>
      <c r="Z315" s="19">
        <v>3</v>
      </c>
      <c r="AA315" s="19">
        <v>10</v>
      </c>
      <c r="AB315" s="19">
        <v>0</v>
      </c>
      <c r="AC315" s="19">
        <v>15</v>
      </c>
      <c r="AD315" s="19">
        <f t="shared" si="5"/>
        <v>349</v>
      </c>
    </row>
    <row r="316" spans="1:30" s="266" customFormat="1" ht="16.5">
      <c r="A316" s="19">
        <v>14</v>
      </c>
      <c r="B316" s="19">
        <v>66</v>
      </c>
      <c r="C316" s="19" t="s">
        <v>589</v>
      </c>
      <c r="D316" s="19"/>
      <c r="E316" s="504">
        <v>592</v>
      </c>
      <c r="F316" s="19" t="s">
        <v>32</v>
      </c>
      <c r="G316" s="19">
        <v>653</v>
      </c>
      <c r="H316" s="19">
        <v>37</v>
      </c>
      <c r="I316" s="19">
        <v>75</v>
      </c>
      <c r="J316" s="19">
        <v>19</v>
      </c>
      <c r="K316" s="19">
        <v>9</v>
      </c>
      <c r="L316" s="19">
        <v>21</v>
      </c>
      <c r="M316" s="19">
        <v>4</v>
      </c>
      <c r="N316" s="19">
        <v>17</v>
      </c>
      <c r="O316" s="19">
        <v>9</v>
      </c>
      <c r="P316" s="19">
        <v>3</v>
      </c>
      <c r="Q316" s="19">
        <v>116</v>
      </c>
      <c r="S316" s="19">
        <v>8</v>
      </c>
      <c r="T316" s="19">
        <v>1</v>
      </c>
      <c r="U316" s="19">
        <v>1</v>
      </c>
      <c r="V316" s="19">
        <v>0</v>
      </c>
      <c r="W316" s="19">
        <v>14</v>
      </c>
      <c r="X316" s="19">
        <v>6</v>
      </c>
      <c r="Y316" s="19">
        <v>3</v>
      </c>
      <c r="Z316" s="19">
        <v>2</v>
      </c>
      <c r="AA316" s="19">
        <v>9</v>
      </c>
      <c r="AB316" s="19">
        <v>0</v>
      </c>
      <c r="AC316" s="19">
        <v>8</v>
      </c>
      <c r="AD316" s="19">
        <f t="shared" si="5"/>
        <v>362</v>
      </c>
    </row>
    <row r="317" spans="1:30" s="266" customFormat="1" ht="16.5">
      <c r="A317" s="19">
        <v>14</v>
      </c>
      <c r="B317" s="19">
        <v>66</v>
      </c>
      <c r="C317" s="19" t="s">
        <v>589</v>
      </c>
      <c r="D317" s="19"/>
      <c r="E317" s="504">
        <v>593</v>
      </c>
      <c r="F317" s="19" t="s">
        <v>31</v>
      </c>
      <c r="G317" s="19">
        <v>614</v>
      </c>
      <c r="H317" s="19">
        <v>30</v>
      </c>
      <c r="I317" s="19">
        <v>59</v>
      </c>
      <c r="J317" s="19">
        <v>18</v>
      </c>
      <c r="K317" s="19">
        <v>5</v>
      </c>
      <c r="L317" s="19">
        <v>23</v>
      </c>
      <c r="M317" s="19">
        <v>2</v>
      </c>
      <c r="N317" s="19">
        <v>1</v>
      </c>
      <c r="O317" s="19">
        <v>4</v>
      </c>
      <c r="P317" s="19">
        <v>2</v>
      </c>
      <c r="Q317" s="19">
        <v>71</v>
      </c>
      <c r="S317" s="19">
        <v>1</v>
      </c>
      <c r="T317" s="19">
        <v>6</v>
      </c>
      <c r="U317" s="19">
        <v>3</v>
      </c>
      <c r="V317" s="19">
        <v>1</v>
      </c>
      <c r="W317" s="19">
        <v>12</v>
      </c>
      <c r="X317" s="19">
        <v>6</v>
      </c>
      <c r="Y317" s="19">
        <v>1</v>
      </c>
      <c r="Z317" s="19">
        <v>1</v>
      </c>
      <c r="AA317" s="19">
        <v>6</v>
      </c>
      <c r="AB317" s="19">
        <v>1</v>
      </c>
      <c r="AC317" s="19">
        <v>15</v>
      </c>
      <c r="AD317" s="19">
        <f t="shared" si="5"/>
        <v>268</v>
      </c>
    </row>
    <row r="318" spans="1:30" s="266" customFormat="1" ht="16.5">
      <c r="A318" s="19">
        <v>14</v>
      </c>
      <c r="B318" s="19">
        <v>66</v>
      </c>
      <c r="C318" s="19" t="s">
        <v>589</v>
      </c>
      <c r="D318" s="19"/>
      <c r="E318" s="504">
        <v>593</v>
      </c>
      <c r="F318" s="19" t="s">
        <v>32</v>
      </c>
      <c r="G318" s="19">
        <v>614</v>
      </c>
      <c r="H318" s="19">
        <v>22</v>
      </c>
      <c r="I318" s="19">
        <v>57</v>
      </c>
      <c r="J318" s="19">
        <v>20</v>
      </c>
      <c r="K318" s="19">
        <v>5</v>
      </c>
      <c r="L318" s="19">
        <v>14</v>
      </c>
      <c r="M318" s="19">
        <v>3</v>
      </c>
      <c r="N318" s="19">
        <v>4</v>
      </c>
      <c r="O318" s="19">
        <v>3</v>
      </c>
      <c r="P318" s="19">
        <v>2</v>
      </c>
      <c r="Q318" s="19">
        <v>56</v>
      </c>
      <c r="S318" s="19">
        <v>7</v>
      </c>
      <c r="T318" s="19">
        <v>4</v>
      </c>
      <c r="U318" s="19">
        <v>4</v>
      </c>
      <c r="V318" s="19">
        <v>0</v>
      </c>
      <c r="W318" s="19">
        <v>9</v>
      </c>
      <c r="X318" s="19">
        <v>9</v>
      </c>
      <c r="Y318" s="19">
        <v>4</v>
      </c>
      <c r="Z318" s="19">
        <v>2</v>
      </c>
      <c r="AA318" s="19">
        <v>6</v>
      </c>
      <c r="AB318" s="19">
        <v>0</v>
      </c>
      <c r="AC318" s="19">
        <v>14</v>
      </c>
      <c r="AD318" s="19">
        <f t="shared" si="5"/>
        <v>245</v>
      </c>
    </row>
    <row r="319" spans="1:30" s="266" customFormat="1" ht="16.5">
      <c r="A319" s="19">
        <v>14</v>
      </c>
      <c r="B319" s="19">
        <v>66</v>
      </c>
      <c r="C319" s="19" t="s">
        <v>589</v>
      </c>
      <c r="D319" s="19"/>
      <c r="E319" s="504">
        <v>593</v>
      </c>
      <c r="F319" s="19" t="s">
        <v>33</v>
      </c>
      <c r="G319" s="19">
        <v>614</v>
      </c>
      <c r="H319" s="19">
        <v>38</v>
      </c>
      <c r="I319" s="19">
        <v>54</v>
      </c>
      <c r="J319" s="19">
        <v>16</v>
      </c>
      <c r="K319" s="19">
        <v>9</v>
      </c>
      <c r="L319" s="19">
        <v>17</v>
      </c>
      <c r="M319" s="19">
        <v>3</v>
      </c>
      <c r="N319" s="19">
        <v>5</v>
      </c>
      <c r="O319" s="19">
        <v>4</v>
      </c>
      <c r="P319" s="19">
        <v>2</v>
      </c>
      <c r="Q319" s="19">
        <v>0</v>
      </c>
      <c r="S319" s="19">
        <v>0</v>
      </c>
      <c r="T319" s="19">
        <v>0</v>
      </c>
      <c r="U319" s="19">
        <v>4</v>
      </c>
      <c r="V319" s="19">
        <v>0</v>
      </c>
      <c r="W319" s="19">
        <v>12</v>
      </c>
      <c r="X319" s="19">
        <v>3</v>
      </c>
      <c r="Y319" s="19">
        <v>1</v>
      </c>
      <c r="Z319" s="19">
        <v>3</v>
      </c>
      <c r="AA319" s="19">
        <v>3</v>
      </c>
      <c r="AB319" s="19">
        <v>0</v>
      </c>
      <c r="AC319" s="19">
        <v>6</v>
      </c>
      <c r="AD319" s="19">
        <f t="shared" si="5"/>
        <v>180</v>
      </c>
    </row>
    <row r="320" spans="1:30" s="266" customFormat="1" ht="16.5">
      <c r="A320" s="19">
        <v>14</v>
      </c>
      <c r="B320" s="19">
        <v>66</v>
      </c>
      <c r="C320" s="19" t="s">
        <v>589</v>
      </c>
      <c r="D320" s="19"/>
      <c r="E320" s="504">
        <v>593</v>
      </c>
      <c r="F320" s="19" t="s">
        <v>197</v>
      </c>
      <c r="G320" s="19">
        <v>614</v>
      </c>
      <c r="H320" s="19">
        <v>26</v>
      </c>
      <c r="I320" s="19">
        <v>84</v>
      </c>
      <c r="J320" s="19">
        <v>15</v>
      </c>
      <c r="K320" s="19">
        <v>12</v>
      </c>
      <c r="L320" s="19">
        <v>20</v>
      </c>
      <c r="M320" s="19">
        <v>2</v>
      </c>
      <c r="N320" s="19">
        <v>11</v>
      </c>
      <c r="O320" s="19">
        <v>2</v>
      </c>
      <c r="P320" s="19">
        <v>2</v>
      </c>
      <c r="Q320" s="19">
        <v>77</v>
      </c>
      <c r="S320" s="19">
        <v>4</v>
      </c>
      <c r="T320" s="19">
        <v>4</v>
      </c>
      <c r="U320" s="19">
        <v>1</v>
      </c>
      <c r="V320" s="19">
        <v>0</v>
      </c>
      <c r="W320" s="19">
        <v>18</v>
      </c>
      <c r="X320" s="19">
        <v>4</v>
      </c>
      <c r="Y320" s="19">
        <v>3</v>
      </c>
      <c r="Z320" s="19">
        <v>1</v>
      </c>
      <c r="AA320" s="19">
        <v>4</v>
      </c>
      <c r="AB320" s="19">
        <v>0</v>
      </c>
      <c r="AC320" s="19">
        <v>15</v>
      </c>
      <c r="AD320" s="19">
        <f t="shared" si="5"/>
        <v>305</v>
      </c>
    </row>
    <row r="321" spans="1:30" s="266" customFormat="1" ht="16.5">
      <c r="A321" s="19">
        <v>14</v>
      </c>
      <c r="B321" s="19">
        <v>66</v>
      </c>
      <c r="C321" s="19" t="s">
        <v>589</v>
      </c>
      <c r="D321" s="19"/>
      <c r="E321" s="504">
        <v>593</v>
      </c>
      <c r="F321" s="19" t="s">
        <v>334</v>
      </c>
      <c r="G321" s="19">
        <v>613</v>
      </c>
      <c r="H321" s="19">
        <v>30</v>
      </c>
      <c r="I321" s="19">
        <v>61</v>
      </c>
      <c r="J321" s="19">
        <v>25</v>
      </c>
      <c r="K321" s="19">
        <v>5</v>
      </c>
      <c r="L321" s="19">
        <v>19</v>
      </c>
      <c r="M321" s="19">
        <v>4</v>
      </c>
      <c r="N321" s="19">
        <v>6</v>
      </c>
      <c r="O321" s="19">
        <v>3</v>
      </c>
      <c r="P321" s="19">
        <v>3</v>
      </c>
      <c r="Q321" s="19">
        <v>77</v>
      </c>
      <c r="S321" s="19">
        <v>6</v>
      </c>
      <c r="T321" s="19">
        <v>2</v>
      </c>
      <c r="U321" s="19">
        <v>2</v>
      </c>
      <c r="V321" s="19">
        <v>0</v>
      </c>
      <c r="W321" s="19">
        <v>9</v>
      </c>
      <c r="X321" s="19">
        <v>5</v>
      </c>
      <c r="Y321" s="19">
        <v>1</v>
      </c>
      <c r="Z321" s="19">
        <v>2</v>
      </c>
      <c r="AA321" s="19">
        <v>6</v>
      </c>
      <c r="AB321" s="19">
        <v>1</v>
      </c>
      <c r="AC321" s="19">
        <v>13</v>
      </c>
      <c r="AD321" s="19">
        <f t="shared" si="5"/>
        <v>280</v>
      </c>
    </row>
    <row r="322" spans="1:30" s="266" customFormat="1" ht="16.5">
      <c r="A322" s="19">
        <v>14</v>
      </c>
      <c r="B322" s="19">
        <v>66</v>
      </c>
      <c r="C322" s="19" t="s">
        <v>589</v>
      </c>
      <c r="D322" s="19"/>
      <c r="E322" s="504">
        <v>594</v>
      </c>
      <c r="F322" s="19" t="s">
        <v>31</v>
      </c>
      <c r="G322" s="19">
        <v>591</v>
      </c>
      <c r="H322" s="19">
        <v>33</v>
      </c>
      <c r="I322" s="19">
        <v>78</v>
      </c>
      <c r="J322" s="19">
        <v>18</v>
      </c>
      <c r="K322" s="19">
        <v>15</v>
      </c>
      <c r="L322" s="19">
        <v>29</v>
      </c>
      <c r="M322" s="19">
        <v>2</v>
      </c>
      <c r="N322" s="19">
        <v>7</v>
      </c>
      <c r="O322" s="19">
        <v>1</v>
      </c>
      <c r="P322" s="19">
        <v>2</v>
      </c>
      <c r="Q322" s="19">
        <v>63</v>
      </c>
      <c r="S322" s="19">
        <v>4</v>
      </c>
      <c r="T322" s="19">
        <v>2</v>
      </c>
      <c r="U322" s="19">
        <v>0</v>
      </c>
      <c r="V322" s="19">
        <v>0</v>
      </c>
      <c r="W322" s="19">
        <v>11</v>
      </c>
      <c r="X322" s="19">
        <v>3</v>
      </c>
      <c r="Y322" s="19">
        <v>2</v>
      </c>
      <c r="Z322" s="19">
        <v>0</v>
      </c>
      <c r="AA322" s="19">
        <v>9</v>
      </c>
      <c r="AB322" s="19">
        <v>0</v>
      </c>
      <c r="AC322" s="19">
        <v>9</v>
      </c>
      <c r="AD322" s="19">
        <f t="shared" si="5"/>
        <v>288</v>
      </c>
    </row>
    <row r="323" spans="1:30" s="266" customFormat="1" ht="16.5">
      <c r="A323" s="19">
        <v>14</v>
      </c>
      <c r="B323" s="19">
        <v>66</v>
      </c>
      <c r="C323" s="19" t="s">
        <v>589</v>
      </c>
      <c r="D323" s="280"/>
      <c r="E323" s="504">
        <v>594</v>
      </c>
      <c r="F323" s="19" t="s">
        <v>32</v>
      </c>
      <c r="G323" s="19">
        <v>591</v>
      </c>
      <c r="H323" s="19">
        <v>46</v>
      </c>
      <c r="I323" s="19">
        <v>67</v>
      </c>
      <c r="J323" s="19">
        <v>30</v>
      </c>
      <c r="K323" s="19">
        <v>14</v>
      </c>
      <c r="L323" s="19">
        <v>18</v>
      </c>
      <c r="M323" s="19">
        <v>1</v>
      </c>
      <c r="N323" s="19">
        <v>6</v>
      </c>
      <c r="O323" s="19">
        <v>2</v>
      </c>
      <c r="P323" s="19">
        <v>2</v>
      </c>
      <c r="Q323" s="19">
        <v>64</v>
      </c>
      <c r="S323" s="19">
        <v>5</v>
      </c>
      <c r="T323" s="19">
        <v>4</v>
      </c>
      <c r="U323" s="19">
        <v>4</v>
      </c>
      <c r="V323" s="19">
        <v>0</v>
      </c>
      <c r="W323" s="19">
        <v>9</v>
      </c>
      <c r="X323" s="19">
        <v>3</v>
      </c>
      <c r="Y323" s="19">
        <v>2</v>
      </c>
      <c r="Z323" s="19">
        <v>0</v>
      </c>
      <c r="AA323" s="19">
        <v>26</v>
      </c>
      <c r="AB323" s="19">
        <v>0</v>
      </c>
      <c r="AC323" s="19">
        <v>16</v>
      </c>
      <c r="AD323" s="19">
        <f t="shared" si="5"/>
        <v>319</v>
      </c>
    </row>
    <row r="324" spans="1:30" s="266" customFormat="1" ht="16.5">
      <c r="A324" s="19">
        <v>14</v>
      </c>
      <c r="B324" s="19">
        <v>66</v>
      </c>
      <c r="C324" s="19" t="s">
        <v>589</v>
      </c>
      <c r="D324" s="19"/>
      <c r="E324" s="504">
        <v>594</v>
      </c>
      <c r="F324" s="19" t="s">
        <v>33</v>
      </c>
      <c r="G324" s="19">
        <v>591</v>
      </c>
      <c r="H324" s="19">
        <v>38</v>
      </c>
      <c r="I324" s="19">
        <v>74</v>
      </c>
      <c r="J324" s="19">
        <v>22</v>
      </c>
      <c r="K324" s="19">
        <v>21</v>
      </c>
      <c r="L324" s="19">
        <v>24</v>
      </c>
      <c r="M324" s="19">
        <v>0</v>
      </c>
      <c r="N324" s="19">
        <v>6</v>
      </c>
      <c r="O324" s="19">
        <v>4</v>
      </c>
      <c r="P324" s="19">
        <v>3</v>
      </c>
      <c r="Q324" s="19">
        <v>63</v>
      </c>
      <c r="S324" s="19">
        <v>2</v>
      </c>
      <c r="T324" s="19">
        <v>6</v>
      </c>
      <c r="U324" s="19">
        <v>4</v>
      </c>
      <c r="V324" s="19">
        <v>0</v>
      </c>
      <c r="W324" s="19">
        <v>8</v>
      </c>
      <c r="X324" s="19">
        <v>4</v>
      </c>
      <c r="Y324" s="19">
        <v>3</v>
      </c>
      <c r="Z324" s="19">
        <v>1</v>
      </c>
      <c r="AA324" s="19">
        <v>10</v>
      </c>
      <c r="AB324" s="19">
        <v>0</v>
      </c>
      <c r="AC324" s="19">
        <v>10</v>
      </c>
      <c r="AD324" s="19">
        <f t="shared" si="5"/>
        <v>303</v>
      </c>
    </row>
    <row r="325" spans="1:30" s="266" customFormat="1" ht="16.5">
      <c r="A325" s="19">
        <v>14</v>
      </c>
      <c r="B325" s="19">
        <v>66</v>
      </c>
      <c r="C325" s="19" t="s">
        <v>589</v>
      </c>
      <c r="D325" s="19"/>
      <c r="E325" s="504">
        <v>595</v>
      </c>
      <c r="F325" s="19" t="s">
        <v>31</v>
      </c>
      <c r="G325" s="19">
        <v>617</v>
      </c>
      <c r="H325" s="19">
        <v>45</v>
      </c>
      <c r="I325" s="19">
        <v>51</v>
      </c>
      <c r="J325" s="19">
        <v>32</v>
      </c>
      <c r="K325" s="19">
        <v>4</v>
      </c>
      <c r="L325" s="19">
        <v>31</v>
      </c>
      <c r="M325" s="19">
        <v>2</v>
      </c>
      <c r="N325" s="19">
        <v>7</v>
      </c>
      <c r="O325" s="19">
        <v>4</v>
      </c>
      <c r="P325" s="19">
        <v>0</v>
      </c>
      <c r="Q325" s="19">
        <v>57</v>
      </c>
      <c r="S325" s="19">
        <v>6</v>
      </c>
      <c r="T325" s="19">
        <v>4</v>
      </c>
      <c r="U325" s="19">
        <v>1</v>
      </c>
      <c r="V325" s="19">
        <v>0</v>
      </c>
      <c r="W325" s="19">
        <v>14</v>
      </c>
      <c r="X325" s="19">
        <v>6</v>
      </c>
      <c r="Y325" s="19">
        <v>4</v>
      </c>
      <c r="Z325" s="19">
        <v>1</v>
      </c>
      <c r="AA325" s="19">
        <v>6</v>
      </c>
      <c r="AB325" s="19">
        <v>0</v>
      </c>
      <c r="AC325" s="19">
        <v>8</v>
      </c>
      <c r="AD325" s="19">
        <f t="shared" si="5"/>
        <v>283</v>
      </c>
    </row>
    <row r="326" spans="1:30" s="266" customFormat="1" ht="16.5">
      <c r="A326" s="19">
        <v>14</v>
      </c>
      <c r="B326" s="19">
        <v>66</v>
      </c>
      <c r="C326" s="19" t="s">
        <v>589</v>
      </c>
      <c r="D326" s="19"/>
      <c r="E326" s="504">
        <v>595</v>
      </c>
      <c r="F326" s="19" t="s">
        <v>32</v>
      </c>
      <c r="G326" s="19">
        <v>617</v>
      </c>
      <c r="H326" s="19">
        <v>47</v>
      </c>
      <c r="I326" s="19">
        <v>46</v>
      </c>
      <c r="J326" s="19">
        <v>26</v>
      </c>
      <c r="K326" s="19">
        <v>6</v>
      </c>
      <c r="L326" s="19">
        <v>17</v>
      </c>
      <c r="M326" s="19">
        <v>1</v>
      </c>
      <c r="N326" s="19">
        <v>6</v>
      </c>
      <c r="O326" s="19">
        <v>8</v>
      </c>
      <c r="P326" s="19">
        <v>7</v>
      </c>
      <c r="Q326" s="19">
        <v>60</v>
      </c>
      <c r="S326" s="19">
        <v>6</v>
      </c>
      <c r="T326" s="19">
        <v>3</v>
      </c>
      <c r="U326" s="19">
        <v>5</v>
      </c>
      <c r="V326" s="19">
        <v>0</v>
      </c>
      <c r="W326" s="19">
        <v>16</v>
      </c>
      <c r="X326" s="19">
        <v>2</v>
      </c>
      <c r="Y326" s="19">
        <v>6</v>
      </c>
      <c r="Z326" s="19">
        <v>0</v>
      </c>
      <c r="AA326" s="19">
        <v>12</v>
      </c>
      <c r="AB326" s="19">
        <v>0</v>
      </c>
      <c r="AC326" s="19">
        <v>13</v>
      </c>
      <c r="AD326" s="19">
        <f t="shared" si="5"/>
        <v>287</v>
      </c>
    </row>
    <row r="327" spans="1:30" s="266" customFormat="1" ht="16.5">
      <c r="A327" s="19">
        <v>14</v>
      </c>
      <c r="B327" s="19">
        <v>66</v>
      </c>
      <c r="C327" s="19" t="s">
        <v>589</v>
      </c>
      <c r="D327" s="19"/>
      <c r="E327" s="504">
        <v>596</v>
      </c>
      <c r="F327" s="19" t="s">
        <v>31</v>
      </c>
      <c r="G327" s="19">
        <v>601</v>
      </c>
      <c r="H327" s="19">
        <v>46</v>
      </c>
      <c r="I327" s="19">
        <v>72</v>
      </c>
      <c r="J327" s="19">
        <v>32</v>
      </c>
      <c r="K327" s="19">
        <v>4</v>
      </c>
      <c r="L327" s="19">
        <v>19</v>
      </c>
      <c r="M327" s="19">
        <v>2</v>
      </c>
      <c r="N327" s="19">
        <v>7</v>
      </c>
      <c r="O327" s="19">
        <v>5</v>
      </c>
      <c r="P327" s="19">
        <v>5</v>
      </c>
      <c r="Q327" s="19">
        <v>50</v>
      </c>
      <c r="S327" s="19">
        <v>6</v>
      </c>
      <c r="T327" s="19">
        <v>6</v>
      </c>
      <c r="U327" s="19">
        <v>1</v>
      </c>
      <c r="V327" s="19">
        <v>0</v>
      </c>
      <c r="W327" s="19">
        <v>5</v>
      </c>
      <c r="X327" s="19">
        <v>4</v>
      </c>
      <c r="Y327" s="19">
        <v>2</v>
      </c>
      <c r="Z327" s="19">
        <v>1</v>
      </c>
      <c r="AA327" s="19">
        <v>7</v>
      </c>
      <c r="AB327" s="19">
        <v>1</v>
      </c>
      <c r="AC327" s="19">
        <v>10</v>
      </c>
      <c r="AD327" s="19">
        <f t="shared" si="5"/>
        <v>285</v>
      </c>
    </row>
    <row r="328" spans="1:30" s="266" customFormat="1" ht="16.5">
      <c r="A328" s="19">
        <v>14</v>
      </c>
      <c r="B328" s="19">
        <v>66</v>
      </c>
      <c r="C328" s="19" t="s">
        <v>589</v>
      </c>
      <c r="D328" s="19"/>
      <c r="E328" s="504">
        <v>596</v>
      </c>
      <c r="F328" s="19" t="s">
        <v>32</v>
      </c>
      <c r="G328" s="19">
        <v>601</v>
      </c>
      <c r="H328" s="19">
        <v>40</v>
      </c>
      <c r="I328" s="19">
        <v>54</v>
      </c>
      <c r="J328" s="19">
        <v>27</v>
      </c>
      <c r="K328" s="19">
        <v>4</v>
      </c>
      <c r="L328" s="19">
        <v>21</v>
      </c>
      <c r="M328" s="19">
        <v>1</v>
      </c>
      <c r="N328" s="19">
        <v>4</v>
      </c>
      <c r="O328" s="19">
        <v>6</v>
      </c>
      <c r="P328" s="19">
        <v>1</v>
      </c>
      <c r="Q328" s="19">
        <v>62</v>
      </c>
      <c r="S328" s="19">
        <v>2</v>
      </c>
      <c r="T328" s="19">
        <v>3</v>
      </c>
      <c r="U328" s="19">
        <v>2</v>
      </c>
      <c r="V328" s="19">
        <v>0</v>
      </c>
      <c r="W328" s="19">
        <v>11</v>
      </c>
      <c r="X328" s="19">
        <v>2</v>
      </c>
      <c r="Y328" s="19">
        <v>2</v>
      </c>
      <c r="Z328" s="19">
        <v>2</v>
      </c>
      <c r="AA328" s="19">
        <v>16</v>
      </c>
      <c r="AB328" s="19">
        <v>7</v>
      </c>
      <c r="AC328" s="19">
        <v>3</v>
      </c>
      <c r="AD328" s="19">
        <f t="shared" si="5"/>
        <v>270</v>
      </c>
    </row>
    <row r="329" spans="1:30" s="266" customFormat="1" ht="16.5">
      <c r="A329" s="19">
        <v>14</v>
      </c>
      <c r="B329" s="19">
        <v>66</v>
      </c>
      <c r="C329" s="19" t="s">
        <v>589</v>
      </c>
      <c r="D329" s="280"/>
      <c r="E329" s="504">
        <v>596</v>
      </c>
      <c r="F329" s="19" t="s">
        <v>33</v>
      </c>
      <c r="G329" s="19">
        <v>601</v>
      </c>
      <c r="H329" s="19">
        <v>38</v>
      </c>
      <c r="I329" s="19">
        <v>65</v>
      </c>
      <c r="J329" s="19">
        <v>28</v>
      </c>
      <c r="K329" s="19">
        <v>10</v>
      </c>
      <c r="L329" s="19">
        <v>21</v>
      </c>
      <c r="M329" s="19">
        <v>3</v>
      </c>
      <c r="N329" s="19">
        <v>5</v>
      </c>
      <c r="O329" s="19">
        <v>5</v>
      </c>
      <c r="P329" s="19">
        <v>1</v>
      </c>
      <c r="Q329" s="19">
        <v>61</v>
      </c>
      <c r="S329" s="19">
        <v>4</v>
      </c>
      <c r="T329" s="19">
        <v>5</v>
      </c>
      <c r="U329" s="19">
        <v>0</v>
      </c>
      <c r="V329" s="19">
        <v>0</v>
      </c>
      <c r="W329" s="19">
        <v>6</v>
      </c>
      <c r="X329" s="19">
        <v>4</v>
      </c>
      <c r="Y329" s="19">
        <v>4</v>
      </c>
      <c r="Z329" s="19">
        <v>0</v>
      </c>
      <c r="AA329" s="19">
        <v>12</v>
      </c>
      <c r="AB329" s="19">
        <v>0</v>
      </c>
      <c r="AC329" s="19">
        <v>14</v>
      </c>
      <c r="AD329" s="19">
        <f t="shared" si="5"/>
        <v>286</v>
      </c>
    </row>
    <row r="330" spans="1:30" s="266" customFormat="1" ht="16.5">
      <c r="A330" s="19">
        <v>14</v>
      </c>
      <c r="B330" s="19">
        <v>66</v>
      </c>
      <c r="C330" s="19" t="s">
        <v>589</v>
      </c>
      <c r="D330" s="19"/>
      <c r="E330" s="504">
        <v>597</v>
      </c>
      <c r="F330" s="19" t="s">
        <v>31</v>
      </c>
      <c r="G330" s="19">
        <v>735</v>
      </c>
      <c r="H330" s="19">
        <v>41</v>
      </c>
      <c r="I330" s="19">
        <v>82</v>
      </c>
      <c r="J330" s="19">
        <v>18</v>
      </c>
      <c r="K330" s="19">
        <v>13</v>
      </c>
      <c r="L330" s="19">
        <v>35</v>
      </c>
      <c r="M330" s="19">
        <v>4</v>
      </c>
      <c r="N330" s="19">
        <v>12</v>
      </c>
      <c r="O330" s="19">
        <v>10</v>
      </c>
      <c r="P330" s="19">
        <v>5</v>
      </c>
      <c r="Q330" s="19">
        <v>88</v>
      </c>
      <c r="S330" s="19">
        <v>6</v>
      </c>
      <c r="T330" s="19">
        <v>1</v>
      </c>
      <c r="U330" s="19">
        <v>3</v>
      </c>
      <c r="V330" s="19">
        <v>0</v>
      </c>
      <c r="W330" s="19">
        <v>12</v>
      </c>
      <c r="X330" s="19">
        <v>0</v>
      </c>
      <c r="Y330" s="19">
        <v>12</v>
      </c>
      <c r="Z330" s="19">
        <v>3</v>
      </c>
      <c r="AA330" s="19">
        <v>19</v>
      </c>
      <c r="AB330" s="19">
        <v>0</v>
      </c>
      <c r="AC330" s="19">
        <v>6</v>
      </c>
      <c r="AD330" s="19">
        <f t="shared" si="5"/>
        <v>370</v>
      </c>
    </row>
    <row r="331" spans="1:30" s="266" customFormat="1" ht="16.5">
      <c r="A331" s="19">
        <v>14</v>
      </c>
      <c r="B331" s="19">
        <v>66</v>
      </c>
      <c r="C331" s="19" t="s">
        <v>589</v>
      </c>
      <c r="D331" s="19"/>
      <c r="E331" s="504">
        <v>597</v>
      </c>
      <c r="F331" s="19" t="s">
        <v>32</v>
      </c>
      <c r="G331" s="19">
        <v>734</v>
      </c>
      <c r="H331" s="19">
        <v>43</v>
      </c>
      <c r="I331" s="19">
        <v>87</v>
      </c>
      <c r="J331" s="19">
        <v>29</v>
      </c>
      <c r="K331" s="19">
        <v>12</v>
      </c>
      <c r="L331" s="19">
        <v>35</v>
      </c>
      <c r="M331" s="19">
        <v>1</v>
      </c>
      <c r="N331" s="19">
        <v>14</v>
      </c>
      <c r="O331" s="19">
        <v>9</v>
      </c>
      <c r="P331" s="19">
        <v>6</v>
      </c>
      <c r="Q331" s="19">
        <v>75</v>
      </c>
      <c r="S331" s="19">
        <v>6</v>
      </c>
      <c r="T331" s="19">
        <v>2</v>
      </c>
      <c r="U331" s="19">
        <v>5</v>
      </c>
      <c r="V331" s="19">
        <v>0</v>
      </c>
      <c r="W331" s="19">
        <v>7</v>
      </c>
      <c r="X331" s="19">
        <v>5</v>
      </c>
      <c r="Y331" s="19">
        <v>3</v>
      </c>
      <c r="Z331" s="19">
        <v>2</v>
      </c>
      <c r="AA331" s="19">
        <v>20</v>
      </c>
      <c r="AB331" s="19">
        <v>0</v>
      </c>
      <c r="AC331" s="19">
        <v>11</v>
      </c>
      <c r="AD331" s="19">
        <f t="shared" si="5"/>
        <v>372</v>
      </c>
    </row>
    <row r="332" spans="1:30" s="266" customFormat="1" ht="16.5">
      <c r="A332" s="19">
        <v>14</v>
      </c>
      <c r="B332" s="19">
        <v>66</v>
      </c>
      <c r="C332" s="19" t="s">
        <v>589</v>
      </c>
      <c r="D332" s="280"/>
      <c r="E332" s="504">
        <v>598</v>
      </c>
      <c r="F332" s="19" t="s">
        <v>31</v>
      </c>
      <c r="G332" s="19">
        <v>723</v>
      </c>
      <c r="H332" s="19">
        <v>62</v>
      </c>
      <c r="I332" s="19">
        <v>92</v>
      </c>
      <c r="J332" s="19">
        <v>26</v>
      </c>
      <c r="K332" s="19">
        <v>8</v>
      </c>
      <c r="L332" s="19">
        <v>26</v>
      </c>
      <c r="M332" s="19">
        <v>18</v>
      </c>
      <c r="N332" s="19">
        <v>5</v>
      </c>
      <c r="O332" s="19">
        <v>10</v>
      </c>
      <c r="P332" s="19">
        <v>0</v>
      </c>
      <c r="Q332" s="19">
        <v>68</v>
      </c>
      <c r="S332" s="19">
        <v>8</v>
      </c>
      <c r="T332" s="19">
        <v>2</v>
      </c>
      <c r="U332" s="19">
        <v>3</v>
      </c>
      <c r="V332" s="19">
        <v>0</v>
      </c>
      <c r="W332" s="19">
        <v>23</v>
      </c>
      <c r="X332" s="19">
        <v>4</v>
      </c>
      <c r="Y332" s="19">
        <v>10</v>
      </c>
      <c r="Z332" s="19">
        <v>2</v>
      </c>
      <c r="AA332" s="19">
        <v>27</v>
      </c>
      <c r="AB332" s="19">
        <v>0</v>
      </c>
      <c r="AC332" s="19">
        <v>16</v>
      </c>
      <c r="AD332" s="19">
        <f t="shared" si="5"/>
        <v>410</v>
      </c>
    </row>
    <row r="333" spans="1:30" s="266" customFormat="1" ht="16.5">
      <c r="A333" s="19">
        <v>14</v>
      </c>
      <c r="B333" s="19">
        <v>66</v>
      </c>
      <c r="C333" s="19" t="s">
        <v>589</v>
      </c>
      <c r="D333" s="19"/>
      <c r="E333" s="504">
        <v>599</v>
      </c>
      <c r="F333" s="19" t="s">
        <v>31</v>
      </c>
      <c r="G333" s="19">
        <v>400</v>
      </c>
      <c r="H333" s="19">
        <v>46</v>
      </c>
      <c r="I333" s="19">
        <v>71</v>
      </c>
      <c r="J333" s="19">
        <v>15</v>
      </c>
      <c r="K333" s="19">
        <v>4</v>
      </c>
      <c r="L333" s="19">
        <v>9</v>
      </c>
      <c r="M333" s="19">
        <v>2</v>
      </c>
      <c r="N333" s="19">
        <v>7</v>
      </c>
      <c r="O333" s="19">
        <v>5</v>
      </c>
      <c r="P333" s="19">
        <v>2</v>
      </c>
      <c r="Q333" s="19">
        <v>36</v>
      </c>
      <c r="S333" s="19">
        <v>6</v>
      </c>
      <c r="T333" s="19">
        <v>0</v>
      </c>
      <c r="U333" s="19">
        <v>2</v>
      </c>
      <c r="V333" s="19">
        <v>11</v>
      </c>
      <c r="W333" s="19">
        <v>1</v>
      </c>
      <c r="X333" s="19">
        <v>4</v>
      </c>
      <c r="Y333" s="19">
        <v>2</v>
      </c>
      <c r="Z333" s="19">
        <v>10</v>
      </c>
      <c r="AA333" s="19">
        <v>11</v>
      </c>
      <c r="AB333" s="19">
        <v>1</v>
      </c>
      <c r="AC333" s="19">
        <v>2</v>
      </c>
      <c r="AD333" s="19">
        <f t="shared" si="5"/>
        <v>247</v>
      </c>
    </row>
    <row r="334" spans="1:30" s="266" customFormat="1" ht="16.5">
      <c r="A334" s="19">
        <v>14</v>
      </c>
      <c r="B334" s="19">
        <v>66</v>
      </c>
      <c r="C334" s="19" t="s">
        <v>589</v>
      </c>
      <c r="D334" s="19"/>
      <c r="E334" s="504">
        <v>599</v>
      </c>
      <c r="F334" s="19" t="s">
        <v>32</v>
      </c>
      <c r="G334" s="19">
        <v>400</v>
      </c>
      <c r="H334" s="19">
        <v>26</v>
      </c>
      <c r="I334" s="19">
        <v>54</v>
      </c>
      <c r="J334" s="19">
        <v>11</v>
      </c>
      <c r="K334" s="19">
        <v>1</v>
      </c>
      <c r="L334" s="19">
        <v>10</v>
      </c>
      <c r="M334" s="19">
        <v>6</v>
      </c>
      <c r="N334" s="19">
        <v>2</v>
      </c>
      <c r="O334" s="19">
        <v>6</v>
      </c>
      <c r="P334" s="19">
        <v>3</v>
      </c>
      <c r="Q334" s="19">
        <v>66</v>
      </c>
      <c r="S334" s="19">
        <v>1</v>
      </c>
      <c r="T334" s="19">
        <v>1</v>
      </c>
      <c r="U334" s="19">
        <v>0</v>
      </c>
      <c r="V334" s="19">
        <v>0</v>
      </c>
      <c r="W334" s="19">
        <v>13</v>
      </c>
      <c r="X334" s="19">
        <v>1</v>
      </c>
      <c r="Y334" s="19">
        <v>3</v>
      </c>
      <c r="Z334" s="19">
        <v>0</v>
      </c>
      <c r="AA334" s="19">
        <v>15</v>
      </c>
      <c r="AB334" s="19">
        <v>0</v>
      </c>
      <c r="AC334" s="19">
        <v>7</v>
      </c>
      <c r="AD334" s="19">
        <f t="shared" si="5"/>
        <v>226</v>
      </c>
    </row>
    <row r="335" spans="1:30" s="266" customFormat="1" ht="16.5">
      <c r="A335" s="19">
        <v>14</v>
      </c>
      <c r="B335" s="19">
        <v>66</v>
      </c>
      <c r="C335" s="19" t="s">
        <v>589</v>
      </c>
      <c r="D335" s="19"/>
      <c r="E335" s="504">
        <v>600</v>
      </c>
      <c r="F335" s="19" t="s">
        <v>31</v>
      </c>
      <c r="G335" s="19">
        <v>504</v>
      </c>
      <c r="H335" s="19">
        <v>50</v>
      </c>
      <c r="I335" s="19">
        <v>56</v>
      </c>
      <c r="J335" s="19">
        <v>18</v>
      </c>
      <c r="K335" s="19">
        <v>4</v>
      </c>
      <c r="L335" s="19">
        <v>20</v>
      </c>
      <c r="M335" s="19">
        <v>1</v>
      </c>
      <c r="N335" s="19">
        <v>10</v>
      </c>
      <c r="O335" s="19">
        <v>5</v>
      </c>
      <c r="P335" s="19">
        <v>0</v>
      </c>
      <c r="Q335" s="19">
        <v>62</v>
      </c>
      <c r="S335" s="19">
        <v>6</v>
      </c>
      <c r="T335" s="19">
        <v>4</v>
      </c>
      <c r="U335" s="19">
        <v>3</v>
      </c>
      <c r="V335" s="19">
        <v>0</v>
      </c>
      <c r="W335" s="19">
        <v>10</v>
      </c>
      <c r="X335" s="19">
        <v>7</v>
      </c>
      <c r="Y335" s="19">
        <v>1</v>
      </c>
      <c r="Z335" s="19">
        <v>2</v>
      </c>
      <c r="AA335" s="19">
        <v>8</v>
      </c>
      <c r="AB335" s="19">
        <v>1</v>
      </c>
      <c r="AC335" s="19">
        <v>10</v>
      </c>
      <c r="AD335" s="19">
        <f t="shared" si="5"/>
        <v>278</v>
      </c>
    </row>
    <row r="336" spans="1:30" s="266" customFormat="1" ht="16.5">
      <c r="A336" s="19">
        <v>14</v>
      </c>
      <c r="B336" s="19">
        <v>66</v>
      </c>
      <c r="C336" s="19" t="s">
        <v>589</v>
      </c>
      <c r="D336" s="19"/>
      <c r="E336" s="504">
        <v>600</v>
      </c>
      <c r="F336" s="19" t="s">
        <v>32</v>
      </c>
      <c r="G336" s="19">
        <v>504</v>
      </c>
      <c r="H336" s="19">
        <v>36</v>
      </c>
      <c r="I336" s="19">
        <v>68</v>
      </c>
      <c r="J336" s="19">
        <v>22</v>
      </c>
      <c r="K336" s="19">
        <v>4</v>
      </c>
      <c r="L336" s="19">
        <v>21</v>
      </c>
      <c r="M336" s="19">
        <v>1</v>
      </c>
      <c r="N336" s="19">
        <v>6</v>
      </c>
      <c r="O336" s="19">
        <v>3</v>
      </c>
      <c r="P336" s="19">
        <v>1</v>
      </c>
      <c r="Q336" s="19">
        <v>70</v>
      </c>
      <c r="S336" s="19">
        <v>8</v>
      </c>
      <c r="T336" s="19">
        <v>2</v>
      </c>
      <c r="U336" s="19">
        <v>1</v>
      </c>
      <c r="V336" s="19">
        <v>0</v>
      </c>
      <c r="W336" s="19">
        <v>8</v>
      </c>
      <c r="X336" s="19">
        <v>2</v>
      </c>
      <c r="Y336" s="19">
        <v>5</v>
      </c>
      <c r="Z336" s="19">
        <v>3</v>
      </c>
      <c r="AA336" s="19">
        <v>22</v>
      </c>
      <c r="AB336" s="19">
        <v>0</v>
      </c>
      <c r="AC336" s="19">
        <v>5</v>
      </c>
      <c r="AD336" s="19">
        <f t="shared" si="5"/>
        <v>288</v>
      </c>
    </row>
    <row r="337" spans="1:30" s="266" customFormat="1" ht="16.5">
      <c r="A337" s="19">
        <v>14</v>
      </c>
      <c r="B337" s="19">
        <v>66</v>
      </c>
      <c r="C337" s="19" t="s">
        <v>589</v>
      </c>
      <c r="D337" s="280"/>
      <c r="E337" s="504">
        <v>600</v>
      </c>
      <c r="F337" s="19" t="s">
        <v>33</v>
      </c>
      <c r="G337" s="19">
        <v>503</v>
      </c>
      <c r="H337" s="19">
        <v>42</v>
      </c>
      <c r="I337" s="19">
        <v>38</v>
      </c>
      <c r="J337" s="19">
        <v>22</v>
      </c>
      <c r="K337" s="19">
        <v>4</v>
      </c>
      <c r="L337" s="19">
        <v>14</v>
      </c>
      <c r="M337" s="19">
        <v>6</v>
      </c>
      <c r="N337" s="19">
        <v>8</v>
      </c>
      <c r="O337" s="19">
        <v>2</v>
      </c>
      <c r="P337" s="19">
        <v>4</v>
      </c>
      <c r="Q337" s="19">
        <v>72</v>
      </c>
      <c r="S337" s="19">
        <v>8</v>
      </c>
      <c r="T337" s="19">
        <v>3</v>
      </c>
      <c r="U337" s="19">
        <v>1</v>
      </c>
      <c r="V337" s="19">
        <v>0</v>
      </c>
      <c r="W337" s="19">
        <v>10</v>
      </c>
      <c r="X337" s="19">
        <v>5</v>
      </c>
      <c r="Y337" s="19">
        <v>7</v>
      </c>
      <c r="Z337" s="19">
        <v>6</v>
      </c>
      <c r="AA337" s="19">
        <v>11</v>
      </c>
      <c r="AB337" s="19">
        <v>0</v>
      </c>
      <c r="AC337" s="19">
        <v>14</v>
      </c>
      <c r="AD337" s="19">
        <f t="shared" si="5"/>
        <v>277</v>
      </c>
    </row>
    <row r="338" spans="1:30" s="266" customFormat="1" ht="16.5">
      <c r="A338" s="19">
        <v>14</v>
      </c>
      <c r="B338" s="19">
        <v>66</v>
      </c>
      <c r="C338" s="19" t="s">
        <v>589</v>
      </c>
      <c r="D338" s="19"/>
      <c r="E338" s="504">
        <v>601</v>
      </c>
      <c r="F338" s="19" t="s">
        <v>31</v>
      </c>
      <c r="G338" s="19">
        <v>576</v>
      </c>
      <c r="H338" s="19">
        <v>48</v>
      </c>
      <c r="I338" s="19">
        <v>90</v>
      </c>
      <c r="J338" s="19">
        <v>17</v>
      </c>
      <c r="K338" s="19">
        <v>8</v>
      </c>
      <c r="L338" s="19">
        <v>20</v>
      </c>
      <c r="M338" s="19">
        <v>3</v>
      </c>
      <c r="N338" s="19">
        <v>8</v>
      </c>
      <c r="O338" s="19">
        <v>4</v>
      </c>
      <c r="P338" s="19">
        <v>0</v>
      </c>
      <c r="Q338" s="19">
        <v>64</v>
      </c>
      <c r="S338" s="19">
        <v>1</v>
      </c>
      <c r="T338" s="19">
        <v>2</v>
      </c>
      <c r="U338" s="19">
        <v>4</v>
      </c>
      <c r="V338" s="19">
        <v>0</v>
      </c>
      <c r="W338" s="19">
        <v>4</v>
      </c>
      <c r="X338" s="19">
        <v>3</v>
      </c>
      <c r="Y338" s="19">
        <v>4</v>
      </c>
      <c r="Z338" s="19">
        <v>2</v>
      </c>
      <c r="AA338" s="19">
        <v>13</v>
      </c>
      <c r="AB338" s="19">
        <v>0</v>
      </c>
      <c r="AC338" s="19">
        <v>10</v>
      </c>
      <c r="AD338" s="19">
        <f t="shared" si="5"/>
        <v>305</v>
      </c>
    </row>
    <row r="339" spans="1:30" s="266" customFormat="1" ht="16.5">
      <c r="A339" s="19">
        <v>14</v>
      </c>
      <c r="B339" s="19">
        <v>66</v>
      </c>
      <c r="C339" s="19" t="s">
        <v>589</v>
      </c>
      <c r="D339" s="19"/>
      <c r="E339" s="504">
        <v>601</v>
      </c>
      <c r="F339" s="19" t="s">
        <v>32</v>
      </c>
      <c r="G339" s="19">
        <v>576</v>
      </c>
      <c r="H339" s="19">
        <v>43</v>
      </c>
      <c r="I339" s="19">
        <v>96</v>
      </c>
      <c r="J339" s="19">
        <v>26</v>
      </c>
      <c r="K339" s="19">
        <v>7</v>
      </c>
      <c r="L339" s="19">
        <v>18</v>
      </c>
      <c r="M339" s="19">
        <v>7</v>
      </c>
      <c r="N339" s="19">
        <v>7</v>
      </c>
      <c r="O339" s="19">
        <v>11</v>
      </c>
      <c r="P339" s="19">
        <v>1</v>
      </c>
      <c r="Q339" s="19">
        <v>68</v>
      </c>
      <c r="S339" s="19">
        <v>1</v>
      </c>
      <c r="T339" s="19">
        <v>3</v>
      </c>
      <c r="U339" s="19">
        <v>3</v>
      </c>
      <c r="V339" s="19">
        <v>0</v>
      </c>
      <c r="W339" s="19">
        <v>7</v>
      </c>
      <c r="X339" s="19">
        <v>6</v>
      </c>
      <c r="Y339" s="19">
        <v>4</v>
      </c>
      <c r="Z339" s="19">
        <v>10</v>
      </c>
      <c r="AA339" s="19">
        <v>11</v>
      </c>
      <c r="AB339" s="19">
        <v>0</v>
      </c>
      <c r="AC339" s="19">
        <v>4</v>
      </c>
      <c r="AD339" s="19">
        <f t="shared" si="5"/>
        <v>333</v>
      </c>
    </row>
    <row r="340" spans="1:30" s="266" customFormat="1" ht="16.5">
      <c r="A340" s="19">
        <v>14</v>
      </c>
      <c r="B340" s="19">
        <v>66</v>
      </c>
      <c r="C340" s="19" t="s">
        <v>589</v>
      </c>
      <c r="D340" s="19"/>
      <c r="E340" s="504">
        <v>602</v>
      </c>
      <c r="F340" s="19" t="s">
        <v>31</v>
      </c>
      <c r="G340" s="19">
        <v>704</v>
      </c>
      <c r="H340" s="19">
        <v>49</v>
      </c>
      <c r="I340" s="19">
        <v>69</v>
      </c>
      <c r="J340" s="19">
        <v>17</v>
      </c>
      <c r="K340" s="19">
        <v>12</v>
      </c>
      <c r="L340" s="19">
        <v>25</v>
      </c>
      <c r="M340" s="19">
        <v>5</v>
      </c>
      <c r="N340" s="19">
        <v>4</v>
      </c>
      <c r="O340" s="19">
        <v>4</v>
      </c>
      <c r="P340" s="19">
        <v>4</v>
      </c>
      <c r="Q340" s="19">
        <v>111</v>
      </c>
      <c r="S340" s="19">
        <v>5</v>
      </c>
      <c r="T340" s="19">
        <v>3</v>
      </c>
      <c r="U340" s="19">
        <v>4</v>
      </c>
      <c r="V340" s="19">
        <v>0</v>
      </c>
      <c r="W340" s="19">
        <v>11</v>
      </c>
      <c r="X340" s="19">
        <v>9</v>
      </c>
      <c r="Y340" s="19">
        <v>1</v>
      </c>
      <c r="Z340" s="19">
        <v>5</v>
      </c>
      <c r="AA340" s="19">
        <v>12</v>
      </c>
      <c r="AB340" s="19">
        <v>0</v>
      </c>
      <c r="AC340" s="19">
        <v>3</v>
      </c>
      <c r="AD340" s="19">
        <f t="shared" si="5"/>
        <v>353</v>
      </c>
    </row>
    <row r="341" spans="1:30" s="266" customFormat="1" ht="16.5">
      <c r="A341" s="19">
        <v>14</v>
      </c>
      <c r="B341" s="19">
        <v>66</v>
      </c>
      <c r="C341" s="19" t="s">
        <v>589</v>
      </c>
      <c r="D341" s="19"/>
      <c r="E341" s="504">
        <v>602</v>
      </c>
      <c r="F341" s="19" t="s">
        <v>32</v>
      </c>
      <c r="G341" s="19">
        <v>703</v>
      </c>
      <c r="H341" s="19">
        <v>58</v>
      </c>
      <c r="I341" s="19">
        <v>78</v>
      </c>
      <c r="J341" s="19">
        <v>24</v>
      </c>
      <c r="K341" s="19">
        <v>5</v>
      </c>
      <c r="L341" s="19">
        <v>31</v>
      </c>
      <c r="M341" s="19">
        <v>3</v>
      </c>
      <c r="N341" s="19">
        <v>5</v>
      </c>
      <c r="O341" s="19">
        <v>5</v>
      </c>
      <c r="P341" s="19">
        <v>3</v>
      </c>
      <c r="Q341" s="19">
        <v>94</v>
      </c>
      <c r="S341" s="19">
        <v>6</v>
      </c>
      <c r="T341" s="19">
        <v>0</v>
      </c>
      <c r="U341" s="19">
        <v>2</v>
      </c>
      <c r="V341" s="19">
        <v>0</v>
      </c>
      <c r="W341" s="19">
        <v>11</v>
      </c>
      <c r="X341" s="19">
        <v>16</v>
      </c>
      <c r="Y341" s="19">
        <v>4</v>
      </c>
      <c r="Z341" s="19">
        <v>2</v>
      </c>
      <c r="AA341" s="19">
        <v>11</v>
      </c>
      <c r="AB341" s="19">
        <v>1</v>
      </c>
      <c r="AC341" s="19">
        <v>12</v>
      </c>
      <c r="AD341" s="19">
        <f t="shared" si="5"/>
        <v>371</v>
      </c>
    </row>
    <row r="342" spans="1:30" s="266" customFormat="1" ht="16.5">
      <c r="A342" s="19">
        <v>14</v>
      </c>
      <c r="B342" s="19">
        <v>66</v>
      </c>
      <c r="C342" s="19" t="s">
        <v>589</v>
      </c>
      <c r="D342" s="19"/>
      <c r="E342" s="504">
        <v>603</v>
      </c>
      <c r="F342" s="19" t="s">
        <v>31</v>
      </c>
      <c r="G342" s="19">
        <v>711</v>
      </c>
      <c r="H342" s="19">
        <v>88</v>
      </c>
      <c r="I342" s="19">
        <v>107</v>
      </c>
      <c r="J342" s="19">
        <v>17</v>
      </c>
      <c r="K342" s="19">
        <v>6</v>
      </c>
      <c r="L342" s="19">
        <v>23</v>
      </c>
      <c r="M342" s="19">
        <v>3</v>
      </c>
      <c r="N342" s="19">
        <v>3</v>
      </c>
      <c r="O342" s="19">
        <v>8</v>
      </c>
      <c r="P342" s="19">
        <v>3</v>
      </c>
      <c r="Q342" s="19">
        <v>68</v>
      </c>
      <c r="S342" s="19">
        <v>11</v>
      </c>
      <c r="T342" s="19">
        <v>3</v>
      </c>
      <c r="U342" s="19">
        <v>6</v>
      </c>
      <c r="V342" s="19">
        <v>0</v>
      </c>
      <c r="W342" s="19">
        <v>33</v>
      </c>
      <c r="X342" s="19">
        <v>10</v>
      </c>
      <c r="Y342" s="19">
        <v>5</v>
      </c>
      <c r="Z342" s="19">
        <v>7</v>
      </c>
      <c r="AA342" s="19">
        <v>11</v>
      </c>
      <c r="AB342" s="19">
        <v>1</v>
      </c>
      <c r="AC342" s="19">
        <v>10</v>
      </c>
      <c r="AD342" s="19">
        <f t="shared" si="5"/>
        <v>423</v>
      </c>
    </row>
    <row r="343" spans="1:30" s="266" customFormat="1" ht="16.5">
      <c r="A343" s="19">
        <v>14</v>
      </c>
      <c r="B343" s="19">
        <v>66</v>
      </c>
      <c r="C343" s="19" t="s">
        <v>589</v>
      </c>
      <c r="D343" s="19"/>
      <c r="E343" s="504">
        <v>604</v>
      </c>
      <c r="F343" s="19" t="s">
        <v>31</v>
      </c>
      <c r="G343" s="19">
        <v>563</v>
      </c>
      <c r="H343" s="19">
        <v>41</v>
      </c>
      <c r="I343" s="19">
        <v>91</v>
      </c>
      <c r="J343" s="19">
        <v>17</v>
      </c>
      <c r="K343" s="19">
        <v>13</v>
      </c>
      <c r="L343" s="19">
        <v>17</v>
      </c>
      <c r="M343" s="19">
        <v>7</v>
      </c>
      <c r="N343" s="19">
        <v>10</v>
      </c>
      <c r="O343" s="19">
        <v>8</v>
      </c>
      <c r="P343" s="19">
        <v>3</v>
      </c>
      <c r="Q343" s="19">
        <v>52</v>
      </c>
      <c r="S343" s="19">
        <v>4</v>
      </c>
      <c r="T343" s="19">
        <v>3</v>
      </c>
      <c r="U343" s="19">
        <v>2</v>
      </c>
      <c r="V343" s="19">
        <v>0</v>
      </c>
      <c r="W343" s="19">
        <v>19</v>
      </c>
      <c r="X343" s="19">
        <v>0</v>
      </c>
      <c r="Y343" s="19">
        <v>3</v>
      </c>
      <c r="Z343" s="19">
        <v>4</v>
      </c>
      <c r="AA343" s="19">
        <v>23</v>
      </c>
      <c r="AB343" s="19">
        <v>0</v>
      </c>
      <c r="AC343" s="19">
        <v>12</v>
      </c>
      <c r="AD343" s="19">
        <f t="shared" si="5"/>
        <v>329</v>
      </c>
    </row>
    <row r="344" spans="1:30" s="266" customFormat="1" ht="16.5">
      <c r="A344" s="19">
        <v>14</v>
      </c>
      <c r="B344" s="19">
        <v>66</v>
      </c>
      <c r="C344" s="19" t="s">
        <v>589</v>
      </c>
      <c r="D344" s="19"/>
      <c r="E344" s="504">
        <v>604</v>
      </c>
      <c r="F344" s="19" t="s">
        <v>32</v>
      </c>
      <c r="G344" s="19">
        <v>563</v>
      </c>
      <c r="H344" s="19">
        <v>54</v>
      </c>
      <c r="I344" s="19">
        <v>65</v>
      </c>
      <c r="J344" s="19">
        <v>12</v>
      </c>
      <c r="K344" s="19">
        <v>5</v>
      </c>
      <c r="L344" s="19">
        <v>10</v>
      </c>
      <c r="M344" s="19">
        <v>6</v>
      </c>
      <c r="N344" s="19">
        <v>8</v>
      </c>
      <c r="O344" s="19">
        <v>12</v>
      </c>
      <c r="P344" s="19">
        <v>2</v>
      </c>
      <c r="Q344" s="19">
        <v>71</v>
      </c>
      <c r="S344" s="19">
        <v>3</v>
      </c>
      <c r="T344" s="19">
        <v>2</v>
      </c>
      <c r="U344" s="19">
        <v>2</v>
      </c>
      <c r="V344" s="19">
        <v>1</v>
      </c>
      <c r="W344" s="19">
        <v>17</v>
      </c>
      <c r="X344" s="19">
        <v>3</v>
      </c>
      <c r="Y344" s="19">
        <v>9</v>
      </c>
      <c r="Z344" s="19">
        <v>5</v>
      </c>
      <c r="AA344" s="19">
        <v>31</v>
      </c>
      <c r="AB344" s="19">
        <v>0</v>
      </c>
      <c r="AC344" s="19">
        <v>6</v>
      </c>
      <c r="AD344" s="19">
        <f t="shared" si="5"/>
        <v>324</v>
      </c>
    </row>
    <row r="345" spans="1:30" s="266" customFormat="1" ht="16.5">
      <c r="A345" s="19">
        <v>14</v>
      </c>
      <c r="B345" s="19">
        <v>66</v>
      </c>
      <c r="C345" s="19" t="s">
        <v>589</v>
      </c>
      <c r="D345" s="19"/>
      <c r="E345" s="504">
        <v>605</v>
      </c>
      <c r="F345" s="19" t="s">
        <v>31</v>
      </c>
      <c r="G345" s="19">
        <v>700</v>
      </c>
      <c r="H345" s="19">
        <v>26</v>
      </c>
      <c r="I345" s="19">
        <v>92</v>
      </c>
      <c r="J345" s="19">
        <v>25</v>
      </c>
      <c r="K345" s="19">
        <v>7</v>
      </c>
      <c r="L345" s="19">
        <v>32</v>
      </c>
      <c r="M345" s="19">
        <v>2</v>
      </c>
      <c r="N345" s="19">
        <v>12</v>
      </c>
      <c r="O345" s="19">
        <v>7</v>
      </c>
      <c r="P345" s="19">
        <v>3</v>
      </c>
      <c r="Q345" s="19">
        <v>75</v>
      </c>
      <c r="S345" s="19">
        <v>2</v>
      </c>
      <c r="T345" s="19">
        <v>1</v>
      </c>
      <c r="U345" s="19">
        <v>3</v>
      </c>
      <c r="V345" s="19">
        <v>0</v>
      </c>
      <c r="W345" s="19">
        <v>7</v>
      </c>
      <c r="X345" s="19">
        <v>4</v>
      </c>
      <c r="Y345" s="19">
        <v>5</v>
      </c>
      <c r="Z345" s="19">
        <v>2</v>
      </c>
      <c r="AA345" s="19">
        <v>15</v>
      </c>
      <c r="AB345" s="19">
        <v>0</v>
      </c>
      <c r="AC345" s="19">
        <v>14</v>
      </c>
      <c r="AD345" s="19">
        <f t="shared" si="5"/>
        <v>334</v>
      </c>
    </row>
    <row r="346" spans="1:30" s="266" customFormat="1" ht="16.5">
      <c r="A346" s="19">
        <v>14</v>
      </c>
      <c r="B346" s="19">
        <v>66</v>
      </c>
      <c r="C346" s="19" t="s">
        <v>589</v>
      </c>
      <c r="D346" s="19"/>
      <c r="E346" s="504">
        <v>605</v>
      </c>
      <c r="F346" s="19" t="s">
        <v>32</v>
      </c>
      <c r="G346" s="19">
        <v>700</v>
      </c>
      <c r="H346" s="19">
        <v>42</v>
      </c>
      <c r="I346" s="19">
        <v>66</v>
      </c>
      <c r="J346" s="19">
        <v>35</v>
      </c>
      <c r="K346" s="19">
        <v>7</v>
      </c>
      <c r="L346" s="19">
        <v>35</v>
      </c>
      <c r="M346" s="19">
        <v>4</v>
      </c>
      <c r="N346" s="19">
        <v>6</v>
      </c>
      <c r="O346" s="19">
        <v>3</v>
      </c>
      <c r="P346" s="19">
        <v>3</v>
      </c>
      <c r="Q346" s="19">
        <v>77</v>
      </c>
      <c r="S346" s="19">
        <v>6</v>
      </c>
      <c r="T346" s="19">
        <v>2</v>
      </c>
      <c r="U346" s="19">
        <v>6</v>
      </c>
      <c r="V346" s="19">
        <v>0</v>
      </c>
      <c r="W346" s="19">
        <v>13</v>
      </c>
      <c r="X346" s="19">
        <v>4</v>
      </c>
      <c r="Y346" s="19">
        <v>5</v>
      </c>
      <c r="Z346" s="19">
        <v>4</v>
      </c>
      <c r="AA346" s="19">
        <v>25</v>
      </c>
      <c r="AB346" s="19">
        <v>0</v>
      </c>
      <c r="AC346" s="19">
        <v>11</v>
      </c>
      <c r="AD346" s="19">
        <f t="shared" si="5"/>
        <v>354</v>
      </c>
    </row>
    <row r="347" spans="1:30" s="266" customFormat="1" ht="16.5">
      <c r="A347" s="19">
        <v>14</v>
      </c>
      <c r="B347" s="19">
        <v>66</v>
      </c>
      <c r="C347" s="19" t="s">
        <v>589</v>
      </c>
      <c r="D347" s="280"/>
      <c r="E347" s="504">
        <v>606</v>
      </c>
      <c r="F347" s="19" t="s">
        <v>31</v>
      </c>
      <c r="G347" s="19">
        <v>564</v>
      </c>
      <c r="H347" s="19">
        <v>44</v>
      </c>
      <c r="I347" s="19">
        <v>67</v>
      </c>
      <c r="J347" s="19">
        <v>19</v>
      </c>
      <c r="K347" s="19">
        <v>6</v>
      </c>
      <c r="L347" s="19">
        <v>26</v>
      </c>
      <c r="M347" s="19">
        <v>2</v>
      </c>
      <c r="N347" s="19">
        <v>5</v>
      </c>
      <c r="O347" s="19">
        <v>5</v>
      </c>
      <c r="P347" s="19">
        <v>0</v>
      </c>
      <c r="Q347" s="19">
        <v>72</v>
      </c>
      <c r="S347" s="19">
        <v>4</v>
      </c>
      <c r="T347" s="19">
        <v>4</v>
      </c>
      <c r="U347" s="19">
        <v>1</v>
      </c>
      <c r="V347" s="19">
        <v>0</v>
      </c>
      <c r="W347" s="19">
        <v>12</v>
      </c>
      <c r="X347" s="19">
        <v>2</v>
      </c>
      <c r="Y347" s="19">
        <v>17</v>
      </c>
      <c r="Z347" s="19">
        <v>3</v>
      </c>
      <c r="AA347" s="19">
        <v>15</v>
      </c>
      <c r="AB347" s="19">
        <v>0</v>
      </c>
      <c r="AC347" s="19">
        <v>16</v>
      </c>
      <c r="AD347" s="19">
        <f t="shared" si="5"/>
        <v>320</v>
      </c>
    </row>
    <row r="348" spans="1:30" s="266" customFormat="1" ht="16.5">
      <c r="A348" s="19">
        <v>14</v>
      </c>
      <c r="B348" s="19">
        <v>66</v>
      </c>
      <c r="C348" s="19" t="s">
        <v>589</v>
      </c>
      <c r="D348" s="19"/>
      <c r="E348" s="504">
        <v>606</v>
      </c>
      <c r="F348" s="19" t="s">
        <v>32</v>
      </c>
      <c r="G348" s="19">
        <v>564</v>
      </c>
      <c r="H348" s="19">
        <v>32</v>
      </c>
      <c r="I348" s="19">
        <v>64</v>
      </c>
      <c r="J348" s="19">
        <v>10</v>
      </c>
      <c r="K348" s="19">
        <v>10</v>
      </c>
      <c r="L348" s="19">
        <v>26</v>
      </c>
      <c r="M348" s="19">
        <v>3</v>
      </c>
      <c r="N348" s="19">
        <v>3</v>
      </c>
      <c r="O348" s="19">
        <v>8</v>
      </c>
      <c r="P348" s="19">
        <v>3</v>
      </c>
      <c r="Q348" s="19">
        <v>73</v>
      </c>
      <c r="S348" s="19">
        <v>1</v>
      </c>
      <c r="T348" s="19">
        <v>5</v>
      </c>
      <c r="U348" s="19">
        <v>5</v>
      </c>
      <c r="V348" s="19">
        <v>0</v>
      </c>
      <c r="W348" s="19">
        <v>8</v>
      </c>
      <c r="X348" s="19">
        <v>3</v>
      </c>
      <c r="Y348" s="19">
        <v>15</v>
      </c>
      <c r="Z348" s="19">
        <v>4</v>
      </c>
      <c r="AA348" s="19">
        <v>10</v>
      </c>
      <c r="AB348" s="19">
        <v>0</v>
      </c>
      <c r="AC348" s="19">
        <v>6</v>
      </c>
      <c r="AD348" s="19">
        <f t="shared" si="5"/>
        <v>289</v>
      </c>
    </row>
    <row r="349" spans="1:30" s="266" customFormat="1" ht="16.5">
      <c r="A349" s="19">
        <v>14</v>
      </c>
      <c r="B349" s="19">
        <v>66</v>
      </c>
      <c r="C349" s="19" t="s">
        <v>589</v>
      </c>
      <c r="D349" s="280"/>
      <c r="E349" s="504">
        <v>607</v>
      </c>
      <c r="F349" s="19" t="s">
        <v>31</v>
      </c>
      <c r="G349" s="19">
        <v>657</v>
      </c>
      <c r="H349" s="19">
        <v>46</v>
      </c>
      <c r="I349" s="19">
        <v>56</v>
      </c>
      <c r="J349" s="19">
        <v>31</v>
      </c>
      <c r="K349" s="19">
        <v>6</v>
      </c>
      <c r="L349" s="19">
        <v>35</v>
      </c>
      <c r="M349" s="19">
        <v>2</v>
      </c>
      <c r="N349" s="19">
        <v>7</v>
      </c>
      <c r="O349" s="19">
        <v>6</v>
      </c>
      <c r="P349" s="19">
        <v>5</v>
      </c>
      <c r="Q349" s="19">
        <v>71</v>
      </c>
      <c r="S349" s="19">
        <v>3</v>
      </c>
      <c r="T349" s="19">
        <v>6</v>
      </c>
      <c r="U349" s="19">
        <v>5</v>
      </c>
      <c r="V349" s="19">
        <v>0</v>
      </c>
      <c r="W349" s="19">
        <v>9</v>
      </c>
      <c r="X349" s="19">
        <v>0</v>
      </c>
      <c r="Y349" s="19">
        <v>9</v>
      </c>
      <c r="Z349" s="19">
        <v>6</v>
      </c>
      <c r="AA349" s="19">
        <v>14</v>
      </c>
      <c r="AB349" s="19">
        <v>1</v>
      </c>
      <c r="AC349" s="19">
        <v>21</v>
      </c>
      <c r="AD349" s="19">
        <f t="shared" si="5"/>
        <v>339</v>
      </c>
    </row>
    <row r="350" spans="1:30" s="266" customFormat="1" ht="16.5">
      <c r="A350" s="19">
        <v>14</v>
      </c>
      <c r="B350" s="19">
        <v>66</v>
      </c>
      <c r="C350" s="19" t="s">
        <v>589</v>
      </c>
      <c r="D350" s="19"/>
      <c r="E350" s="504">
        <v>607</v>
      </c>
      <c r="F350" s="19" t="s">
        <v>32</v>
      </c>
      <c r="G350" s="19">
        <v>657</v>
      </c>
      <c r="H350" s="19">
        <v>50</v>
      </c>
      <c r="I350" s="19">
        <v>48</v>
      </c>
      <c r="J350" s="19">
        <v>26</v>
      </c>
      <c r="K350" s="19">
        <v>12</v>
      </c>
      <c r="L350" s="19">
        <v>34</v>
      </c>
      <c r="M350" s="19">
        <v>1</v>
      </c>
      <c r="N350" s="19">
        <v>7</v>
      </c>
      <c r="O350" s="19">
        <v>5</v>
      </c>
      <c r="P350" s="19">
        <v>2</v>
      </c>
      <c r="Q350" s="19">
        <v>69</v>
      </c>
      <c r="S350" s="19">
        <v>7</v>
      </c>
      <c r="T350" s="19">
        <v>0</v>
      </c>
      <c r="U350" s="19">
        <v>7</v>
      </c>
      <c r="V350" s="19">
        <v>0</v>
      </c>
      <c r="W350" s="19">
        <v>15</v>
      </c>
      <c r="X350" s="19">
        <v>2</v>
      </c>
      <c r="Y350" s="19">
        <v>7</v>
      </c>
      <c r="Z350" s="19">
        <v>2</v>
      </c>
      <c r="AA350" s="19">
        <v>9</v>
      </c>
      <c r="AB350" s="19">
        <v>0</v>
      </c>
      <c r="AC350" s="19">
        <v>0</v>
      </c>
      <c r="AD350" s="19">
        <f t="shared" si="5"/>
        <v>303</v>
      </c>
    </row>
    <row r="351" spans="1:30" s="266" customFormat="1" ht="16.5">
      <c r="A351" s="19">
        <v>14</v>
      </c>
      <c r="B351" s="19">
        <v>66</v>
      </c>
      <c r="C351" s="19" t="s">
        <v>589</v>
      </c>
      <c r="D351" s="19"/>
      <c r="E351" s="504">
        <v>608</v>
      </c>
      <c r="F351" s="19" t="s">
        <v>31</v>
      </c>
      <c r="G351" s="19">
        <v>462</v>
      </c>
      <c r="H351" s="19">
        <v>52</v>
      </c>
      <c r="I351" s="19">
        <v>65</v>
      </c>
      <c r="J351" s="19">
        <v>10</v>
      </c>
      <c r="K351" s="19">
        <v>10</v>
      </c>
      <c r="L351" s="19">
        <v>8</v>
      </c>
      <c r="M351" s="19">
        <v>1</v>
      </c>
      <c r="N351" s="19">
        <v>4</v>
      </c>
      <c r="O351" s="19">
        <v>5</v>
      </c>
      <c r="P351" s="19">
        <v>0</v>
      </c>
      <c r="Q351" s="19">
        <v>59</v>
      </c>
      <c r="S351" s="19">
        <v>10</v>
      </c>
      <c r="T351" s="19">
        <v>1</v>
      </c>
      <c r="U351" s="19">
        <v>2</v>
      </c>
      <c r="V351" s="19">
        <v>0</v>
      </c>
      <c r="W351" s="19">
        <v>20</v>
      </c>
      <c r="X351" s="19">
        <v>3</v>
      </c>
      <c r="Y351" s="19">
        <v>1</v>
      </c>
      <c r="Z351" s="19">
        <v>5</v>
      </c>
      <c r="AA351" s="19">
        <v>8</v>
      </c>
      <c r="AB351" s="19">
        <v>0</v>
      </c>
      <c r="AC351" s="19">
        <v>8</v>
      </c>
      <c r="AD351" s="19">
        <f t="shared" ref="AD351:AD373" si="6">SUM(H351:AC351)</f>
        <v>272</v>
      </c>
    </row>
    <row r="352" spans="1:30" s="266" customFormat="1" ht="16.5">
      <c r="A352" s="19">
        <v>14</v>
      </c>
      <c r="B352" s="19">
        <v>66</v>
      </c>
      <c r="C352" s="19" t="s">
        <v>589</v>
      </c>
      <c r="D352" s="280"/>
      <c r="E352" s="504">
        <v>608</v>
      </c>
      <c r="F352" s="19" t="s">
        <v>32</v>
      </c>
      <c r="G352" s="19">
        <v>462</v>
      </c>
      <c r="H352" s="19">
        <v>63</v>
      </c>
      <c r="I352" s="19">
        <v>72</v>
      </c>
      <c r="J352" s="19">
        <v>6</v>
      </c>
      <c r="K352" s="19">
        <v>3</v>
      </c>
      <c r="L352" s="19">
        <v>12</v>
      </c>
      <c r="M352" s="19">
        <v>7</v>
      </c>
      <c r="N352" s="19">
        <v>4</v>
      </c>
      <c r="O352" s="19">
        <v>6</v>
      </c>
      <c r="P352" s="19">
        <v>2</v>
      </c>
      <c r="Q352" s="19">
        <v>51</v>
      </c>
      <c r="S352" s="19">
        <v>1</v>
      </c>
      <c r="T352" s="19">
        <v>4</v>
      </c>
      <c r="U352" s="19">
        <v>4</v>
      </c>
      <c r="V352" s="19">
        <v>0</v>
      </c>
      <c r="W352" s="19">
        <v>18</v>
      </c>
      <c r="X352" s="19">
        <v>4</v>
      </c>
      <c r="Y352" s="19">
        <v>2</v>
      </c>
      <c r="Z352" s="19">
        <v>5</v>
      </c>
      <c r="AA352" s="19">
        <v>15</v>
      </c>
      <c r="AB352" s="19">
        <v>0</v>
      </c>
      <c r="AC352" s="19">
        <v>10</v>
      </c>
      <c r="AD352" s="19">
        <f t="shared" si="6"/>
        <v>289</v>
      </c>
    </row>
    <row r="353" spans="1:30" s="266" customFormat="1" ht="16.5">
      <c r="A353" s="19">
        <v>14</v>
      </c>
      <c r="B353" s="19">
        <v>66</v>
      </c>
      <c r="C353" s="19" t="s">
        <v>589</v>
      </c>
      <c r="D353" s="280"/>
      <c r="E353" s="504">
        <v>609</v>
      </c>
      <c r="F353" s="19" t="s">
        <v>31</v>
      </c>
      <c r="G353" s="19">
        <v>750</v>
      </c>
      <c r="H353" s="19">
        <v>55</v>
      </c>
      <c r="I353" s="19">
        <v>76</v>
      </c>
      <c r="J353" s="19">
        <v>24</v>
      </c>
      <c r="K353" s="19">
        <v>3</v>
      </c>
      <c r="L353" s="19">
        <v>19</v>
      </c>
      <c r="M353" s="19">
        <v>6</v>
      </c>
      <c r="N353" s="19">
        <v>3</v>
      </c>
      <c r="O353" s="19">
        <v>3</v>
      </c>
      <c r="P353" s="19">
        <v>4</v>
      </c>
      <c r="Q353" s="19">
        <v>88</v>
      </c>
      <c r="S353" s="19">
        <v>3</v>
      </c>
      <c r="T353" s="19">
        <v>5</v>
      </c>
      <c r="U353" s="19">
        <v>1</v>
      </c>
      <c r="V353" s="19">
        <v>0</v>
      </c>
      <c r="W353" s="19">
        <v>17</v>
      </c>
      <c r="X353" s="19">
        <v>4</v>
      </c>
      <c r="Y353" s="19">
        <v>4</v>
      </c>
      <c r="Z353" s="19">
        <v>5</v>
      </c>
      <c r="AA353" s="19">
        <v>11</v>
      </c>
      <c r="AB353" s="19">
        <v>2</v>
      </c>
      <c r="AC353" s="19">
        <v>16</v>
      </c>
      <c r="AD353" s="19">
        <f t="shared" si="6"/>
        <v>349</v>
      </c>
    </row>
    <row r="354" spans="1:30" s="266" customFormat="1" ht="16.5">
      <c r="A354" s="19">
        <v>14</v>
      </c>
      <c r="B354" s="19">
        <v>66</v>
      </c>
      <c r="C354" s="19" t="s">
        <v>589</v>
      </c>
      <c r="D354" s="19"/>
      <c r="E354" s="504">
        <v>609</v>
      </c>
      <c r="F354" s="19" t="s">
        <v>32</v>
      </c>
      <c r="G354" s="19">
        <v>750</v>
      </c>
      <c r="H354" s="19">
        <v>48</v>
      </c>
      <c r="I354" s="19">
        <v>73</v>
      </c>
      <c r="J354" s="19">
        <v>31</v>
      </c>
      <c r="K354" s="19">
        <v>7</v>
      </c>
      <c r="L354" s="19">
        <v>24</v>
      </c>
      <c r="M354" s="19">
        <v>4</v>
      </c>
      <c r="N354" s="19">
        <v>7</v>
      </c>
      <c r="O354" s="19">
        <v>2</v>
      </c>
      <c r="P354" s="19">
        <v>6</v>
      </c>
      <c r="Q354" s="19">
        <v>93</v>
      </c>
      <c r="S354" s="19">
        <v>5</v>
      </c>
      <c r="T354" s="19">
        <v>2</v>
      </c>
      <c r="U354" s="19">
        <v>5</v>
      </c>
      <c r="V354" s="19">
        <v>0</v>
      </c>
      <c r="W354" s="19">
        <v>7</v>
      </c>
      <c r="X354" s="19">
        <v>10</v>
      </c>
      <c r="Y354" s="19">
        <v>11</v>
      </c>
      <c r="Z354" s="19">
        <v>5</v>
      </c>
      <c r="AA354" s="19">
        <v>11</v>
      </c>
      <c r="AB354" s="19">
        <v>1</v>
      </c>
      <c r="AC354" s="19">
        <v>20</v>
      </c>
      <c r="AD354" s="19">
        <f t="shared" si="6"/>
        <v>372</v>
      </c>
    </row>
    <row r="355" spans="1:30" s="266" customFormat="1" ht="16.5">
      <c r="A355" s="19">
        <v>14</v>
      </c>
      <c r="B355" s="19">
        <v>66</v>
      </c>
      <c r="C355" s="19" t="s">
        <v>589</v>
      </c>
      <c r="D355" s="19"/>
      <c r="E355" s="504">
        <v>609</v>
      </c>
      <c r="F355" s="19" t="s">
        <v>33</v>
      </c>
      <c r="G355" s="19">
        <v>749</v>
      </c>
      <c r="H355" s="19">
        <v>65</v>
      </c>
      <c r="I355" s="19">
        <v>86</v>
      </c>
      <c r="J355" s="19">
        <v>28</v>
      </c>
      <c r="K355" s="19">
        <v>9</v>
      </c>
      <c r="L355" s="19">
        <v>20</v>
      </c>
      <c r="M355" s="19">
        <v>3</v>
      </c>
      <c r="N355" s="19">
        <v>4</v>
      </c>
      <c r="O355" s="19">
        <v>7</v>
      </c>
      <c r="P355" s="19">
        <v>5</v>
      </c>
      <c r="Q355" s="19">
        <v>87</v>
      </c>
      <c r="S355" s="19">
        <v>9</v>
      </c>
      <c r="T355" s="19">
        <v>3</v>
      </c>
      <c r="U355" s="19">
        <v>4</v>
      </c>
      <c r="V355" s="19">
        <v>0</v>
      </c>
      <c r="W355" s="19">
        <v>13</v>
      </c>
      <c r="X355" s="19">
        <v>6</v>
      </c>
      <c r="Y355" s="19">
        <v>9</v>
      </c>
      <c r="Z355" s="19">
        <v>5</v>
      </c>
      <c r="AA355" s="19">
        <v>22</v>
      </c>
      <c r="AB355" s="19">
        <v>0</v>
      </c>
      <c r="AC355" s="19">
        <v>2</v>
      </c>
      <c r="AD355" s="19">
        <f t="shared" si="6"/>
        <v>387</v>
      </c>
    </row>
    <row r="356" spans="1:30" s="266" customFormat="1" ht="16.5">
      <c r="A356" s="19">
        <v>14</v>
      </c>
      <c r="B356" s="19">
        <v>66</v>
      </c>
      <c r="C356" s="19" t="s">
        <v>589</v>
      </c>
      <c r="D356" s="19"/>
      <c r="E356" s="504">
        <v>609</v>
      </c>
      <c r="F356" s="19" t="s">
        <v>197</v>
      </c>
      <c r="G356" s="19">
        <v>749</v>
      </c>
      <c r="H356" s="19">
        <v>33</v>
      </c>
      <c r="I356" s="19">
        <v>75</v>
      </c>
      <c r="J356" s="19">
        <v>20</v>
      </c>
      <c r="K356" s="19">
        <v>5</v>
      </c>
      <c r="L356" s="19">
        <v>17</v>
      </c>
      <c r="M356" s="19">
        <v>6</v>
      </c>
      <c r="N356" s="19">
        <v>6</v>
      </c>
      <c r="O356" s="19">
        <v>7</v>
      </c>
      <c r="P356" s="19">
        <v>6</v>
      </c>
      <c r="Q356" s="19">
        <v>83</v>
      </c>
      <c r="S356" s="19">
        <v>6</v>
      </c>
      <c r="T356" s="19">
        <v>1</v>
      </c>
      <c r="U356" s="19">
        <v>3</v>
      </c>
      <c r="V356" s="19">
        <v>0</v>
      </c>
      <c r="W356" s="19">
        <v>10</v>
      </c>
      <c r="X356" s="19">
        <v>6</v>
      </c>
      <c r="Y356" s="19">
        <v>14</v>
      </c>
      <c r="Z356" s="19">
        <v>3</v>
      </c>
      <c r="AA356" s="19">
        <v>10</v>
      </c>
      <c r="AB356" s="19">
        <v>0</v>
      </c>
      <c r="AC356" s="19">
        <v>15</v>
      </c>
      <c r="AD356" s="19">
        <f t="shared" si="6"/>
        <v>326</v>
      </c>
    </row>
    <row r="357" spans="1:30" s="266" customFormat="1" ht="16.5">
      <c r="A357" s="19">
        <v>14</v>
      </c>
      <c r="B357" s="19">
        <v>66</v>
      </c>
      <c r="C357" s="19" t="s">
        <v>589</v>
      </c>
      <c r="D357" s="19"/>
      <c r="E357" s="504">
        <v>610</v>
      </c>
      <c r="F357" s="19" t="s">
        <v>31</v>
      </c>
      <c r="G357" s="19">
        <v>445</v>
      </c>
      <c r="H357" s="19">
        <v>48</v>
      </c>
      <c r="I357" s="19">
        <v>80</v>
      </c>
      <c r="J357" s="19">
        <v>19</v>
      </c>
      <c r="K357" s="19">
        <v>7</v>
      </c>
      <c r="L357" s="19">
        <v>9</v>
      </c>
      <c r="M357" s="19">
        <v>2</v>
      </c>
      <c r="N357" s="19">
        <v>4</v>
      </c>
      <c r="O357" s="19">
        <v>10</v>
      </c>
      <c r="P357" s="19">
        <v>3</v>
      </c>
      <c r="Q357" s="19">
        <v>43</v>
      </c>
      <c r="S357" s="19">
        <v>1</v>
      </c>
      <c r="T357" s="19">
        <v>2</v>
      </c>
      <c r="U357" s="19">
        <v>2</v>
      </c>
      <c r="V357" s="19">
        <v>0</v>
      </c>
      <c r="W357" s="19">
        <v>10</v>
      </c>
      <c r="X357" s="19">
        <v>4</v>
      </c>
      <c r="Y357" s="19">
        <v>2</v>
      </c>
      <c r="Z357" s="19">
        <v>4</v>
      </c>
      <c r="AA357" s="19">
        <v>10</v>
      </c>
      <c r="AB357" s="19">
        <v>0</v>
      </c>
      <c r="AC357" s="19">
        <v>11</v>
      </c>
      <c r="AD357" s="19">
        <f t="shared" si="6"/>
        <v>271</v>
      </c>
    </row>
    <row r="358" spans="1:30" s="266" customFormat="1" ht="16.5">
      <c r="A358" s="19">
        <v>14</v>
      </c>
      <c r="B358" s="19">
        <v>66</v>
      </c>
      <c r="C358" s="19" t="s">
        <v>589</v>
      </c>
      <c r="D358" s="19"/>
      <c r="E358" s="504">
        <v>610</v>
      </c>
      <c r="F358" s="19" t="s">
        <v>32</v>
      </c>
      <c r="G358" s="19">
        <v>445</v>
      </c>
      <c r="H358" s="19">
        <v>40</v>
      </c>
      <c r="I358" s="19">
        <v>83</v>
      </c>
      <c r="J358" s="19">
        <v>13</v>
      </c>
      <c r="K358" s="19">
        <v>2</v>
      </c>
      <c r="L358" s="19">
        <v>10</v>
      </c>
      <c r="M358" s="19">
        <v>2</v>
      </c>
      <c r="N358" s="19">
        <v>5</v>
      </c>
      <c r="O358" s="19">
        <v>6</v>
      </c>
      <c r="P358" s="19">
        <v>1</v>
      </c>
      <c r="Q358" s="19">
        <v>56</v>
      </c>
      <c r="S358" s="19">
        <v>3</v>
      </c>
      <c r="T358" s="19">
        <v>6</v>
      </c>
      <c r="U358" s="19">
        <v>2</v>
      </c>
      <c r="V358" s="19">
        <v>0</v>
      </c>
      <c r="W358" s="19">
        <v>11</v>
      </c>
      <c r="X358" s="19">
        <v>1</v>
      </c>
      <c r="Y358" s="19">
        <v>3</v>
      </c>
      <c r="Z358" s="19">
        <v>7</v>
      </c>
      <c r="AA358" s="19">
        <v>7</v>
      </c>
      <c r="AB358" s="19">
        <v>0</v>
      </c>
      <c r="AC358" s="19">
        <v>7</v>
      </c>
      <c r="AD358" s="19">
        <f t="shared" si="6"/>
        <v>265</v>
      </c>
    </row>
    <row r="359" spans="1:30" s="266" customFormat="1" ht="16.5">
      <c r="A359" s="19">
        <v>14</v>
      </c>
      <c r="B359" s="19">
        <v>66</v>
      </c>
      <c r="C359" s="19" t="s">
        <v>589</v>
      </c>
      <c r="D359" s="19"/>
      <c r="E359" s="504">
        <v>611</v>
      </c>
      <c r="F359" s="19" t="s">
        <v>31</v>
      </c>
      <c r="G359" s="19">
        <v>570</v>
      </c>
      <c r="H359" s="19">
        <v>45</v>
      </c>
      <c r="I359" s="19">
        <v>70</v>
      </c>
      <c r="J359" s="19">
        <v>10</v>
      </c>
      <c r="K359" s="19">
        <v>3</v>
      </c>
      <c r="L359" s="19">
        <v>31</v>
      </c>
      <c r="M359" s="19">
        <v>5</v>
      </c>
      <c r="N359" s="19">
        <v>7</v>
      </c>
      <c r="O359" s="19">
        <v>6</v>
      </c>
      <c r="P359" s="19">
        <v>2</v>
      </c>
      <c r="Q359" s="19">
        <v>69</v>
      </c>
      <c r="S359" s="19">
        <v>5</v>
      </c>
      <c r="T359" s="19">
        <v>1</v>
      </c>
      <c r="U359" s="19">
        <v>2</v>
      </c>
      <c r="V359" s="19">
        <v>0</v>
      </c>
      <c r="W359" s="19">
        <v>19</v>
      </c>
      <c r="X359" s="19">
        <v>1</v>
      </c>
      <c r="Y359" s="19">
        <v>8</v>
      </c>
      <c r="Z359" s="19">
        <v>2</v>
      </c>
      <c r="AA359" s="19">
        <v>8</v>
      </c>
      <c r="AB359" s="19">
        <v>0</v>
      </c>
      <c r="AC359" s="19">
        <v>16</v>
      </c>
      <c r="AD359" s="19">
        <f t="shared" si="6"/>
        <v>310</v>
      </c>
    </row>
    <row r="360" spans="1:30" s="266" customFormat="1" ht="16.5">
      <c r="A360" s="19">
        <v>14</v>
      </c>
      <c r="B360" s="19">
        <v>66</v>
      </c>
      <c r="C360" s="19" t="s">
        <v>589</v>
      </c>
      <c r="D360" s="19"/>
      <c r="E360" s="504">
        <v>611</v>
      </c>
      <c r="F360" s="19" t="s">
        <v>32</v>
      </c>
      <c r="G360" s="19">
        <v>570</v>
      </c>
      <c r="H360" s="19">
        <v>37</v>
      </c>
      <c r="I360" s="19">
        <v>75</v>
      </c>
      <c r="J360" s="19">
        <v>12</v>
      </c>
      <c r="K360" s="19">
        <v>5</v>
      </c>
      <c r="L360" s="19">
        <v>22</v>
      </c>
      <c r="M360" s="19">
        <v>3</v>
      </c>
      <c r="N360" s="19">
        <v>7</v>
      </c>
      <c r="O360" s="19">
        <v>13</v>
      </c>
      <c r="P360" s="19">
        <v>0</v>
      </c>
      <c r="Q360" s="19">
        <v>4</v>
      </c>
      <c r="S360" s="19">
        <v>3</v>
      </c>
      <c r="T360" s="19">
        <v>0</v>
      </c>
      <c r="U360" s="19">
        <v>2</v>
      </c>
      <c r="V360" s="19">
        <v>0</v>
      </c>
      <c r="W360" s="19">
        <v>16</v>
      </c>
      <c r="X360" s="19">
        <v>8</v>
      </c>
      <c r="Y360" s="19">
        <v>9</v>
      </c>
      <c r="Z360" s="19">
        <v>0</v>
      </c>
      <c r="AA360" s="19">
        <v>10</v>
      </c>
      <c r="AB360" s="19">
        <v>0</v>
      </c>
      <c r="AC360" s="19">
        <v>4</v>
      </c>
      <c r="AD360" s="19">
        <f t="shared" si="6"/>
        <v>230</v>
      </c>
    </row>
    <row r="361" spans="1:30" s="266" customFormat="1" ht="16.5">
      <c r="A361" s="19">
        <v>14</v>
      </c>
      <c r="B361" s="19">
        <v>66</v>
      </c>
      <c r="C361" s="19" t="s">
        <v>589</v>
      </c>
      <c r="D361" s="19"/>
      <c r="E361" s="504">
        <v>612</v>
      </c>
      <c r="F361" s="19" t="s">
        <v>31</v>
      </c>
      <c r="G361" s="19">
        <v>574</v>
      </c>
      <c r="H361" s="19">
        <v>53</v>
      </c>
      <c r="I361" s="19">
        <v>58</v>
      </c>
      <c r="J361" s="19">
        <v>30</v>
      </c>
      <c r="K361" s="19">
        <v>9</v>
      </c>
      <c r="L361" s="19">
        <v>22</v>
      </c>
      <c r="M361" s="19">
        <v>2</v>
      </c>
      <c r="N361" s="19">
        <v>3</v>
      </c>
      <c r="O361" s="19">
        <v>2</v>
      </c>
      <c r="P361" s="19">
        <v>3</v>
      </c>
      <c r="Q361" s="19">
        <v>81</v>
      </c>
      <c r="S361" s="19">
        <v>3</v>
      </c>
      <c r="T361" s="19">
        <v>4</v>
      </c>
      <c r="U361" s="19">
        <v>3</v>
      </c>
      <c r="V361" s="19">
        <v>0</v>
      </c>
      <c r="W361" s="19">
        <v>19</v>
      </c>
      <c r="X361" s="19">
        <v>1</v>
      </c>
      <c r="Y361" s="19">
        <v>1</v>
      </c>
      <c r="Z361" s="19">
        <v>5</v>
      </c>
      <c r="AA361" s="19">
        <v>5</v>
      </c>
      <c r="AB361" s="19">
        <v>0</v>
      </c>
      <c r="AC361" s="19">
        <v>7</v>
      </c>
      <c r="AD361" s="19">
        <f t="shared" si="6"/>
        <v>311</v>
      </c>
    </row>
    <row r="362" spans="1:30" s="266" customFormat="1" ht="16.5">
      <c r="A362" s="19">
        <v>14</v>
      </c>
      <c r="B362" s="19">
        <v>66</v>
      </c>
      <c r="C362" s="19" t="s">
        <v>589</v>
      </c>
      <c r="D362" s="280"/>
      <c r="E362" s="504">
        <v>612</v>
      </c>
      <c r="F362" s="19" t="s">
        <v>32</v>
      </c>
      <c r="G362" s="19">
        <v>574</v>
      </c>
      <c r="H362" s="19">
        <v>48</v>
      </c>
      <c r="I362" s="19">
        <v>68</v>
      </c>
      <c r="J362" s="19">
        <v>32</v>
      </c>
      <c r="K362" s="19">
        <v>12</v>
      </c>
      <c r="L362" s="19">
        <v>21</v>
      </c>
      <c r="M362" s="19">
        <v>2</v>
      </c>
      <c r="N362" s="19">
        <v>4</v>
      </c>
      <c r="O362" s="19">
        <v>2</v>
      </c>
      <c r="P362" s="19">
        <v>5</v>
      </c>
      <c r="Q362" s="19">
        <v>78</v>
      </c>
      <c r="S362" s="19">
        <v>4</v>
      </c>
      <c r="T362" s="19">
        <v>1</v>
      </c>
      <c r="U362" s="19">
        <v>2</v>
      </c>
      <c r="V362" s="19">
        <v>0</v>
      </c>
      <c r="W362" s="19">
        <v>12</v>
      </c>
      <c r="X362" s="19">
        <v>2</v>
      </c>
      <c r="Y362" s="19">
        <v>10</v>
      </c>
      <c r="Z362" s="19">
        <v>6</v>
      </c>
      <c r="AA362" s="19">
        <v>5</v>
      </c>
      <c r="AB362" s="19">
        <v>0</v>
      </c>
      <c r="AC362" s="19">
        <v>6</v>
      </c>
      <c r="AD362" s="19">
        <f t="shared" si="6"/>
        <v>320</v>
      </c>
    </row>
    <row r="363" spans="1:30" s="266" customFormat="1" ht="16.5">
      <c r="A363" s="19">
        <v>14</v>
      </c>
      <c r="B363" s="19">
        <v>66</v>
      </c>
      <c r="C363" s="19" t="s">
        <v>589</v>
      </c>
      <c r="D363" s="19"/>
      <c r="E363" s="504">
        <v>613</v>
      </c>
      <c r="F363" s="19" t="s">
        <v>31</v>
      </c>
      <c r="G363" s="19">
        <v>491</v>
      </c>
      <c r="H363" s="19">
        <v>17</v>
      </c>
      <c r="I363" s="19">
        <v>90</v>
      </c>
      <c r="J363" s="19">
        <v>15</v>
      </c>
      <c r="K363" s="19">
        <v>6</v>
      </c>
      <c r="L363" s="19">
        <v>17</v>
      </c>
      <c r="M363" s="19">
        <v>4</v>
      </c>
      <c r="N363" s="19">
        <v>6</v>
      </c>
      <c r="O363" s="19">
        <v>5</v>
      </c>
      <c r="P363" s="19">
        <v>2</v>
      </c>
      <c r="Q363" s="19">
        <v>59</v>
      </c>
      <c r="S363" s="19">
        <v>1</v>
      </c>
      <c r="T363" s="19">
        <v>0</v>
      </c>
      <c r="U363" s="19">
        <v>0</v>
      </c>
      <c r="V363" s="19">
        <v>0</v>
      </c>
      <c r="W363" s="19">
        <v>4</v>
      </c>
      <c r="X363" s="19">
        <v>2</v>
      </c>
      <c r="Y363" s="19">
        <v>4</v>
      </c>
      <c r="Z363" s="19">
        <v>1</v>
      </c>
      <c r="AA363" s="19">
        <v>11</v>
      </c>
      <c r="AB363" s="19">
        <v>0</v>
      </c>
      <c r="AC363" s="19">
        <v>10</v>
      </c>
      <c r="AD363" s="19">
        <f t="shared" si="6"/>
        <v>254</v>
      </c>
    </row>
    <row r="364" spans="1:30" s="266" customFormat="1" ht="16.5">
      <c r="A364" s="19">
        <v>14</v>
      </c>
      <c r="B364" s="19">
        <v>66</v>
      </c>
      <c r="C364" s="19" t="s">
        <v>589</v>
      </c>
      <c r="D364" s="19"/>
      <c r="E364" s="504">
        <v>613</v>
      </c>
      <c r="F364" s="19" t="s">
        <v>32</v>
      </c>
      <c r="G364" s="19">
        <v>491</v>
      </c>
      <c r="H364" s="19">
        <v>15</v>
      </c>
      <c r="I364" s="19">
        <v>93</v>
      </c>
      <c r="J364" s="19">
        <v>15</v>
      </c>
      <c r="K364" s="19">
        <v>1</v>
      </c>
      <c r="L364" s="19">
        <v>24</v>
      </c>
      <c r="M364" s="19">
        <v>0</v>
      </c>
      <c r="N364" s="19">
        <v>7</v>
      </c>
      <c r="O364" s="19">
        <v>5</v>
      </c>
      <c r="P364" s="19">
        <v>0</v>
      </c>
      <c r="Q364" s="19">
        <v>60</v>
      </c>
      <c r="S364" s="19">
        <v>1</v>
      </c>
      <c r="T364" s="19">
        <v>3</v>
      </c>
      <c r="U364" s="19">
        <v>1</v>
      </c>
      <c r="V364" s="19">
        <v>0</v>
      </c>
      <c r="W364" s="19">
        <v>2</v>
      </c>
      <c r="X364" s="19">
        <v>1</v>
      </c>
      <c r="Y364" s="19">
        <v>1</v>
      </c>
      <c r="Z364" s="19">
        <v>3</v>
      </c>
      <c r="AA364" s="19">
        <v>11</v>
      </c>
      <c r="AB364" s="19">
        <v>0</v>
      </c>
      <c r="AC364" s="19">
        <v>5</v>
      </c>
      <c r="AD364" s="19">
        <f t="shared" si="6"/>
        <v>248</v>
      </c>
    </row>
    <row r="365" spans="1:30" s="266" customFormat="1" ht="16.5">
      <c r="A365" s="19">
        <v>14</v>
      </c>
      <c r="B365" s="19">
        <v>66</v>
      </c>
      <c r="C365" s="19" t="s">
        <v>589</v>
      </c>
      <c r="D365" s="19"/>
      <c r="E365" s="504">
        <v>614</v>
      </c>
      <c r="F365" s="19" t="s">
        <v>31</v>
      </c>
      <c r="G365" s="19">
        <v>541</v>
      </c>
      <c r="H365" s="19">
        <v>43</v>
      </c>
      <c r="I365" s="19">
        <v>61</v>
      </c>
      <c r="J365" s="19">
        <v>22</v>
      </c>
      <c r="K365" s="19">
        <v>6</v>
      </c>
      <c r="L365" s="19">
        <v>25</v>
      </c>
      <c r="M365" s="19">
        <v>0</v>
      </c>
      <c r="N365" s="19">
        <v>7</v>
      </c>
      <c r="O365" s="19">
        <v>4</v>
      </c>
      <c r="P365" s="19">
        <v>0</v>
      </c>
      <c r="Q365" s="19">
        <v>76</v>
      </c>
      <c r="S365" s="19">
        <v>5</v>
      </c>
      <c r="T365" s="19">
        <v>1</v>
      </c>
      <c r="U365" s="19">
        <v>2</v>
      </c>
      <c r="V365" s="19">
        <v>0</v>
      </c>
      <c r="W365" s="19">
        <v>4</v>
      </c>
      <c r="X365" s="19">
        <v>4</v>
      </c>
      <c r="Y365" s="19">
        <v>4</v>
      </c>
      <c r="Z365" s="19">
        <v>2</v>
      </c>
      <c r="AA365" s="19">
        <v>22</v>
      </c>
      <c r="AB365" s="19">
        <v>0</v>
      </c>
      <c r="AC365" s="19">
        <v>9</v>
      </c>
      <c r="AD365" s="19">
        <f t="shared" si="6"/>
        <v>297</v>
      </c>
    </row>
    <row r="366" spans="1:30" s="266" customFormat="1" ht="16.5">
      <c r="A366" s="19">
        <v>14</v>
      </c>
      <c r="B366" s="19">
        <v>66</v>
      </c>
      <c r="C366" s="19" t="s">
        <v>589</v>
      </c>
      <c r="D366" s="19"/>
      <c r="E366" s="504">
        <v>614</v>
      </c>
      <c r="F366" s="19" t="s">
        <v>32</v>
      </c>
      <c r="G366" s="19">
        <v>541</v>
      </c>
      <c r="H366" s="19">
        <v>12</v>
      </c>
      <c r="I366" s="19">
        <v>71</v>
      </c>
      <c r="J366" s="19">
        <v>14</v>
      </c>
      <c r="K366" s="19">
        <v>3</v>
      </c>
      <c r="L366" s="19">
        <v>16</v>
      </c>
      <c r="M366" s="19">
        <v>2</v>
      </c>
      <c r="N366" s="19">
        <v>5</v>
      </c>
      <c r="O366" s="19">
        <v>7</v>
      </c>
      <c r="P366" s="19">
        <v>3</v>
      </c>
      <c r="Q366" s="19">
        <v>82</v>
      </c>
      <c r="S366" s="19">
        <v>1</v>
      </c>
      <c r="T366" s="19">
        <v>1</v>
      </c>
      <c r="U366" s="19">
        <v>3</v>
      </c>
      <c r="V366" s="19">
        <v>0</v>
      </c>
      <c r="W366" s="19">
        <v>12</v>
      </c>
      <c r="X366" s="19">
        <v>0</v>
      </c>
      <c r="Y366" s="19">
        <v>3</v>
      </c>
      <c r="Z366" s="19">
        <v>3</v>
      </c>
      <c r="AA366" s="19">
        <v>14</v>
      </c>
      <c r="AB366" s="19">
        <v>0</v>
      </c>
      <c r="AC366" s="19">
        <v>8</v>
      </c>
      <c r="AD366" s="19">
        <f t="shared" si="6"/>
        <v>260</v>
      </c>
    </row>
    <row r="367" spans="1:30" s="266" customFormat="1" ht="16.5">
      <c r="A367" s="19">
        <v>14</v>
      </c>
      <c r="B367" s="19">
        <v>66</v>
      </c>
      <c r="C367" s="19" t="s">
        <v>589</v>
      </c>
      <c r="D367" s="19"/>
      <c r="E367" s="504">
        <v>615</v>
      </c>
      <c r="F367" s="19" t="s">
        <v>31</v>
      </c>
      <c r="G367" s="19">
        <v>572</v>
      </c>
      <c r="H367" s="19">
        <v>38</v>
      </c>
      <c r="I367" s="19">
        <v>70</v>
      </c>
      <c r="J367" s="19">
        <v>17</v>
      </c>
      <c r="K367" s="19">
        <v>4</v>
      </c>
      <c r="L367" s="19">
        <v>42</v>
      </c>
      <c r="M367" s="19">
        <v>1</v>
      </c>
      <c r="N367" s="19">
        <v>5</v>
      </c>
      <c r="O367" s="19">
        <v>2</v>
      </c>
      <c r="P367" s="19">
        <v>2</v>
      </c>
      <c r="Q367" s="19">
        <v>67</v>
      </c>
      <c r="S367" s="19">
        <v>5</v>
      </c>
      <c r="T367" s="19">
        <v>2</v>
      </c>
      <c r="U367" s="19">
        <v>2</v>
      </c>
      <c r="V367" s="19">
        <v>0</v>
      </c>
      <c r="W367" s="19">
        <v>14</v>
      </c>
      <c r="X367" s="19">
        <v>6</v>
      </c>
      <c r="Y367" s="19">
        <v>3</v>
      </c>
      <c r="Z367" s="19">
        <v>3</v>
      </c>
      <c r="AA367" s="19">
        <v>10</v>
      </c>
      <c r="AB367" s="19">
        <v>0</v>
      </c>
      <c r="AC367" s="19">
        <v>6</v>
      </c>
      <c r="AD367" s="19">
        <f t="shared" si="6"/>
        <v>299</v>
      </c>
    </row>
    <row r="368" spans="1:30" s="266" customFormat="1" ht="16.5">
      <c r="A368" s="19">
        <v>14</v>
      </c>
      <c r="B368" s="19">
        <v>66</v>
      </c>
      <c r="C368" s="19" t="s">
        <v>589</v>
      </c>
      <c r="D368" s="19"/>
      <c r="E368" s="504">
        <v>615</v>
      </c>
      <c r="F368" s="19" t="s">
        <v>32</v>
      </c>
      <c r="G368" s="19">
        <v>571</v>
      </c>
      <c r="H368" s="19">
        <v>41</v>
      </c>
      <c r="I368" s="19">
        <v>58</v>
      </c>
      <c r="J368" s="19">
        <v>25</v>
      </c>
      <c r="K368" s="19">
        <v>7</v>
      </c>
      <c r="L368" s="19">
        <v>27</v>
      </c>
      <c r="M368" s="19">
        <v>0</v>
      </c>
      <c r="N368" s="19">
        <v>3</v>
      </c>
      <c r="O368" s="19">
        <v>3</v>
      </c>
      <c r="P368" s="19">
        <v>3</v>
      </c>
      <c r="Q368" s="19">
        <v>40</v>
      </c>
      <c r="S368" s="19">
        <v>7</v>
      </c>
      <c r="T368" s="19">
        <v>2</v>
      </c>
      <c r="U368" s="19">
        <v>3</v>
      </c>
      <c r="V368" s="19">
        <v>0</v>
      </c>
      <c r="W368" s="19">
        <v>12</v>
      </c>
      <c r="X368" s="19">
        <v>1</v>
      </c>
      <c r="Y368" s="19">
        <v>4</v>
      </c>
      <c r="Z368" s="19">
        <v>6</v>
      </c>
      <c r="AA368" s="19">
        <v>10</v>
      </c>
      <c r="AB368" s="19">
        <v>0</v>
      </c>
      <c r="AC368" s="19">
        <v>9</v>
      </c>
      <c r="AD368" s="19">
        <f t="shared" si="6"/>
        <v>261</v>
      </c>
    </row>
    <row r="369" spans="1:30" s="266" customFormat="1" ht="16.5">
      <c r="A369" s="19">
        <v>14</v>
      </c>
      <c r="B369" s="19">
        <v>66</v>
      </c>
      <c r="C369" s="19" t="s">
        <v>589</v>
      </c>
      <c r="D369" s="19"/>
      <c r="E369" s="504">
        <v>616</v>
      </c>
      <c r="F369" s="19" t="s">
        <v>31</v>
      </c>
      <c r="G369" s="19">
        <v>687</v>
      </c>
      <c r="H369" s="19">
        <v>61</v>
      </c>
      <c r="I369" s="19">
        <v>87</v>
      </c>
      <c r="J369" s="19">
        <v>19</v>
      </c>
      <c r="K369" s="19">
        <v>12</v>
      </c>
      <c r="L369" s="19">
        <v>28</v>
      </c>
      <c r="M369" s="19">
        <v>0</v>
      </c>
      <c r="N369" s="19">
        <v>5</v>
      </c>
      <c r="O369" s="19">
        <v>6</v>
      </c>
      <c r="P369" s="19">
        <v>1</v>
      </c>
      <c r="Q369" s="19">
        <v>72</v>
      </c>
      <c r="S369" s="19">
        <v>10</v>
      </c>
      <c r="T369" s="19">
        <v>2</v>
      </c>
      <c r="U369" s="19">
        <v>0</v>
      </c>
      <c r="V369" s="19">
        <v>0</v>
      </c>
      <c r="W369" s="19">
        <v>18</v>
      </c>
      <c r="X369" s="19">
        <v>9</v>
      </c>
      <c r="Y369" s="19">
        <v>2</v>
      </c>
      <c r="Z369" s="19">
        <v>2</v>
      </c>
      <c r="AA369" s="19">
        <v>7</v>
      </c>
      <c r="AB369" s="19">
        <v>0</v>
      </c>
      <c r="AC369" s="19">
        <v>16</v>
      </c>
      <c r="AD369" s="19">
        <f t="shared" si="6"/>
        <v>357</v>
      </c>
    </row>
    <row r="370" spans="1:30" s="266" customFormat="1" ht="16.5">
      <c r="A370" s="19">
        <v>14</v>
      </c>
      <c r="B370" s="19">
        <v>66</v>
      </c>
      <c r="C370" s="19" t="s">
        <v>589</v>
      </c>
      <c r="D370" s="19"/>
      <c r="E370" s="504">
        <v>616</v>
      </c>
      <c r="F370" s="19" t="s">
        <v>32</v>
      </c>
      <c r="G370" s="19">
        <v>686</v>
      </c>
      <c r="H370" s="19">
        <v>78</v>
      </c>
      <c r="I370" s="19">
        <v>70</v>
      </c>
      <c r="J370" s="19">
        <v>19</v>
      </c>
      <c r="K370" s="19">
        <v>16</v>
      </c>
      <c r="L370" s="19">
        <v>30</v>
      </c>
      <c r="M370" s="19">
        <v>0</v>
      </c>
      <c r="N370" s="19">
        <v>8</v>
      </c>
      <c r="O370" s="19">
        <v>8</v>
      </c>
      <c r="P370" s="19">
        <v>0</v>
      </c>
      <c r="Q370" s="19">
        <v>78</v>
      </c>
      <c r="S370" s="19">
        <v>4</v>
      </c>
      <c r="T370" s="19">
        <v>7</v>
      </c>
      <c r="U370" s="19">
        <v>4</v>
      </c>
      <c r="V370" s="19">
        <v>0</v>
      </c>
      <c r="W370" s="19">
        <v>10</v>
      </c>
      <c r="X370" s="19">
        <v>4</v>
      </c>
      <c r="Y370" s="19">
        <v>3</v>
      </c>
      <c r="Z370" s="19">
        <v>3</v>
      </c>
      <c r="AA370" s="19">
        <v>5</v>
      </c>
      <c r="AB370" s="19">
        <v>0</v>
      </c>
      <c r="AC370" s="19">
        <v>12</v>
      </c>
      <c r="AD370" s="19">
        <f t="shared" si="6"/>
        <v>359</v>
      </c>
    </row>
    <row r="371" spans="1:30" s="266" customFormat="1" ht="16.5">
      <c r="A371" s="19">
        <v>14</v>
      </c>
      <c r="B371" s="19">
        <v>66</v>
      </c>
      <c r="C371" s="19" t="s">
        <v>589</v>
      </c>
      <c r="D371" s="19"/>
      <c r="E371" s="504">
        <v>616</v>
      </c>
      <c r="F371" s="19" t="s">
        <v>33</v>
      </c>
      <c r="G371" s="19">
        <v>686</v>
      </c>
      <c r="H371" s="19">
        <v>100</v>
      </c>
      <c r="I371" s="19">
        <v>90</v>
      </c>
      <c r="J371" s="19">
        <v>18</v>
      </c>
      <c r="K371" s="19">
        <v>2</v>
      </c>
      <c r="L371" s="19">
        <v>35</v>
      </c>
      <c r="M371" s="19">
        <v>1</v>
      </c>
      <c r="N371" s="19">
        <v>6</v>
      </c>
      <c r="O371" s="19">
        <v>5</v>
      </c>
      <c r="P371" s="19">
        <v>2</v>
      </c>
      <c r="Q371" s="19">
        <v>73</v>
      </c>
      <c r="S371" s="19">
        <v>6</v>
      </c>
      <c r="T371" s="19">
        <v>3</v>
      </c>
      <c r="U371" s="19">
        <v>4</v>
      </c>
      <c r="V371" s="19">
        <v>0</v>
      </c>
      <c r="W371" s="19">
        <v>8</v>
      </c>
      <c r="X371" s="19">
        <v>4</v>
      </c>
      <c r="Y371" s="19">
        <v>2</v>
      </c>
      <c r="Z371" s="19">
        <v>1</v>
      </c>
      <c r="AA371" s="19">
        <v>10</v>
      </c>
      <c r="AB371" s="19">
        <v>0</v>
      </c>
      <c r="AC371" s="19">
        <v>12</v>
      </c>
      <c r="AD371" s="19">
        <f t="shared" si="6"/>
        <v>382</v>
      </c>
    </row>
    <row r="372" spans="1:30" s="266" customFormat="1" ht="16.5">
      <c r="A372" s="19">
        <v>14</v>
      </c>
      <c r="B372" s="19">
        <v>66</v>
      </c>
      <c r="C372" s="19" t="s">
        <v>589</v>
      </c>
      <c r="D372" s="19"/>
      <c r="E372" s="504">
        <v>616</v>
      </c>
      <c r="F372" s="19" t="s">
        <v>197</v>
      </c>
      <c r="G372" s="19">
        <v>686</v>
      </c>
      <c r="H372" s="19">
        <v>78</v>
      </c>
      <c r="I372" s="19">
        <v>83</v>
      </c>
      <c r="J372" s="19">
        <v>22</v>
      </c>
      <c r="K372" s="19">
        <v>16</v>
      </c>
      <c r="L372" s="19">
        <v>40</v>
      </c>
      <c r="M372" s="19">
        <v>0</v>
      </c>
      <c r="N372" s="19">
        <v>5</v>
      </c>
      <c r="O372" s="19">
        <v>10</v>
      </c>
      <c r="P372" s="19">
        <v>4</v>
      </c>
      <c r="Q372" s="19">
        <v>67</v>
      </c>
      <c r="S372" s="19">
        <v>6</v>
      </c>
      <c r="T372" s="19">
        <v>4</v>
      </c>
      <c r="U372" s="19">
        <v>0</v>
      </c>
      <c r="V372" s="19">
        <v>0</v>
      </c>
      <c r="W372" s="19">
        <v>6</v>
      </c>
      <c r="X372" s="19">
        <v>1</v>
      </c>
      <c r="Y372" s="19">
        <v>4</v>
      </c>
      <c r="Z372" s="19">
        <v>2</v>
      </c>
      <c r="AA372" s="19">
        <v>8</v>
      </c>
      <c r="AB372" s="19">
        <v>0</v>
      </c>
      <c r="AC372" s="19">
        <v>6</v>
      </c>
      <c r="AD372" s="19">
        <f t="shared" si="6"/>
        <v>362</v>
      </c>
    </row>
    <row r="373" spans="1:30" s="266" customFormat="1" ht="16.5">
      <c r="A373" s="19">
        <v>14</v>
      </c>
      <c r="B373" s="19">
        <v>66</v>
      </c>
      <c r="C373" s="19" t="s">
        <v>589</v>
      </c>
      <c r="D373" s="280"/>
      <c r="E373" s="504">
        <v>616</v>
      </c>
      <c r="F373" s="19" t="s">
        <v>334</v>
      </c>
      <c r="G373" s="19">
        <v>686</v>
      </c>
      <c r="H373" s="19">
        <v>66</v>
      </c>
      <c r="I373" s="19">
        <v>72</v>
      </c>
      <c r="J373" s="19">
        <v>21</v>
      </c>
      <c r="K373" s="19">
        <v>17</v>
      </c>
      <c r="L373" s="19">
        <v>27</v>
      </c>
      <c r="M373" s="19">
        <v>1</v>
      </c>
      <c r="N373" s="19">
        <v>6</v>
      </c>
      <c r="O373" s="19">
        <v>7</v>
      </c>
      <c r="P373" s="19">
        <v>2</v>
      </c>
      <c r="Q373" s="19">
        <v>74</v>
      </c>
      <c r="S373" s="19">
        <v>4</v>
      </c>
      <c r="T373" s="19">
        <v>3</v>
      </c>
      <c r="U373" s="19">
        <v>4</v>
      </c>
      <c r="V373" s="19">
        <v>0</v>
      </c>
      <c r="W373" s="19">
        <v>3</v>
      </c>
      <c r="X373" s="19">
        <v>8</v>
      </c>
      <c r="Y373" s="19">
        <v>4</v>
      </c>
      <c r="Z373" s="19">
        <v>1</v>
      </c>
      <c r="AA373" s="19">
        <v>5</v>
      </c>
      <c r="AB373" s="19">
        <v>0</v>
      </c>
      <c r="AC373" s="19">
        <v>8</v>
      </c>
      <c r="AD373" s="19">
        <f t="shared" si="6"/>
        <v>333</v>
      </c>
    </row>
    <row r="374" spans="1:30" s="266" customFormat="1" ht="16.5">
      <c r="A374" s="579"/>
      <c r="B374" s="579"/>
      <c r="C374" s="19"/>
      <c r="D374" s="280"/>
      <c r="E374" s="534"/>
      <c r="F374" s="19"/>
      <c r="G374" s="280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</row>
    <row r="375" spans="1:30" s="277" customFormat="1" ht="16.5">
      <c r="B375" s="291" t="s">
        <v>63</v>
      </c>
      <c r="C375" s="659" t="s">
        <v>64</v>
      </c>
      <c r="D375" s="659"/>
      <c r="E375" s="544"/>
      <c r="F375" s="344"/>
      <c r="G375" s="293">
        <f>SUM(G2:G373)</f>
        <v>219629</v>
      </c>
      <c r="H375" s="293">
        <f t="shared" ref="H375:AD375" si="7">SUM(H2:H373)</f>
        <v>18023</v>
      </c>
      <c r="I375" s="293">
        <f t="shared" si="7"/>
        <v>27235</v>
      </c>
      <c r="J375" s="293">
        <f t="shared" si="7"/>
        <v>7129</v>
      </c>
      <c r="K375" s="293">
        <f t="shared" si="7"/>
        <v>3026</v>
      </c>
      <c r="L375" s="293">
        <f t="shared" si="7"/>
        <v>7827</v>
      </c>
      <c r="M375" s="293">
        <f t="shared" si="7"/>
        <v>1045</v>
      </c>
      <c r="N375" s="293">
        <f t="shared" si="7"/>
        <v>1943</v>
      </c>
      <c r="O375" s="293">
        <f t="shared" si="7"/>
        <v>1717</v>
      </c>
      <c r="P375" s="293">
        <f t="shared" si="7"/>
        <v>1007</v>
      </c>
      <c r="Q375" s="293">
        <f t="shared" si="7"/>
        <v>26856</v>
      </c>
      <c r="R375" s="293">
        <f t="shared" si="7"/>
        <v>0</v>
      </c>
      <c r="S375" s="293">
        <f t="shared" si="7"/>
        <v>2060</v>
      </c>
      <c r="T375" s="293">
        <f t="shared" si="7"/>
        <v>1021</v>
      </c>
      <c r="U375" s="293">
        <f t="shared" si="7"/>
        <v>891</v>
      </c>
      <c r="V375" s="293">
        <f t="shared" si="7"/>
        <v>57</v>
      </c>
      <c r="W375" s="293">
        <f t="shared" si="7"/>
        <v>4793</v>
      </c>
      <c r="X375" s="293">
        <f t="shared" si="7"/>
        <v>1361</v>
      </c>
      <c r="Y375" s="293">
        <f t="shared" si="7"/>
        <v>1363</v>
      </c>
      <c r="Z375" s="293">
        <f t="shared" si="7"/>
        <v>1212</v>
      </c>
      <c r="AA375" s="293">
        <f t="shared" si="7"/>
        <v>4368</v>
      </c>
      <c r="AB375" s="293">
        <f t="shared" si="7"/>
        <v>115</v>
      </c>
      <c r="AC375" s="293">
        <f t="shared" si="7"/>
        <v>3864</v>
      </c>
      <c r="AD375" s="293">
        <f t="shared" si="7"/>
        <v>116913</v>
      </c>
    </row>
    <row r="376" spans="1:30" s="277" customFormat="1" ht="16.5">
      <c r="F376" s="288"/>
      <c r="T376" s="277">
        <f>T375/2</f>
        <v>510.5</v>
      </c>
      <c r="U376" s="277">
        <f>U375/2</f>
        <v>445.5</v>
      </c>
      <c r="V376" s="277">
        <f>V375/2</f>
        <v>28.5</v>
      </c>
    </row>
    <row r="377" spans="1:30" s="277" customFormat="1" ht="16.5">
      <c r="B377" s="291" t="s">
        <v>65</v>
      </c>
      <c r="C377" s="660" t="s">
        <v>66</v>
      </c>
      <c r="D377" s="661"/>
      <c r="E377" s="661"/>
      <c r="F377" s="662"/>
      <c r="G377" s="292" t="s">
        <v>6</v>
      </c>
      <c r="H377" s="284" t="s">
        <v>7</v>
      </c>
      <c r="I377" s="284" t="s">
        <v>8</v>
      </c>
      <c r="J377" s="284" t="s">
        <v>9</v>
      </c>
      <c r="K377" s="284" t="s">
        <v>10</v>
      </c>
      <c r="L377" s="284" t="s">
        <v>11</v>
      </c>
      <c r="M377" s="284" t="s">
        <v>12</v>
      </c>
      <c r="N377" s="284" t="s">
        <v>13</v>
      </c>
      <c r="O377" s="284" t="s">
        <v>14</v>
      </c>
      <c r="P377" s="284" t="s">
        <v>15</v>
      </c>
      <c r="Q377" s="284" t="s">
        <v>16</v>
      </c>
      <c r="R377" s="284" t="s">
        <v>17</v>
      </c>
      <c r="S377" s="284" t="s">
        <v>18</v>
      </c>
      <c r="T377" s="284" t="s">
        <v>22</v>
      </c>
      <c r="U377" s="284" t="s">
        <v>23</v>
      </c>
      <c r="V377" s="284" t="s">
        <v>24</v>
      </c>
      <c r="W377" s="284" t="s">
        <v>25</v>
      </c>
      <c r="X377" s="284" t="s">
        <v>26</v>
      </c>
      <c r="Y377" s="284" t="s">
        <v>27</v>
      </c>
      <c r="Z377" s="284" t="s">
        <v>28</v>
      </c>
      <c r="AA377" s="284" t="s">
        <v>29</v>
      </c>
      <c r="AD377" s="277">
        <v>116913</v>
      </c>
    </row>
    <row r="378" spans="1:30" s="277" customFormat="1" ht="16.5">
      <c r="C378" s="663"/>
      <c r="D378" s="664"/>
      <c r="E378" s="664"/>
      <c r="F378" s="665"/>
      <c r="G378" s="285">
        <f>G375</f>
        <v>219629</v>
      </c>
      <c r="H378" s="285">
        <f>H375+511</f>
        <v>18534</v>
      </c>
      <c r="I378" s="285">
        <f>I375+446</f>
        <v>27681</v>
      </c>
      <c r="J378" s="285">
        <f>J375+510</f>
        <v>7639</v>
      </c>
      <c r="K378" s="285">
        <f>K375+445</f>
        <v>3471</v>
      </c>
      <c r="L378" s="285">
        <f>L375</f>
        <v>7827</v>
      </c>
      <c r="M378" s="285">
        <f t="shared" ref="M378:S378" si="8">M375</f>
        <v>1045</v>
      </c>
      <c r="N378" s="285">
        <f t="shared" si="8"/>
        <v>1943</v>
      </c>
      <c r="O378" s="285">
        <f>O375+29</f>
        <v>1746</v>
      </c>
      <c r="P378" s="285">
        <f>P375+28</f>
        <v>1035</v>
      </c>
      <c r="Q378" s="285">
        <f t="shared" si="8"/>
        <v>26856</v>
      </c>
      <c r="R378" s="285">
        <f t="shared" si="8"/>
        <v>0</v>
      </c>
      <c r="S378" s="285">
        <f t="shared" si="8"/>
        <v>2060</v>
      </c>
      <c r="T378" s="285">
        <f t="shared" ref="T378:Z378" si="9">W375</f>
        <v>4793</v>
      </c>
      <c r="U378" s="285">
        <f t="shared" si="9"/>
        <v>1361</v>
      </c>
      <c r="V378" s="285">
        <f t="shared" si="9"/>
        <v>1363</v>
      </c>
      <c r="W378" s="285">
        <f t="shared" si="9"/>
        <v>1212</v>
      </c>
      <c r="X378" s="285">
        <f t="shared" si="9"/>
        <v>4368</v>
      </c>
      <c r="Y378" s="285">
        <f t="shared" si="9"/>
        <v>115</v>
      </c>
      <c r="Z378" s="285">
        <f t="shared" si="9"/>
        <v>3864</v>
      </c>
      <c r="AA378" s="285">
        <f>SUM(H378:Z378)</f>
        <v>116913</v>
      </c>
    </row>
    <row r="379" spans="1:30" s="277" customFormat="1" ht="16.5">
      <c r="F379" s="288"/>
    </row>
    <row r="380" spans="1:30" s="277" customFormat="1" ht="30.75" customHeight="1">
      <c r="B380" s="291" t="s">
        <v>67</v>
      </c>
      <c r="C380" s="666" t="s">
        <v>68</v>
      </c>
      <c r="D380" s="666"/>
      <c r="E380" s="666"/>
      <c r="F380" s="666"/>
      <c r="G380" s="292" t="s">
        <v>6</v>
      </c>
      <c r="H380" s="667" t="s">
        <v>69</v>
      </c>
      <c r="I380" s="667"/>
      <c r="J380" s="667" t="s">
        <v>70</v>
      </c>
      <c r="K380" s="667"/>
      <c r="L380" s="667" t="s">
        <v>590</v>
      </c>
      <c r="M380" s="667"/>
      <c r="N380" s="284" t="s">
        <v>11</v>
      </c>
      <c r="O380" s="284" t="s">
        <v>12</v>
      </c>
      <c r="P380" s="284" t="s">
        <v>13</v>
      </c>
      <c r="Q380" s="284" t="s">
        <v>16</v>
      </c>
      <c r="R380" s="284" t="s">
        <v>17</v>
      </c>
      <c r="S380" s="284" t="s">
        <v>18</v>
      </c>
      <c r="T380" s="284" t="s">
        <v>22</v>
      </c>
      <c r="U380" s="284" t="s">
        <v>23</v>
      </c>
      <c r="V380" s="284" t="s">
        <v>24</v>
      </c>
      <c r="W380" s="284" t="s">
        <v>25</v>
      </c>
      <c r="X380" s="284" t="s">
        <v>26</v>
      </c>
      <c r="Y380" s="284" t="s">
        <v>27</v>
      </c>
      <c r="Z380" s="284" t="s">
        <v>28</v>
      </c>
      <c r="AA380" s="284" t="s">
        <v>29</v>
      </c>
    </row>
    <row r="381" spans="1:30" s="277" customFormat="1" ht="16.5">
      <c r="C381" s="666"/>
      <c r="D381" s="666"/>
      <c r="E381" s="666"/>
      <c r="F381" s="666"/>
      <c r="G381" s="285">
        <f>G375</f>
        <v>219629</v>
      </c>
      <c r="H381" s="668">
        <f>H378+J378</f>
        <v>26173</v>
      </c>
      <c r="I381" s="668"/>
      <c r="J381" s="675">
        <f>I378+K378</f>
        <v>31152</v>
      </c>
      <c r="K381" s="679"/>
      <c r="L381" s="675">
        <f>O378+P378</f>
        <v>2781</v>
      </c>
      <c r="M381" s="679"/>
      <c r="N381" s="285">
        <f>L378</f>
        <v>7827</v>
      </c>
      <c r="O381" s="285">
        <f>M378</f>
        <v>1045</v>
      </c>
      <c r="P381" s="285">
        <f>N378</f>
        <v>1943</v>
      </c>
      <c r="Q381" s="285">
        <f t="shared" ref="Q381:Z381" si="10">Q378</f>
        <v>26856</v>
      </c>
      <c r="R381" s="285" t="s">
        <v>790</v>
      </c>
      <c r="S381" s="285">
        <f t="shared" si="10"/>
        <v>2060</v>
      </c>
      <c r="T381" s="285">
        <f t="shared" si="10"/>
        <v>4793</v>
      </c>
      <c r="U381" s="285">
        <f t="shared" si="10"/>
        <v>1361</v>
      </c>
      <c r="V381" s="285">
        <f t="shared" si="10"/>
        <v>1363</v>
      </c>
      <c r="W381" s="285">
        <f t="shared" si="10"/>
        <v>1212</v>
      </c>
      <c r="X381" s="285">
        <f t="shared" si="10"/>
        <v>4368</v>
      </c>
      <c r="Y381" s="285">
        <f t="shared" si="10"/>
        <v>115</v>
      </c>
      <c r="Z381" s="285">
        <f t="shared" si="10"/>
        <v>3864</v>
      </c>
      <c r="AA381" s="285">
        <f>SUM(H381:Z381)</f>
        <v>116913</v>
      </c>
    </row>
    <row r="383" spans="1:30" ht="18.75">
      <c r="C383" s="533"/>
    </row>
  </sheetData>
  <mergeCells count="9">
    <mergeCell ref="L380:M380"/>
    <mergeCell ref="L381:M381"/>
    <mergeCell ref="C375:D375"/>
    <mergeCell ref="C377:F378"/>
    <mergeCell ref="C380:F381"/>
    <mergeCell ref="H380:I380"/>
    <mergeCell ref="J380:K380"/>
    <mergeCell ref="H381:I381"/>
    <mergeCell ref="J381:K38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1"/>
  <sheetViews>
    <sheetView zoomScale="80" zoomScaleNormal="80" workbookViewId="0">
      <pane ySplit="1" topLeftCell="A2" activePane="bottomLeft" state="frozen"/>
      <selection activeCell="A2" sqref="A1:A1048576"/>
      <selection pane="bottomLeft" activeCell="O170" sqref="O170"/>
    </sheetView>
  </sheetViews>
  <sheetFormatPr defaultColWidth="11.42578125" defaultRowHeight="15"/>
  <cols>
    <col min="1" max="1" width="5" bestFit="1" customWidth="1"/>
    <col min="2" max="2" width="4.140625" bestFit="1" customWidth="1"/>
    <col min="3" max="3" width="25.28515625" bestFit="1" customWidth="1"/>
    <col min="4" max="4" width="9.5703125" customWidth="1"/>
    <col min="5" max="5" width="5" customWidth="1"/>
    <col min="6" max="6" width="7.7109375" customWidth="1"/>
    <col min="7" max="7" width="10" bestFit="1" customWidth="1"/>
    <col min="8" max="10" width="5" bestFit="1" customWidth="1"/>
    <col min="11" max="11" width="6.28515625" bestFit="1" customWidth="1"/>
    <col min="12" max="14" width="5" bestFit="1" customWidth="1"/>
    <col min="15" max="15" width="4.85546875" bestFit="1" customWidth="1"/>
    <col min="16" max="16" width="5" bestFit="1" customWidth="1"/>
    <col min="17" max="17" width="9.140625" bestFit="1" customWidth="1"/>
    <col min="18" max="18" width="4.140625" bestFit="1" customWidth="1"/>
    <col min="19" max="19" width="4.28515625" bestFit="1" customWidth="1"/>
    <col min="20" max="20" width="9.140625" bestFit="1" customWidth="1"/>
    <col min="21" max="21" width="9.85546875" bestFit="1" customWidth="1"/>
    <col min="22" max="22" width="8" bestFit="1" customWidth="1"/>
    <col min="23" max="24" width="6.28515625" bestFit="1" customWidth="1"/>
    <col min="25" max="25" width="5.5703125" bestFit="1" customWidth="1"/>
    <col min="26" max="26" width="7" bestFit="1" customWidth="1"/>
    <col min="27" max="27" width="7.140625" customWidth="1"/>
    <col min="28" max="28" width="9.7109375" bestFit="1" customWidth="1"/>
    <col min="29" max="29" width="7" bestFit="1" customWidth="1"/>
    <col min="30" max="30" width="11.28515625" bestFit="1" customWidth="1"/>
  </cols>
  <sheetData>
    <row r="1" spans="1:30" s="70" customFormat="1" ht="16.5">
      <c r="A1" s="69" t="s">
        <v>0</v>
      </c>
      <c r="B1" s="75" t="s">
        <v>1</v>
      </c>
      <c r="C1" s="74" t="s">
        <v>2</v>
      </c>
      <c r="D1" s="74" t="s">
        <v>3</v>
      </c>
      <c r="E1" s="68" t="s">
        <v>4</v>
      </c>
      <c r="F1" s="68" t="s">
        <v>5</v>
      </c>
      <c r="G1" s="68" t="s">
        <v>6</v>
      </c>
      <c r="H1" s="119" t="s">
        <v>7</v>
      </c>
      <c r="I1" s="119" t="s">
        <v>8</v>
      </c>
      <c r="J1" s="119" t="s">
        <v>9</v>
      </c>
      <c r="K1" s="119" t="s">
        <v>10</v>
      </c>
      <c r="L1" s="119" t="s">
        <v>11</v>
      </c>
      <c r="M1" s="119" t="s">
        <v>12</v>
      </c>
      <c r="N1" s="119" t="s">
        <v>13</v>
      </c>
      <c r="O1" s="119" t="s">
        <v>14</v>
      </c>
      <c r="P1" s="119" t="s">
        <v>15</v>
      </c>
      <c r="Q1" s="119" t="s">
        <v>16</v>
      </c>
      <c r="R1" s="119" t="s">
        <v>17</v>
      </c>
      <c r="S1" s="119" t="s">
        <v>18</v>
      </c>
      <c r="T1" s="119" t="s">
        <v>19</v>
      </c>
      <c r="U1" s="119" t="s">
        <v>20</v>
      </c>
      <c r="V1" s="78" t="s">
        <v>21</v>
      </c>
      <c r="W1" s="76" t="s">
        <v>22</v>
      </c>
      <c r="X1" s="76" t="s">
        <v>23</v>
      </c>
      <c r="Y1" s="76" t="s">
        <v>24</v>
      </c>
      <c r="Z1" s="76" t="s">
        <v>25</v>
      </c>
      <c r="AA1" s="76" t="s">
        <v>26</v>
      </c>
      <c r="AB1" s="119" t="s">
        <v>27</v>
      </c>
      <c r="AC1" s="119" t="s">
        <v>338</v>
      </c>
      <c r="AD1" s="120" t="s">
        <v>29</v>
      </c>
    </row>
    <row r="2" spans="1:30" s="70" customFormat="1" ht="16.5">
      <c r="A2" s="122">
        <v>15</v>
      </c>
      <c r="B2" s="122">
        <v>26</v>
      </c>
      <c r="C2" s="122" t="s">
        <v>339</v>
      </c>
      <c r="D2" s="122" t="s">
        <v>339</v>
      </c>
      <c r="E2" s="122">
        <v>147</v>
      </c>
      <c r="F2" s="122" t="s">
        <v>31</v>
      </c>
      <c r="G2" s="581">
        <v>688</v>
      </c>
      <c r="H2" s="121">
        <v>33</v>
      </c>
      <c r="I2" s="121">
        <v>76</v>
      </c>
      <c r="J2" s="121">
        <v>146</v>
      </c>
      <c r="K2" s="121">
        <v>2</v>
      </c>
      <c r="L2" s="121">
        <v>31</v>
      </c>
      <c r="M2" s="121">
        <v>36</v>
      </c>
      <c r="N2" s="121">
        <v>8</v>
      </c>
      <c r="O2" s="121">
        <v>19</v>
      </c>
      <c r="P2" s="121">
        <v>16</v>
      </c>
      <c r="Q2" s="121">
        <v>20</v>
      </c>
      <c r="R2" s="121">
        <v>3</v>
      </c>
      <c r="S2" s="121">
        <v>5</v>
      </c>
      <c r="T2" s="121">
        <v>18</v>
      </c>
      <c r="U2" s="121">
        <v>3</v>
      </c>
      <c r="AB2" s="121">
        <v>3</v>
      </c>
      <c r="AC2" s="123">
        <v>10</v>
      </c>
      <c r="AD2" s="124">
        <f t="shared" ref="AD2:AD24" si="0">SUM(H2:AC2)</f>
        <v>429</v>
      </c>
    </row>
    <row r="3" spans="1:30" s="70" customFormat="1" ht="16.5">
      <c r="A3" s="122">
        <v>15</v>
      </c>
      <c r="B3" s="122">
        <v>26</v>
      </c>
      <c r="C3" s="122" t="s">
        <v>339</v>
      </c>
      <c r="D3" s="122" t="s">
        <v>339</v>
      </c>
      <c r="E3" s="122">
        <v>147</v>
      </c>
      <c r="F3" s="122" t="s">
        <v>32</v>
      </c>
      <c r="G3" s="581">
        <v>688</v>
      </c>
      <c r="H3" s="121">
        <v>27</v>
      </c>
      <c r="I3" s="121">
        <v>112</v>
      </c>
      <c r="J3" s="121">
        <v>122</v>
      </c>
      <c r="K3" s="121">
        <v>3</v>
      </c>
      <c r="L3" s="121">
        <v>14</v>
      </c>
      <c r="M3" s="121">
        <v>23</v>
      </c>
      <c r="N3" s="121">
        <v>5</v>
      </c>
      <c r="O3" s="121">
        <v>27</v>
      </c>
      <c r="P3" s="121">
        <v>12</v>
      </c>
      <c r="Q3" s="121">
        <v>24</v>
      </c>
      <c r="R3" s="121">
        <v>2</v>
      </c>
      <c r="S3" s="121">
        <v>4</v>
      </c>
      <c r="T3" s="121">
        <v>24</v>
      </c>
      <c r="U3" s="121">
        <v>1</v>
      </c>
      <c r="AB3" s="121">
        <v>0</v>
      </c>
      <c r="AC3" s="123">
        <v>24</v>
      </c>
      <c r="AD3" s="124">
        <f t="shared" si="0"/>
        <v>424</v>
      </c>
    </row>
    <row r="4" spans="1:30" s="70" customFormat="1" ht="16.5">
      <c r="A4" s="122">
        <v>15</v>
      </c>
      <c r="B4" s="122">
        <v>26</v>
      </c>
      <c r="C4" s="122" t="s">
        <v>339</v>
      </c>
      <c r="D4" s="122" t="s">
        <v>339</v>
      </c>
      <c r="E4" s="122">
        <v>147</v>
      </c>
      <c r="F4" s="122" t="s">
        <v>33</v>
      </c>
      <c r="G4" s="581">
        <v>687</v>
      </c>
      <c r="H4" s="121">
        <v>45</v>
      </c>
      <c r="I4" s="121">
        <v>54</v>
      </c>
      <c r="J4" s="121">
        <v>146</v>
      </c>
      <c r="K4" s="121">
        <v>3</v>
      </c>
      <c r="L4" s="121">
        <v>35</v>
      </c>
      <c r="M4" s="121">
        <v>33</v>
      </c>
      <c r="N4" s="121">
        <v>4</v>
      </c>
      <c r="O4" s="121">
        <v>19</v>
      </c>
      <c r="P4" s="121">
        <v>27</v>
      </c>
      <c r="Q4" s="121">
        <v>34</v>
      </c>
      <c r="R4" s="121">
        <v>4</v>
      </c>
      <c r="S4" s="121">
        <v>5</v>
      </c>
      <c r="T4" s="121">
        <v>14</v>
      </c>
      <c r="U4" s="121">
        <v>3</v>
      </c>
      <c r="AB4" s="121">
        <v>0</v>
      </c>
      <c r="AC4" s="123">
        <v>14</v>
      </c>
      <c r="AD4" s="124">
        <f t="shared" si="0"/>
        <v>440</v>
      </c>
    </row>
    <row r="5" spans="1:30" s="70" customFormat="1" ht="16.5">
      <c r="A5" s="122">
        <v>15</v>
      </c>
      <c r="B5" s="122">
        <v>26</v>
      </c>
      <c r="C5" s="122" t="s">
        <v>339</v>
      </c>
      <c r="D5" s="122" t="s">
        <v>339</v>
      </c>
      <c r="E5" s="122">
        <v>148</v>
      </c>
      <c r="F5" s="122" t="s">
        <v>31</v>
      </c>
      <c r="G5" s="528">
        <v>725</v>
      </c>
      <c r="H5" s="121">
        <v>47</v>
      </c>
      <c r="I5" s="121">
        <v>71</v>
      </c>
      <c r="J5" s="121">
        <v>118</v>
      </c>
      <c r="K5" s="121">
        <v>8</v>
      </c>
      <c r="L5" s="121">
        <v>13</v>
      </c>
      <c r="M5" s="121">
        <v>64</v>
      </c>
      <c r="N5" s="121">
        <v>9</v>
      </c>
      <c r="O5" s="121">
        <v>13</v>
      </c>
      <c r="P5" s="121">
        <v>23</v>
      </c>
      <c r="Q5" s="121">
        <v>54</v>
      </c>
      <c r="R5" s="121">
        <v>6</v>
      </c>
      <c r="S5" s="121">
        <v>5</v>
      </c>
      <c r="T5" s="121">
        <v>0</v>
      </c>
      <c r="U5" s="121">
        <v>0</v>
      </c>
      <c r="AB5" s="121">
        <v>0</v>
      </c>
      <c r="AC5" s="123">
        <v>15</v>
      </c>
      <c r="AD5" s="124">
        <f t="shared" si="0"/>
        <v>446</v>
      </c>
    </row>
    <row r="6" spans="1:30" s="70" customFormat="1" ht="16.5">
      <c r="A6" s="122">
        <v>15</v>
      </c>
      <c r="B6" s="122">
        <v>26</v>
      </c>
      <c r="C6" s="122" t="s">
        <v>339</v>
      </c>
      <c r="D6" s="122" t="s">
        <v>339</v>
      </c>
      <c r="E6" s="122">
        <v>148</v>
      </c>
      <c r="F6" s="122" t="s">
        <v>32</v>
      </c>
      <c r="G6" s="528">
        <v>724</v>
      </c>
      <c r="H6" s="121">
        <v>39</v>
      </c>
      <c r="I6" s="121">
        <v>66</v>
      </c>
      <c r="J6" s="121">
        <v>89</v>
      </c>
      <c r="K6" s="121">
        <v>4</v>
      </c>
      <c r="L6" s="121">
        <v>19</v>
      </c>
      <c r="M6" s="121">
        <v>35</v>
      </c>
      <c r="N6" s="121">
        <v>12</v>
      </c>
      <c r="O6" s="121">
        <v>7</v>
      </c>
      <c r="P6" s="121">
        <v>30</v>
      </c>
      <c r="Q6" s="121">
        <v>65</v>
      </c>
      <c r="R6" s="121">
        <v>3</v>
      </c>
      <c r="S6" s="121">
        <v>7</v>
      </c>
      <c r="T6" s="121">
        <v>10</v>
      </c>
      <c r="U6" s="121">
        <v>1</v>
      </c>
      <c r="AB6" s="121">
        <v>0</v>
      </c>
      <c r="AC6" s="123">
        <v>9</v>
      </c>
      <c r="AD6" s="124">
        <f t="shared" si="0"/>
        <v>396</v>
      </c>
    </row>
    <row r="7" spans="1:30" s="70" customFormat="1" ht="16.5">
      <c r="A7" s="122">
        <v>15</v>
      </c>
      <c r="B7" s="122">
        <v>26</v>
      </c>
      <c r="C7" s="122" t="s">
        <v>339</v>
      </c>
      <c r="D7" s="122" t="s">
        <v>339</v>
      </c>
      <c r="E7" s="122">
        <v>148</v>
      </c>
      <c r="F7" s="122" t="s">
        <v>33</v>
      </c>
      <c r="G7" s="528">
        <v>724</v>
      </c>
      <c r="H7" s="121">
        <v>36</v>
      </c>
      <c r="I7" s="121">
        <v>60</v>
      </c>
      <c r="J7" s="121">
        <v>92</v>
      </c>
      <c r="K7" s="121">
        <v>2</v>
      </c>
      <c r="L7" s="121">
        <v>24</v>
      </c>
      <c r="M7" s="121">
        <v>49</v>
      </c>
      <c r="N7" s="121">
        <v>9</v>
      </c>
      <c r="O7" s="121">
        <v>12</v>
      </c>
      <c r="P7" s="121">
        <v>24</v>
      </c>
      <c r="Q7" s="121">
        <v>85</v>
      </c>
      <c r="R7" s="121">
        <v>4</v>
      </c>
      <c r="S7" s="121">
        <v>10</v>
      </c>
      <c r="T7" s="121">
        <v>9</v>
      </c>
      <c r="U7" s="121">
        <v>0</v>
      </c>
      <c r="AB7" s="121">
        <v>0</v>
      </c>
      <c r="AC7" s="123">
        <v>13</v>
      </c>
      <c r="AD7" s="124">
        <f t="shared" si="0"/>
        <v>429</v>
      </c>
    </row>
    <row r="8" spans="1:30" s="70" customFormat="1" ht="16.5">
      <c r="A8" s="122">
        <v>15</v>
      </c>
      <c r="B8" s="122">
        <v>26</v>
      </c>
      <c r="C8" s="122" t="s">
        <v>339</v>
      </c>
      <c r="D8" s="122" t="s">
        <v>339</v>
      </c>
      <c r="E8" s="122">
        <v>148</v>
      </c>
      <c r="F8" s="122" t="s">
        <v>197</v>
      </c>
      <c r="G8" s="528">
        <v>724</v>
      </c>
      <c r="H8" s="121">
        <v>39</v>
      </c>
      <c r="I8" s="121">
        <v>66</v>
      </c>
      <c r="J8" s="121">
        <v>136</v>
      </c>
      <c r="K8" s="121">
        <v>2</v>
      </c>
      <c r="L8" s="121">
        <v>20</v>
      </c>
      <c r="M8" s="121">
        <v>52</v>
      </c>
      <c r="N8" s="121">
        <v>3</v>
      </c>
      <c r="O8" s="121">
        <v>9</v>
      </c>
      <c r="P8" s="121">
        <v>20</v>
      </c>
      <c r="Q8" s="121">
        <v>55</v>
      </c>
      <c r="R8" s="121">
        <v>5</v>
      </c>
      <c r="S8" s="121">
        <v>7</v>
      </c>
      <c r="T8" s="121">
        <v>18</v>
      </c>
      <c r="U8" s="121">
        <v>3</v>
      </c>
      <c r="AB8" s="121">
        <v>0</v>
      </c>
      <c r="AC8" s="123">
        <v>21</v>
      </c>
      <c r="AD8" s="124">
        <f t="shared" si="0"/>
        <v>456</v>
      </c>
    </row>
    <row r="9" spans="1:30" s="70" customFormat="1" ht="16.5">
      <c r="A9" s="122">
        <v>15</v>
      </c>
      <c r="B9" s="122">
        <v>26</v>
      </c>
      <c r="C9" s="122" t="s">
        <v>339</v>
      </c>
      <c r="D9" s="122" t="s">
        <v>339</v>
      </c>
      <c r="E9" s="122">
        <v>148</v>
      </c>
      <c r="F9" s="122" t="s">
        <v>334</v>
      </c>
      <c r="G9" s="528">
        <v>724</v>
      </c>
      <c r="H9" s="121">
        <v>53</v>
      </c>
      <c r="I9" s="121">
        <v>81</v>
      </c>
      <c r="J9" s="121">
        <v>113</v>
      </c>
      <c r="K9" s="121">
        <v>8</v>
      </c>
      <c r="L9" s="121">
        <v>26</v>
      </c>
      <c r="M9" s="121">
        <v>16</v>
      </c>
      <c r="N9" s="121">
        <v>12</v>
      </c>
      <c r="O9" s="121">
        <v>7</v>
      </c>
      <c r="P9" s="121">
        <v>11</v>
      </c>
      <c r="Q9" s="121">
        <v>97</v>
      </c>
      <c r="R9" s="121">
        <v>0</v>
      </c>
      <c r="S9" s="121">
        <v>12</v>
      </c>
      <c r="T9" s="121">
        <v>0</v>
      </c>
      <c r="U9" s="121">
        <v>0</v>
      </c>
      <c r="AB9" s="121">
        <v>1</v>
      </c>
      <c r="AC9" s="123">
        <v>23</v>
      </c>
      <c r="AD9" s="124">
        <f t="shared" si="0"/>
        <v>460</v>
      </c>
    </row>
    <row r="10" spans="1:30" s="70" customFormat="1" ht="16.5">
      <c r="A10" s="122">
        <v>15</v>
      </c>
      <c r="B10" s="122">
        <v>26</v>
      </c>
      <c r="C10" s="122" t="s">
        <v>339</v>
      </c>
      <c r="D10" s="122" t="s">
        <v>339</v>
      </c>
      <c r="E10" s="122">
        <v>149</v>
      </c>
      <c r="F10" s="122" t="s">
        <v>31</v>
      </c>
      <c r="G10" s="528">
        <v>568</v>
      </c>
      <c r="H10" s="121">
        <v>28</v>
      </c>
      <c r="I10" s="121">
        <v>34</v>
      </c>
      <c r="J10" s="121">
        <v>123</v>
      </c>
      <c r="K10" s="121">
        <v>4</v>
      </c>
      <c r="L10" s="121">
        <v>13</v>
      </c>
      <c r="M10" s="121">
        <v>40</v>
      </c>
      <c r="N10" s="121">
        <v>0</v>
      </c>
      <c r="O10" s="121">
        <v>37</v>
      </c>
      <c r="P10" s="121">
        <v>17</v>
      </c>
      <c r="Q10" s="121">
        <v>34</v>
      </c>
      <c r="R10" s="121">
        <v>8</v>
      </c>
      <c r="S10" s="121">
        <v>6</v>
      </c>
      <c r="T10" s="121">
        <v>9</v>
      </c>
      <c r="U10" s="121">
        <v>2</v>
      </c>
      <c r="AB10" s="121">
        <v>0</v>
      </c>
      <c r="AC10" s="123">
        <v>14</v>
      </c>
      <c r="AD10" s="124">
        <f t="shared" si="0"/>
        <v>369</v>
      </c>
    </row>
    <row r="11" spans="1:30" s="70" customFormat="1" ht="16.5">
      <c r="A11" s="122">
        <v>15</v>
      </c>
      <c r="B11" s="122">
        <v>26</v>
      </c>
      <c r="C11" s="122" t="s">
        <v>339</v>
      </c>
      <c r="D11" s="122" t="s">
        <v>339</v>
      </c>
      <c r="E11" s="122">
        <v>149</v>
      </c>
      <c r="F11" s="122" t="s">
        <v>32</v>
      </c>
      <c r="G11" s="528">
        <v>568</v>
      </c>
      <c r="H11" s="121">
        <v>31</v>
      </c>
      <c r="I11" s="121">
        <v>40</v>
      </c>
      <c r="J11" s="121">
        <v>116</v>
      </c>
      <c r="K11" s="121">
        <v>2</v>
      </c>
      <c r="L11" s="121">
        <v>17</v>
      </c>
      <c r="M11" s="121">
        <v>38</v>
      </c>
      <c r="N11" s="121">
        <v>2</v>
      </c>
      <c r="O11" s="121">
        <v>17</v>
      </c>
      <c r="P11" s="121">
        <v>16</v>
      </c>
      <c r="Q11" s="121">
        <v>52</v>
      </c>
      <c r="R11" s="121">
        <v>7</v>
      </c>
      <c r="S11" s="121">
        <v>8</v>
      </c>
      <c r="T11" s="121">
        <v>9</v>
      </c>
      <c r="U11" s="121">
        <v>2</v>
      </c>
      <c r="AB11" s="121">
        <v>0</v>
      </c>
      <c r="AC11" s="123">
        <v>10</v>
      </c>
      <c r="AD11" s="124">
        <f t="shared" si="0"/>
        <v>367</v>
      </c>
    </row>
    <row r="12" spans="1:30" s="70" customFormat="1" ht="16.5">
      <c r="A12" s="122">
        <v>15</v>
      </c>
      <c r="B12" s="122">
        <v>26</v>
      </c>
      <c r="C12" s="122" t="s">
        <v>339</v>
      </c>
      <c r="D12" s="122" t="s">
        <v>339</v>
      </c>
      <c r="E12" s="122">
        <v>149</v>
      </c>
      <c r="F12" s="122" t="s">
        <v>33</v>
      </c>
      <c r="G12" s="528">
        <v>568</v>
      </c>
      <c r="H12" s="121">
        <v>32</v>
      </c>
      <c r="I12" s="121">
        <v>45</v>
      </c>
      <c r="J12" s="121">
        <v>123</v>
      </c>
      <c r="K12" s="121">
        <v>3</v>
      </c>
      <c r="L12" s="121">
        <v>18</v>
      </c>
      <c r="M12" s="121">
        <v>35</v>
      </c>
      <c r="N12" s="121">
        <v>5</v>
      </c>
      <c r="O12" s="121">
        <v>29</v>
      </c>
      <c r="P12" s="121">
        <v>14</v>
      </c>
      <c r="Q12" s="121">
        <v>49</v>
      </c>
      <c r="R12" s="121">
        <v>7</v>
      </c>
      <c r="S12" s="121">
        <v>2</v>
      </c>
      <c r="T12" s="121">
        <v>11</v>
      </c>
      <c r="U12" s="121">
        <v>0</v>
      </c>
      <c r="AB12" s="121">
        <v>1</v>
      </c>
      <c r="AC12" s="123">
        <v>11</v>
      </c>
      <c r="AD12" s="124">
        <f t="shared" si="0"/>
        <v>385</v>
      </c>
    </row>
    <row r="13" spans="1:30" s="70" customFormat="1" ht="16.5">
      <c r="A13" s="122">
        <v>15</v>
      </c>
      <c r="B13" s="122">
        <v>26</v>
      </c>
      <c r="C13" s="122" t="s">
        <v>339</v>
      </c>
      <c r="D13" s="122" t="s">
        <v>339</v>
      </c>
      <c r="E13" s="122">
        <v>149</v>
      </c>
      <c r="F13" s="122" t="s">
        <v>197</v>
      </c>
      <c r="G13" s="528">
        <v>567</v>
      </c>
      <c r="H13" s="121">
        <v>25</v>
      </c>
      <c r="I13" s="121">
        <v>47</v>
      </c>
      <c r="J13" s="121">
        <v>97</v>
      </c>
      <c r="K13" s="121">
        <v>4</v>
      </c>
      <c r="L13" s="121">
        <v>9</v>
      </c>
      <c r="M13" s="121">
        <v>39</v>
      </c>
      <c r="N13" s="121">
        <v>0</v>
      </c>
      <c r="O13" s="121">
        <v>33</v>
      </c>
      <c r="P13" s="121">
        <v>19</v>
      </c>
      <c r="Q13" s="121">
        <v>58</v>
      </c>
      <c r="R13" s="121">
        <v>16</v>
      </c>
      <c r="S13" s="121">
        <v>6</v>
      </c>
      <c r="T13" s="121">
        <v>8</v>
      </c>
      <c r="U13" s="121">
        <v>1</v>
      </c>
      <c r="AB13" s="121">
        <v>0</v>
      </c>
      <c r="AC13" s="123">
        <v>19</v>
      </c>
      <c r="AD13" s="124">
        <f t="shared" si="0"/>
        <v>381</v>
      </c>
    </row>
    <row r="14" spans="1:30" s="70" customFormat="1" ht="16.5">
      <c r="A14" s="122">
        <v>15</v>
      </c>
      <c r="B14" s="122">
        <v>26</v>
      </c>
      <c r="C14" s="122" t="s">
        <v>339</v>
      </c>
      <c r="D14" s="122" t="s">
        <v>339</v>
      </c>
      <c r="E14" s="122">
        <v>150</v>
      </c>
      <c r="F14" s="122" t="s">
        <v>31</v>
      </c>
      <c r="G14" s="528">
        <v>600</v>
      </c>
      <c r="H14" s="121">
        <v>41</v>
      </c>
      <c r="I14" s="121">
        <v>38</v>
      </c>
      <c r="J14" s="121">
        <v>175</v>
      </c>
      <c r="K14" s="121">
        <v>4</v>
      </c>
      <c r="L14" s="121">
        <v>13</v>
      </c>
      <c r="M14" s="121">
        <v>37</v>
      </c>
      <c r="N14" s="121">
        <v>2</v>
      </c>
      <c r="O14" s="121">
        <v>11</v>
      </c>
      <c r="P14" s="121">
        <v>15</v>
      </c>
      <c r="Q14" s="121">
        <v>22</v>
      </c>
      <c r="R14" s="121">
        <v>1</v>
      </c>
      <c r="S14" s="121">
        <v>10</v>
      </c>
      <c r="T14" s="121">
        <v>13</v>
      </c>
      <c r="U14" s="121">
        <v>1</v>
      </c>
      <c r="AB14" s="121">
        <v>1</v>
      </c>
      <c r="AC14" s="123">
        <v>11</v>
      </c>
      <c r="AD14" s="124">
        <f t="shared" si="0"/>
        <v>395</v>
      </c>
    </row>
    <row r="15" spans="1:30" s="70" customFormat="1" ht="16.5">
      <c r="A15" s="122">
        <v>15</v>
      </c>
      <c r="B15" s="122">
        <v>26</v>
      </c>
      <c r="C15" s="122" t="s">
        <v>339</v>
      </c>
      <c r="D15" s="122" t="s">
        <v>339</v>
      </c>
      <c r="E15" s="122">
        <v>150</v>
      </c>
      <c r="F15" s="122" t="s">
        <v>32</v>
      </c>
      <c r="G15" s="528">
        <v>600</v>
      </c>
      <c r="H15" s="121">
        <v>32</v>
      </c>
      <c r="I15" s="121">
        <v>53</v>
      </c>
      <c r="J15" s="121">
        <v>151</v>
      </c>
      <c r="K15" s="121">
        <v>1</v>
      </c>
      <c r="L15" s="121">
        <v>19</v>
      </c>
      <c r="M15" s="121">
        <v>28</v>
      </c>
      <c r="N15" s="121">
        <v>0</v>
      </c>
      <c r="O15" s="121">
        <v>9</v>
      </c>
      <c r="P15" s="121">
        <v>12</v>
      </c>
      <c r="Q15" s="121">
        <v>24</v>
      </c>
      <c r="R15" s="121">
        <v>4</v>
      </c>
      <c r="S15" s="121">
        <v>13</v>
      </c>
      <c r="T15" s="121">
        <v>17</v>
      </c>
      <c r="U15" s="121">
        <v>1</v>
      </c>
      <c r="AB15" s="121">
        <v>0</v>
      </c>
      <c r="AC15" s="123">
        <v>7</v>
      </c>
      <c r="AD15" s="124">
        <f t="shared" si="0"/>
        <v>371</v>
      </c>
    </row>
    <row r="16" spans="1:30" s="70" customFormat="1" ht="16.5">
      <c r="A16" s="122">
        <v>15</v>
      </c>
      <c r="B16" s="122">
        <v>26</v>
      </c>
      <c r="C16" s="122" t="s">
        <v>339</v>
      </c>
      <c r="D16" s="122" t="s">
        <v>339</v>
      </c>
      <c r="E16" s="122">
        <v>150</v>
      </c>
      <c r="F16" s="122" t="s">
        <v>33</v>
      </c>
      <c r="G16" s="528">
        <v>599</v>
      </c>
      <c r="H16" s="121">
        <v>33</v>
      </c>
      <c r="I16" s="121">
        <v>54</v>
      </c>
      <c r="J16" s="121">
        <v>174</v>
      </c>
      <c r="K16" s="121">
        <v>2</v>
      </c>
      <c r="L16" s="121">
        <v>14</v>
      </c>
      <c r="M16" s="121">
        <v>29</v>
      </c>
      <c r="N16" s="121">
        <v>2</v>
      </c>
      <c r="O16" s="121">
        <v>9</v>
      </c>
      <c r="P16" s="121">
        <v>21</v>
      </c>
      <c r="Q16" s="121">
        <v>31</v>
      </c>
      <c r="R16" s="121">
        <v>3</v>
      </c>
      <c r="S16" s="121">
        <v>14</v>
      </c>
      <c r="T16" s="121">
        <v>22</v>
      </c>
      <c r="U16" s="121">
        <v>2</v>
      </c>
      <c r="AB16" s="121">
        <v>0</v>
      </c>
      <c r="AC16" s="123">
        <v>6</v>
      </c>
      <c r="AD16" s="124">
        <f t="shared" si="0"/>
        <v>416</v>
      </c>
    </row>
    <row r="17" spans="1:30" s="70" customFormat="1" ht="16.5">
      <c r="A17" s="122">
        <v>15</v>
      </c>
      <c r="B17" s="122">
        <v>26</v>
      </c>
      <c r="C17" s="122" t="s">
        <v>339</v>
      </c>
      <c r="D17" s="122" t="s">
        <v>339</v>
      </c>
      <c r="E17" s="122">
        <v>151</v>
      </c>
      <c r="F17" s="122" t="s">
        <v>31</v>
      </c>
      <c r="G17" s="528">
        <v>674</v>
      </c>
      <c r="H17" s="121">
        <v>36</v>
      </c>
      <c r="I17" s="121">
        <v>44</v>
      </c>
      <c r="J17" s="121">
        <v>129</v>
      </c>
      <c r="K17" s="121">
        <v>2</v>
      </c>
      <c r="L17" s="121">
        <v>13</v>
      </c>
      <c r="M17" s="121">
        <v>77</v>
      </c>
      <c r="N17" s="121">
        <v>1</v>
      </c>
      <c r="O17" s="121">
        <v>53</v>
      </c>
      <c r="P17" s="121">
        <v>4</v>
      </c>
      <c r="Q17" s="121">
        <v>25</v>
      </c>
      <c r="R17" s="121">
        <v>4</v>
      </c>
      <c r="S17" s="121">
        <v>12</v>
      </c>
      <c r="T17" s="121">
        <v>11</v>
      </c>
      <c r="U17" s="121">
        <v>1</v>
      </c>
      <c r="AB17" s="121">
        <v>0</v>
      </c>
      <c r="AC17" s="123">
        <v>47</v>
      </c>
      <c r="AD17" s="124">
        <f t="shared" si="0"/>
        <v>459</v>
      </c>
    </row>
    <row r="18" spans="1:30" s="70" customFormat="1" ht="16.5">
      <c r="A18" s="122">
        <v>15</v>
      </c>
      <c r="B18" s="122">
        <v>26</v>
      </c>
      <c r="C18" s="122" t="s">
        <v>339</v>
      </c>
      <c r="D18" s="122" t="s">
        <v>339</v>
      </c>
      <c r="E18" s="122">
        <v>151</v>
      </c>
      <c r="F18" s="122" t="s">
        <v>32</v>
      </c>
      <c r="G18" s="528">
        <v>674</v>
      </c>
      <c r="H18" s="121">
        <v>38</v>
      </c>
      <c r="I18" s="121">
        <v>52</v>
      </c>
      <c r="J18" s="121">
        <v>121</v>
      </c>
      <c r="K18" s="121">
        <v>3</v>
      </c>
      <c r="L18" s="121">
        <v>24</v>
      </c>
      <c r="M18" s="121">
        <v>66</v>
      </c>
      <c r="N18" s="121">
        <v>0</v>
      </c>
      <c r="O18" s="121">
        <v>69</v>
      </c>
      <c r="P18" s="121">
        <v>3</v>
      </c>
      <c r="Q18" s="121">
        <v>47</v>
      </c>
      <c r="R18" s="121">
        <v>5</v>
      </c>
      <c r="S18" s="121">
        <v>9</v>
      </c>
      <c r="T18" s="121">
        <v>12</v>
      </c>
      <c r="U18" s="121">
        <v>0</v>
      </c>
      <c r="AB18" s="121">
        <v>0</v>
      </c>
      <c r="AC18" s="123">
        <v>12</v>
      </c>
      <c r="AD18" s="124">
        <f t="shared" si="0"/>
        <v>461</v>
      </c>
    </row>
    <row r="19" spans="1:30" s="70" customFormat="1" ht="16.5">
      <c r="A19" s="122">
        <v>15</v>
      </c>
      <c r="B19" s="122">
        <v>26</v>
      </c>
      <c r="C19" s="122" t="s">
        <v>339</v>
      </c>
      <c r="D19" s="122" t="s">
        <v>339</v>
      </c>
      <c r="E19" s="122">
        <v>151</v>
      </c>
      <c r="F19" s="122" t="s">
        <v>33</v>
      </c>
      <c r="G19" s="528">
        <v>673</v>
      </c>
      <c r="H19" s="121">
        <v>34</v>
      </c>
      <c r="I19" s="121">
        <v>47</v>
      </c>
      <c r="J19" s="121">
        <v>122</v>
      </c>
      <c r="K19" s="121">
        <v>1</v>
      </c>
      <c r="L19" s="121">
        <v>11</v>
      </c>
      <c r="M19" s="121">
        <v>84</v>
      </c>
      <c r="N19" s="121">
        <v>2</v>
      </c>
      <c r="O19" s="121">
        <v>48</v>
      </c>
      <c r="P19" s="121">
        <v>16</v>
      </c>
      <c r="Q19" s="121">
        <v>27</v>
      </c>
      <c r="R19" s="121">
        <v>13</v>
      </c>
      <c r="S19" s="121">
        <v>12</v>
      </c>
      <c r="T19" s="121">
        <v>6</v>
      </c>
      <c r="U19" s="121">
        <v>1</v>
      </c>
      <c r="AB19" s="121">
        <v>0</v>
      </c>
      <c r="AC19" s="123">
        <v>12</v>
      </c>
      <c r="AD19" s="124">
        <f t="shared" si="0"/>
        <v>436</v>
      </c>
    </row>
    <row r="20" spans="1:30" s="70" customFormat="1" ht="16.5">
      <c r="A20" s="122">
        <v>15</v>
      </c>
      <c r="B20" s="122">
        <v>26</v>
      </c>
      <c r="C20" s="122" t="s">
        <v>339</v>
      </c>
      <c r="D20" s="122" t="s">
        <v>339</v>
      </c>
      <c r="E20" s="122">
        <v>151</v>
      </c>
      <c r="F20" s="122" t="s">
        <v>197</v>
      </c>
      <c r="G20" s="528">
        <v>673</v>
      </c>
      <c r="H20" s="121">
        <v>35</v>
      </c>
      <c r="I20" s="121">
        <v>57</v>
      </c>
      <c r="J20" s="121">
        <v>125</v>
      </c>
      <c r="K20" s="121">
        <v>3</v>
      </c>
      <c r="L20" s="121">
        <v>5</v>
      </c>
      <c r="M20" s="121">
        <v>68</v>
      </c>
      <c r="N20" s="121">
        <v>0</v>
      </c>
      <c r="O20" s="121">
        <v>67</v>
      </c>
      <c r="P20" s="121">
        <v>5</v>
      </c>
      <c r="Q20" s="121">
        <v>36</v>
      </c>
      <c r="R20" s="121">
        <v>5</v>
      </c>
      <c r="S20" s="121">
        <v>22</v>
      </c>
      <c r="T20" s="121">
        <v>8</v>
      </c>
      <c r="U20" s="121">
        <v>0</v>
      </c>
      <c r="AB20" s="121">
        <v>0</v>
      </c>
      <c r="AC20" s="123">
        <v>16</v>
      </c>
      <c r="AD20" s="124">
        <f t="shared" si="0"/>
        <v>452</v>
      </c>
    </row>
    <row r="21" spans="1:30" s="70" customFormat="1" ht="16.5">
      <c r="A21" s="122">
        <v>15</v>
      </c>
      <c r="B21" s="122">
        <v>26</v>
      </c>
      <c r="C21" s="122" t="s">
        <v>339</v>
      </c>
      <c r="D21" s="122" t="s">
        <v>339</v>
      </c>
      <c r="E21" s="122">
        <v>152</v>
      </c>
      <c r="F21" s="122" t="s">
        <v>31</v>
      </c>
      <c r="G21" s="528">
        <v>536</v>
      </c>
      <c r="H21" s="121">
        <v>32</v>
      </c>
      <c r="I21" s="121">
        <v>49</v>
      </c>
      <c r="J21" s="121">
        <v>106</v>
      </c>
      <c r="K21" s="121">
        <v>3</v>
      </c>
      <c r="L21" s="121">
        <v>9</v>
      </c>
      <c r="M21" s="121">
        <v>50</v>
      </c>
      <c r="N21" s="121">
        <v>2</v>
      </c>
      <c r="O21" s="121">
        <v>40</v>
      </c>
      <c r="P21" s="121">
        <v>3</v>
      </c>
      <c r="Q21" s="121">
        <v>34</v>
      </c>
      <c r="R21" s="121">
        <v>4</v>
      </c>
      <c r="S21" s="121">
        <v>10</v>
      </c>
      <c r="T21" s="121">
        <v>15</v>
      </c>
      <c r="U21" s="121">
        <v>1</v>
      </c>
      <c r="AB21" s="121">
        <v>0</v>
      </c>
      <c r="AC21" s="123">
        <v>11</v>
      </c>
      <c r="AD21" s="124">
        <f t="shared" si="0"/>
        <v>369</v>
      </c>
    </row>
    <row r="22" spans="1:30" s="70" customFormat="1" ht="16.5">
      <c r="A22" s="122">
        <v>15</v>
      </c>
      <c r="B22" s="122">
        <v>26</v>
      </c>
      <c r="C22" s="122" t="s">
        <v>339</v>
      </c>
      <c r="D22" s="122" t="s">
        <v>339</v>
      </c>
      <c r="E22" s="122">
        <v>152</v>
      </c>
      <c r="F22" s="122" t="s">
        <v>32</v>
      </c>
      <c r="G22" s="528">
        <v>535</v>
      </c>
      <c r="H22" s="121">
        <v>41</v>
      </c>
      <c r="I22" s="121">
        <v>45</v>
      </c>
      <c r="J22" s="121">
        <v>77</v>
      </c>
      <c r="K22" s="121">
        <v>0</v>
      </c>
      <c r="L22" s="121">
        <v>9</v>
      </c>
      <c r="M22" s="121">
        <v>54</v>
      </c>
      <c r="N22" s="121">
        <v>1</v>
      </c>
      <c r="O22" s="121">
        <v>46</v>
      </c>
      <c r="P22" s="121">
        <v>12</v>
      </c>
      <c r="Q22" s="121">
        <v>32</v>
      </c>
      <c r="R22" s="121">
        <v>5</v>
      </c>
      <c r="S22" s="121">
        <v>10</v>
      </c>
      <c r="T22" s="121">
        <v>8</v>
      </c>
      <c r="U22" s="121">
        <v>2</v>
      </c>
      <c r="AB22" s="121">
        <v>0</v>
      </c>
      <c r="AC22" s="123">
        <v>21</v>
      </c>
      <c r="AD22" s="124">
        <f t="shared" si="0"/>
        <v>363</v>
      </c>
    </row>
    <row r="23" spans="1:30" s="70" customFormat="1" ht="17.25" thickBot="1">
      <c r="A23" s="122">
        <v>15</v>
      </c>
      <c r="B23" s="122">
        <v>26</v>
      </c>
      <c r="C23" s="122" t="s">
        <v>339</v>
      </c>
      <c r="D23" s="122" t="s">
        <v>339</v>
      </c>
      <c r="E23" s="122">
        <v>152</v>
      </c>
      <c r="F23" s="122" t="s">
        <v>33</v>
      </c>
      <c r="G23" s="541">
        <v>535</v>
      </c>
      <c r="H23" s="121">
        <v>35</v>
      </c>
      <c r="I23" s="121">
        <v>58</v>
      </c>
      <c r="J23" s="121">
        <v>123</v>
      </c>
      <c r="K23" s="121">
        <v>2</v>
      </c>
      <c r="L23" s="121">
        <v>9</v>
      </c>
      <c r="M23" s="121">
        <v>48</v>
      </c>
      <c r="N23" s="121">
        <v>3</v>
      </c>
      <c r="O23" s="121">
        <v>43</v>
      </c>
      <c r="P23" s="121">
        <v>5</v>
      </c>
      <c r="Q23" s="121">
        <v>17</v>
      </c>
      <c r="R23" s="121">
        <v>3</v>
      </c>
      <c r="S23" s="121">
        <v>19</v>
      </c>
      <c r="T23" s="121">
        <v>9</v>
      </c>
      <c r="U23" s="121">
        <v>2</v>
      </c>
      <c r="AB23" s="121">
        <v>0</v>
      </c>
      <c r="AC23" s="123">
        <v>10</v>
      </c>
      <c r="AD23" s="124">
        <f t="shared" si="0"/>
        <v>386</v>
      </c>
    </row>
    <row r="24" spans="1:30" s="70" customFormat="1" ht="16.5">
      <c r="B24" s="83" t="s">
        <v>63</v>
      </c>
      <c r="C24" s="659" t="s">
        <v>64</v>
      </c>
      <c r="D24" s="659"/>
      <c r="E24" s="86"/>
      <c r="F24" s="86"/>
      <c r="G24" s="85">
        <f>SUM(G2:G23)</f>
        <v>14054</v>
      </c>
      <c r="H24" s="85">
        <f t="shared" ref="H24:AA24" si="1">SUM(H2:H23)</f>
        <v>792</v>
      </c>
      <c r="I24" s="85">
        <f t="shared" si="1"/>
        <v>1249</v>
      </c>
      <c r="J24" s="85">
        <f t="shared" si="1"/>
        <v>2724</v>
      </c>
      <c r="K24" s="85">
        <f t="shared" si="1"/>
        <v>66</v>
      </c>
      <c r="L24" s="85">
        <f t="shared" si="1"/>
        <v>365</v>
      </c>
      <c r="M24" s="85">
        <f t="shared" si="1"/>
        <v>1001</v>
      </c>
      <c r="N24" s="85">
        <f t="shared" si="1"/>
        <v>82</v>
      </c>
      <c r="O24" s="85">
        <f t="shared" si="1"/>
        <v>624</v>
      </c>
      <c r="P24" s="85">
        <f t="shared" si="1"/>
        <v>325</v>
      </c>
      <c r="Q24" s="85">
        <f t="shared" si="1"/>
        <v>922</v>
      </c>
      <c r="R24" s="85">
        <f t="shared" si="1"/>
        <v>112</v>
      </c>
      <c r="S24" s="85">
        <f t="shared" si="1"/>
        <v>208</v>
      </c>
      <c r="T24" s="85">
        <f t="shared" si="1"/>
        <v>251</v>
      </c>
      <c r="U24" s="85">
        <f t="shared" si="1"/>
        <v>27</v>
      </c>
      <c r="V24" s="85">
        <f t="shared" si="1"/>
        <v>0</v>
      </c>
      <c r="W24" s="85">
        <f t="shared" si="1"/>
        <v>0</v>
      </c>
      <c r="X24" s="85">
        <f t="shared" si="1"/>
        <v>0</v>
      </c>
      <c r="Y24" s="85">
        <f t="shared" si="1"/>
        <v>0</v>
      </c>
      <c r="Z24" s="85">
        <f t="shared" si="1"/>
        <v>0</v>
      </c>
      <c r="AA24" s="85">
        <f t="shared" si="1"/>
        <v>0</v>
      </c>
      <c r="AB24" s="85">
        <f>SUM(AB2:AB23)</f>
        <v>6</v>
      </c>
      <c r="AC24" s="125">
        <f>SUM(AC2:AC23)</f>
        <v>336</v>
      </c>
      <c r="AD24" s="126">
        <f t="shared" si="0"/>
        <v>9090</v>
      </c>
    </row>
    <row r="25" spans="1:30" s="70" customFormat="1" ht="16.5">
      <c r="E25" s="80"/>
      <c r="F25" s="80"/>
      <c r="T25" s="70">
        <f>T24/2</f>
        <v>125.5</v>
      </c>
      <c r="U25" s="70">
        <f>U24/2</f>
        <v>13.5</v>
      </c>
    </row>
    <row r="26" spans="1:30" s="70" customFormat="1" ht="16.5">
      <c r="B26" s="83" t="s">
        <v>65</v>
      </c>
      <c r="C26" s="660" t="s">
        <v>66</v>
      </c>
      <c r="D26" s="661"/>
      <c r="E26" s="661"/>
      <c r="F26" s="661"/>
      <c r="G26" s="127" t="s">
        <v>6</v>
      </c>
      <c r="H26" s="119" t="s">
        <v>7</v>
      </c>
      <c r="I26" s="119" t="s">
        <v>8</v>
      </c>
      <c r="J26" s="119" t="s">
        <v>9</v>
      </c>
      <c r="K26" s="119" t="s">
        <v>10</v>
      </c>
      <c r="L26" s="119" t="s">
        <v>11</v>
      </c>
      <c r="M26" s="119" t="s">
        <v>336</v>
      </c>
      <c r="N26" s="119" t="s">
        <v>13</v>
      </c>
      <c r="O26" s="119" t="s">
        <v>337</v>
      </c>
      <c r="P26" s="119" t="s">
        <v>15</v>
      </c>
      <c r="Q26" s="119" t="s">
        <v>16</v>
      </c>
      <c r="R26" s="119" t="s">
        <v>17</v>
      </c>
      <c r="S26" s="119" t="s">
        <v>18</v>
      </c>
      <c r="Y26" s="119" t="s">
        <v>27</v>
      </c>
      <c r="Z26" s="119" t="s">
        <v>338</v>
      </c>
      <c r="AA26" s="128" t="s">
        <v>29</v>
      </c>
    </row>
    <row r="27" spans="1:30" s="70" customFormat="1" ht="16.5">
      <c r="C27" s="663"/>
      <c r="D27" s="664"/>
      <c r="E27" s="664"/>
      <c r="F27" s="664"/>
      <c r="G27" s="124">
        <f>G24</f>
        <v>14054</v>
      </c>
      <c r="H27" s="124">
        <f>H24+T24/2-0.5</f>
        <v>917</v>
      </c>
      <c r="I27" s="124">
        <f>I24+U24/2+0.5</f>
        <v>1263</v>
      </c>
      <c r="J27" s="124">
        <f>J24+T24/2+0.5</f>
        <v>2850</v>
      </c>
      <c r="K27" s="124">
        <f>K24+U24/2-0.5</f>
        <v>79</v>
      </c>
      <c r="L27" s="124">
        <f t="shared" ref="L27:S27" si="2">L24</f>
        <v>365</v>
      </c>
      <c r="M27" s="124">
        <f t="shared" si="2"/>
        <v>1001</v>
      </c>
      <c r="N27" s="124">
        <f t="shared" si="2"/>
        <v>82</v>
      </c>
      <c r="O27" s="124">
        <f t="shared" si="2"/>
        <v>624</v>
      </c>
      <c r="P27" s="124">
        <f t="shared" si="2"/>
        <v>325</v>
      </c>
      <c r="Q27" s="124">
        <f t="shared" si="2"/>
        <v>922</v>
      </c>
      <c r="R27" s="124">
        <f t="shared" si="2"/>
        <v>112</v>
      </c>
      <c r="S27" s="124">
        <f t="shared" si="2"/>
        <v>208</v>
      </c>
      <c r="Y27" s="124">
        <f>AB24</f>
        <v>6</v>
      </c>
      <c r="Z27" s="124">
        <f>AC24</f>
        <v>336</v>
      </c>
      <c r="AA27" s="124">
        <f>SUM(H27:Z27)</f>
        <v>9090</v>
      </c>
    </row>
    <row r="28" spans="1:30" s="70" customFormat="1" ht="16.5">
      <c r="E28" s="80"/>
      <c r="F28" s="80"/>
    </row>
    <row r="29" spans="1:30" s="70" customFormat="1" ht="30.75" customHeight="1">
      <c r="B29" s="83" t="s">
        <v>67</v>
      </c>
      <c r="C29" s="666" t="s">
        <v>68</v>
      </c>
      <c r="D29" s="666"/>
      <c r="E29" s="666"/>
      <c r="F29" s="705"/>
      <c r="G29" s="127" t="s">
        <v>6</v>
      </c>
      <c r="H29" s="714" t="s">
        <v>69</v>
      </c>
      <c r="I29" s="714"/>
      <c r="J29" s="714" t="s">
        <v>70</v>
      </c>
      <c r="K29" s="714"/>
      <c r="L29" s="119" t="s">
        <v>11</v>
      </c>
      <c r="M29" s="119" t="s">
        <v>336</v>
      </c>
      <c r="N29" s="119" t="s">
        <v>13</v>
      </c>
      <c r="O29" s="119" t="s">
        <v>337</v>
      </c>
      <c r="P29" s="119" t="s">
        <v>15</v>
      </c>
      <c r="Q29" s="119" t="s">
        <v>16</v>
      </c>
      <c r="R29" s="119" t="s">
        <v>17</v>
      </c>
      <c r="S29" s="119" t="s">
        <v>18</v>
      </c>
      <c r="Y29" s="119" t="s">
        <v>27</v>
      </c>
      <c r="Z29" s="119" t="s">
        <v>338</v>
      </c>
      <c r="AA29" s="128" t="s">
        <v>29</v>
      </c>
    </row>
    <row r="30" spans="1:30" s="70" customFormat="1" ht="16.5">
      <c r="C30" s="666"/>
      <c r="D30" s="666"/>
      <c r="E30" s="666"/>
      <c r="F30" s="705"/>
      <c r="G30" s="124">
        <f>G24</f>
        <v>14054</v>
      </c>
      <c r="H30" s="715">
        <f>H27+J27</f>
        <v>3767</v>
      </c>
      <c r="I30" s="715"/>
      <c r="J30" s="715">
        <f>I27+K27</f>
        <v>1342</v>
      </c>
      <c r="K30" s="715"/>
      <c r="L30" s="124">
        <f>L27</f>
        <v>365</v>
      </c>
      <c r="M30" s="124">
        <f t="shared" ref="M30:S30" si="3">M27</f>
        <v>1001</v>
      </c>
      <c r="N30" s="124">
        <f t="shared" si="3"/>
        <v>82</v>
      </c>
      <c r="O30" s="124">
        <f t="shared" si="3"/>
        <v>624</v>
      </c>
      <c r="P30" s="124">
        <f t="shared" si="3"/>
        <v>325</v>
      </c>
      <c r="Q30" s="124">
        <f t="shared" si="3"/>
        <v>922</v>
      </c>
      <c r="R30" s="124">
        <f t="shared" si="3"/>
        <v>112</v>
      </c>
      <c r="S30" s="124">
        <f t="shared" si="3"/>
        <v>208</v>
      </c>
      <c r="Y30" s="124">
        <f>Y27</f>
        <v>6</v>
      </c>
      <c r="Z30" s="124">
        <f>Z27</f>
        <v>336</v>
      </c>
      <c r="AA30" s="124">
        <f>SUM(H30:Z30)</f>
        <v>9090</v>
      </c>
    </row>
    <row r="33" spans="1:30" s="70" customFormat="1" ht="16.5">
      <c r="A33" s="69" t="s">
        <v>0</v>
      </c>
      <c r="B33" s="75" t="s">
        <v>1</v>
      </c>
      <c r="C33" s="74" t="s">
        <v>2</v>
      </c>
      <c r="D33" s="74" t="s">
        <v>3</v>
      </c>
      <c r="E33" s="68" t="s">
        <v>4</v>
      </c>
      <c r="F33" s="68" t="s">
        <v>5</v>
      </c>
      <c r="G33" s="68" t="s">
        <v>6</v>
      </c>
      <c r="H33" s="129" t="s">
        <v>7</v>
      </c>
      <c r="I33" s="129" t="s">
        <v>8</v>
      </c>
      <c r="J33" s="129" t="s">
        <v>9</v>
      </c>
      <c r="K33" s="129" t="s">
        <v>10</v>
      </c>
      <c r="L33" s="129" t="s">
        <v>11</v>
      </c>
      <c r="M33" s="129" t="s">
        <v>336</v>
      </c>
      <c r="N33" s="129" t="s">
        <v>13</v>
      </c>
      <c r="O33" s="129" t="s">
        <v>337</v>
      </c>
      <c r="P33" s="129" t="s">
        <v>15</v>
      </c>
      <c r="Q33" s="129" t="s">
        <v>16</v>
      </c>
      <c r="R33" s="119" t="s">
        <v>17</v>
      </c>
      <c r="S33" s="129" t="s">
        <v>18</v>
      </c>
      <c r="T33" s="129" t="s">
        <v>19</v>
      </c>
      <c r="U33" s="129" t="s">
        <v>20</v>
      </c>
      <c r="V33" s="78" t="s">
        <v>21</v>
      </c>
      <c r="W33" s="129" t="s">
        <v>22</v>
      </c>
      <c r="X33" s="129" t="s">
        <v>23</v>
      </c>
      <c r="Y33" s="76" t="s">
        <v>24</v>
      </c>
      <c r="Z33" s="76" t="s">
        <v>25</v>
      </c>
      <c r="AA33" s="76" t="s">
        <v>26</v>
      </c>
      <c r="AB33" s="129" t="s">
        <v>27</v>
      </c>
      <c r="AC33" s="130" t="s">
        <v>348</v>
      </c>
      <c r="AD33" s="131" t="s">
        <v>29</v>
      </c>
    </row>
    <row r="34" spans="1:30" s="70" customFormat="1" ht="16.5">
      <c r="A34" s="132">
        <v>15</v>
      </c>
      <c r="B34" s="132">
        <v>386</v>
      </c>
      <c r="C34" s="132" t="s">
        <v>342</v>
      </c>
      <c r="D34" s="132" t="s">
        <v>342</v>
      </c>
      <c r="E34" s="132">
        <v>37</v>
      </c>
      <c r="F34" s="132" t="s">
        <v>31</v>
      </c>
      <c r="G34" s="528">
        <v>617</v>
      </c>
      <c r="H34" s="133">
        <v>12</v>
      </c>
      <c r="I34" s="133">
        <v>76</v>
      </c>
      <c r="J34" s="133">
        <v>74</v>
      </c>
      <c r="K34" s="133">
        <v>8</v>
      </c>
      <c r="L34" s="133">
        <v>46</v>
      </c>
      <c r="M34" s="133">
        <v>2</v>
      </c>
      <c r="N34" s="133">
        <v>3</v>
      </c>
      <c r="O34" s="133">
        <v>4</v>
      </c>
      <c r="P34" s="133">
        <v>10</v>
      </c>
      <c r="Q34" s="133">
        <v>55</v>
      </c>
      <c r="S34" s="133">
        <v>7</v>
      </c>
      <c r="T34" s="133">
        <v>8</v>
      </c>
      <c r="U34" s="133">
        <v>2</v>
      </c>
      <c r="W34" s="133">
        <v>6</v>
      </c>
      <c r="X34" s="133">
        <v>12</v>
      </c>
      <c r="AB34" s="133">
        <v>0</v>
      </c>
      <c r="AC34" s="134">
        <v>11</v>
      </c>
      <c r="AD34" s="124">
        <f t="shared" ref="AD34:AD65" si="4">SUM(H34:AC34)</f>
        <v>336</v>
      </c>
    </row>
    <row r="35" spans="1:30" s="70" customFormat="1" ht="16.5">
      <c r="A35" s="122">
        <v>15</v>
      </c>
      <c r="B35" s="122">
        <v>386</v>
      </c>
      <c r="C35" s="122" t="s">
        <v>342</v>
      </c>
      <c r="D35" s="122" t="s">
        <v>342</v>
      </c>
      <c r="E35" s="122">
        <v>37</v>
      </c>
      <c r="F35" s="122" t="s">
        <v>32</v>
      </c>
      <c r="G35" s="528">
        <v>617</v>
      </c>
      <c r="H35" s="121">
        <v>14</v>
      </c>
      <c r="I35" s="121">
        <v>93</v>
      </c>
      <c r="J35" s="121">
        <v>71</v>
      </c>
      <c r="K35" s="121">
        <v>3</v>
      </c>
      <c r="L35" s="121">
        <v>44</v>
      </c>
      <c r="M35" s="121">
        <v>0</v>
      </c>
      <c r="N35" s="121">
        <v>5</v>
      </c>
      <c r="O35" s="121">
        <v>5</v>
      </c>
      <c r="P35" s="121">
        <v>7</v>
      </c>
      <c r="Q35" s="121">
        <v>45</v>
      </c>
      <c r="S35" s="121">
        <v>10</v>
      </c>
      <c r="T35" s="121">
        <v>2</v>
      </c>
      <c r="U35" s="121">
        <v>2</v>
      </c>
      <c r="W35" s="121">
        <v>2</v>
      </c>
      <c r="X35" s="121">
        <v>13</v>
      </c>
      <c r="AB35" s="121">
        <v>0</v>
      </c>
      <c r="AC35" s="123">
        <v>14</v>
      </c>
      <c r="AD35" s="124">
        <f t="shared" si="4"/>
        <v>330</v>
      </c>
    </row>
    <row r="36" spans="1:30" s="70" customFormat="1" ht="16.5">
      <c r="A36" s="122">
        <v>15</v>
      </c>
      <c r="B36" s="122">
        <v>386</v>
      </c>
      <c r="C36" s="122" t="s">
        <v>342</v>
      </c>
      <c r="D36" s="122" t="s">
        <v>342</v>
      </c>
      <c r="E36" s="122">
        <v>37</v>
      </c>
      <c r="F36" s="122" t="s">
        <v>33</v>
      </c>
      <c r="G36" s="528">
        <v>617</v>
      </c>
      <c r="H36" s="121">
        <v>25</v>
      </c>
      <c r="I36" s="121">
        <v>86</v>
      </c>
      <c r="J36" s="121">
        <v>81</v>
      </c>
      <c r="K36" s="121">
        <v>4</v>
      </c>
      <c r="L36" s="121">
        <v>71</v>
      </c>
      <c r="M36" s="121">
        <v>1</v>
      </c>
      <c r="N36" s="121">
        <v>6</v>
      </c>
      <c r="O36" s="121">
        <v>8</v>
      </c>
      <c r="P36" s="121">
        <v>7</v>
      </c>
      <c r="Q36" s="121">
        <v>49</v>
      </c>
      <c r="S36" s="121">
        <v>12</v>
      </c>
      <c r="T36" s="121">
        <v>1</v>
      </c>
      <c r="U36" s="121">
        <v>0</v>
      </c>
      <c r="W36" s="121">
        <v>5</v>
      </c>
      <c r="X36" s="121">
        <v>15</v>
      </c>
      <c r="AB36" s="121">
        <v>0</v>
      </c>
      <c r="AC36" s="123">
        <v>10</v>
      </c>
      <c r="AD36" s="124">
        <f t="shared" si="4"/>
        <v>381</v>
      </c>
    </row>
    <row r="37" spans="1:30" s="70" customFormat="1" ht="16.5">
      <c r="A37" s="122">
        <v>15</v>
      </c>
      <c r="B37" s="122">
        <v>386</v>
      </c>
      <c r="C37" s="122" t="s">
        <v>342</v>
      </c>
      <c r="D37" s="122" t="s">
        <v>342</v>
      </c>
      <c r="E37" s="122">
        <v>38</v>
      </c>
      <c r="F37" s="122" t="s">
        <v>31</v>
      </c>
      <c r="G37" s="528">
        <v>646</v>
      </c>
      <c r="H37" s="121">
        <v>24</v>
      </c>
      <c r="I37" s="121">
        <v>96</v>
      </c>
      <c r="J37" s="121">
        <v>72</v>
      </c>
      <c r="K37" s="121">
        <v>2</v>
      </c>
      <c r="L37" s="121">
        <v>33</v>
      </c>
      <c r="M37" s="121">
        <v>1</v>
      </c>
      <c r="N37" s="121">
        <v>5</v>
      </c>
      <c r="O37" s="121">
        <v>7</v>
      </c>
      <c r="P37" s="121">
        <v>8</v>
      </c>
      <c r="Q37" s="121">
        <v>80</v>
      </c>
      <c r="S37" s="121">
        <v>10</v>
      </c>
      <c r="T37" s="121">
        <v>1</v>
      </c>
      <c r="U37" s="121">
        <v>5</v>
      </c>
      <c r="W37" s="121">
        <v>3</v>
      </c>
      <c r="X37" s="121">
        <v>14</v>
      </c>
      <c r="AB37" s="121">
        <v>1</v>
      </c>
      <c r="AC37" s="123">
        <v>13</v>
      </c>
      <c r="AD37" s="124">
        <f t="shared" si="4"/>
        <v>375</v>
      </c>
    </row>
    <row r="38" spans="1:30" s="70" customFormat="1" ht="16.5">
      <c r="A38" s="122">
        <v>15</v>
      </c>
      <c r="B38" s="122">
        <v>386</v>
      </c>
      <c r="C38" s="122" t="s">
        <v>342</v>
      </c>
      <c r="D38" s="122" t="s">
        <v>342</v>
      </c>
      <c r="E38" s="122">
        <v>38</v>
      </c>
      <c r="F38" s="122" t="s">
        <v>32</v>
      </c>
      <c r="G38" s="528">
        <v>646</v>
      </c>
      <c r="H38" s="121">
        <v>22</v>
      </c>
      <c r="I38" s="121">
        <v>90</v>
      </c>
      <c r="J38" s="121">
        <v>84</v>
      </c>
      <c r="K38" s="121">
        <v>7</v>
      </c>
      <c r="L38" s="121">
        <v>34</v>
      </c>
      <c r="M38" s="121">
        <v>0</v>
      </c>
      <c r="N38" s="121">
        <v>7</v>
      </c>
      <c r="O38" s="121">
        <v>11</v>
      </c>
      <c r="P38" s="121">
        <v>6</v>
      </c>
      <c r="Q38" s="121">
        <v>65</v>
      </c>
      <c r="S38" s="121">
        <v>15</v>
      </c>
      <c r="T38" s="121">
        <v>3</v>
      </c>
      <c r="U38" s="121">
        <v>2</v>
      </c>
      <c r="W38" s="121">
        <v>2</v>
      </c>
      <c r="X38" s="121">
        <v>8</v>
      </c>
      <c r="AB38" s="121">
        <v>0</v>
      </c>
      <c r="AC38" s="123">
        <v>12</v>
      </c>
      <c r="AD38" s="124">
        <f t="shared" si="4"/>
        <v>368</v>
      </c>
    </row>
    <row r="39" spans="1:30" s="70" customFormat="1" ht="16.5">
      <c r="A39" s="122">
        <v>15</v>
      </c>
      <c r="B39" s="122">
        <v>386</v>
      </c>
      <c r="C39" s="122" t="s">
        <v>342</v>
      </c>
      <c r="D39" s="122" t="s">
        <v>342</v>
      </c>
      <c r="E39" s="122">
        <v>1712</v>
      </c>
      <c r="F39" s="122" t="s">
        <v>31</v>
      </c>
      <c r="G39" s="528">
        <v>724</v>
      </c>
      <c r="H39" s="121">
        <v>44</v>
      </c>
      <c r="I39" s="121">
        <v>81</v>
      </c>
      <c r="J39" s="121">
        <v>60</v>
      </c>
      <c r="K39" s="121">
        <v>7</v>
      </c>
      <c r="L39" s="121">
        <v>54</v>
      </c>
      <c r="M39" s="121">
        <v>3</v>
      </c>
      <c r="N39" s="121">
        <v>8</v>
      </c>
      <c r="O39" s="121">
        <v>2</v>
      </c>
      <c r="P39" s="121">
        <v>2</v>
      </c>
      <c r="Q39" s="121">
        <v>80</v>
      </c>
      <c r="S39" s="121">
        <v>3</v>
      </c>
      <c r="T39" s="121">
        <v>2</v>
      </c>
      <c r="U39" s="121">
        <v>6</v>
      </c>
      <c r="W39" s="121">
        <v>10</v>
      </c>
      <c r="X39" s="121">
        <v>15</v>
      </c>
      <c r="AB39" s="121">
        <v>0</v>
      </c>
      <c r="AC39" s="123">
        <v>13</v>
      </c>
      <c r="AD39" s="124">
        <f t="shared" si="4"/>
        <v>390</v>
      </c>
    </row>
    <row r="40" spans="1:30" s="70" customFormat="1" ht="16.5">
      <c r="A40" s="122">
        <v>15</v>
      </c>
      <c r="B40" s="122">
        <v>386</v>
      </c>
      <c r="C40" s="122" t="s">
        <v>342</v>
      </c>
      <c r="D40" s="122" t="s">
        <v>342</v>
      </c>
      <c r="E40" s="122">
        <v>1712</v>
      </c>
      <c r="F40" s="122" t="s">
        <v>32</v>
      </c>
      <c r="G40" s="528">
        <v>723</v>
      </c>
      <c r="H40" s="121">
        <v>36</v>
      </c>
      <c r="I40" s="121">
        <v>99</v>
      </c>
      <c r="J40" s="121">
        <v>51</v>
      </c>
      <c r="K40" s="121">
        <v>14</v>
      </c>
      <c r="L40" s="121">
        <v>52</v>
      </c>
      <c r="M40" s="121">
        <v>4</v>
      </c>
      <c r="N40" s="121">
        <v>6</v>
      </c>
      <c r="O40" s="121">
        <v>6</v>
      </c>
      <c r="P40" s="121">
        <v>2</v>
      </c>
      <c r="Q40" s="121">
        <v>81</v>
      </c>
      <c r="S40" s="121">
        <v>3</v>
      </c>
      <c r="T40" s="121">
        <v>7</v>
      </c>
      <c r="U40" s="121">
        <v>7</v>
      </c>
      <c r="W40" s="121">
        <v>3</v>
      </c>
      <c r="X40" s="121">
        <v>29</v>
      </c>
      <c r="AB40" s="121">
        <v>0</v>
      </c>
      <c r="AC40" s="123">
        <v>14</v>
      </c>
      <c r="AD40" s="124">
        <f t="shared" si="4"/>
        <v>414</v>
      </c>
    </row>
    <row r="41" spans="1:30" s="70" customFormat="1" ht="16.5">
      <c r="A41" s="122">
        <v>15</v>
      </c>
      <c r="B41" s="122">
        <v>386</v>
      </c>
      <c r="C41" s="122" t="s">
        <v>342</v>
      </c>
      <c r="D41" s="122" t="s">
        <v>342</v>
      </c>
      <c r="E41" s="122">
        <v>1713</v>
      </c>
      <c r="F41" s="122" t="s">
        <v>31</v>
      </c>
      <c r="G41" s="528">
        <v>580</v>
      </c>
      <c r="H41" s="121">
        <v>19</v>
      </c>
      <c r="I41" s="121">
        <v>52</v>
      </c>
      <c r="J41" s="121">
        <v>62</v>
      </c>
      <c r="K41" s="121">
        <v>6</v>
      </c>
      <c r="L41" s="121">
        <v>52</v>
      </c>
      <c r="M41" s="121">
        <v>3</v>
      </c>
      <c r="N41" s="121">
        <v>9</v>
      </c>
      <c r="O41" s="121">
        <v>5</v>
      </c>
      <c r="P41" s="121">
        <v>5</v>
      </c>
      <c r="Q41" s="121">
        <v>70</v>
      </c>
      <c r="S41" s="121">
        <v>5</v>
      </c>
      <c r="T41" s="121">
        <v>1</v>
      </c>
      <c r="U41" s="121">
        <v>2</v>
      </c>
      <c r="W41" s="121">
        <v>3</v>
      </c>
      <c r="X41" s="121">
        <v>23</v>
      </c>
      <c r="AB41" s="121">
        <v>0</v>
      </c>
      <c r="AC41" s="123">
        <v>17</v>
      </c>
      <c r="AD41" s="124">
        <f t="shared" si="4"/>
        <v>334</v>
      </c>
    </row>
    <row r="42" spans="1:30" s="70" customFormat="1" ht="16.5">
      <c r="A42" s="122">
        <v>15</v>
      </c>
      <c r="B42" s="122">
        <v>386</v>
      </c>
      <c r="C42" s="122" t="s">
        <v>342</v>
      </c>
      <c r="D42" s="122" t="s">
        <v>342</v>
      </c>
      <c r="E42" s="122">
        <v>1713</v>
      </c>
      <c r="F42" s="122" t="s">
        <v>32</v>
      </c>
      <c r="G42" s="528">
        <v>580</v>
      </c>
      <c r="H42" s="121">
        <v>14</v>
      </c>
      <c r="I42" s="121">
        <v>67</v>
      </c>
      <c r="J42" s="121">
        <v>50</v>
      </c>
      <c r="K42" s="121">
        <v>5</v>
      </c>
      <c r="L42" s="121">
        <v>37</v>
      </c>
      <c r="M42" s="121">
        <v>1</v>
      </c>
      <c r="N42" s="121">
        <v>1</v>
      </c>
      <c r="O42" s="121">
        <v>5</v>
      </c>
      <c r="P42" s="121">
        <v>3</v>
      </c>
      <c r="Q42" s="121">
        <v>70</v>
      </c>
      <c r="S42" s="121">
        <v>7</v>
      </c>
      <c r="T42" s="121">
        <v>2</v>
      </c>
      <c r="U42" s="121">
        <v>2</v>
      </c>
      <c r="W42" s="121">
        <v>4</v>
      </c>
      <c r="X42" s="121">
        <v>19</v>
      </c>
      <c r="AB42" s="121">
        <v>0</v>
      </c>
      <c r="AC42" s="123">
        <v>14</v>
      </c>
      <c r="AD42" s="124">
        <f t="shared" si="4"/>
        <v>301</v>
      </c>
    </row>
    <row r="43" spans="1:30" s="70" customFormat="1" ht="16.5">
      <c r="A43" s="122">
        <v>15</v>
      </c>
      <c r="B43" s="122">
        <v>386</v>
      </c>
      <c r="C43" s="122" t="s">
        <v>342</v>
      </c>
      <c r="D43" s="122" t="s">
        <v>342</v>
      </c>
      <c r="E43" s="122">
        <v>1713</v>
      </c>
      <c r="F43" s="122" t="s">
        <v>33</v>
      </c>
      <c r="G43" s="528">
        <v>580</v>
      </c>
      <c r="H43" s="121">
        <v>19</v>
      </c>
      <c r="I43" s="121">
        <v>82</v>
      </c>
      <c r="J43" s="121">
        <v>49</v>
      </c>
      <c r="K43" s="121">
        <v>5</v>
      </c>
      <c r="L43" s="121">
        <v>36</v>
      </c>
      <c r="M43" s="121">
        <v>3</v>
      </c>
      <c r="N43" s="121">
        <v>3</v>
      </c>
      <c r="O43" s="121">
        <v>5</v>
      </c>
      <c r="P43" s="121">
        <v>5</v>
      </c>
      <c r="Q43" s="121">
        <v>61</v>
      </c>
      <c r="S43" s="121">
        <v>3</v>
      </c>
      <c r="T43" s="121">
        <v>5</v>
      </c>
      <c r="U43" s="121">
        <v>2</v>
      </c>
      <c r="W43" s="121">
        <v>0</v>
      </c>
      <c r="X43" s="121">
        <v>12</v>
      </c>
      <c r="AB43" s="121">
        <v>0</v>
      </c>
      <c r="AC43" s="123">
        <v>11</v>
      </c>
      <c r="AD43" s="124">
        <f t="shared" si="4"/>
        <v>301</v>
      </c>
    </row>
    <row r="44" spans="1:30" s="70" customFormat="1" ht="16.5">
      <c r="A44" s="122">
        <v>15</v>
      </c>
      <c r="B44" s="122">
        <v>386</v>
      </c>
      <c r="C44" s="122" t="s">
        <v>342</v>
      </c>
      <c r="D44" s="122" t="s">
        <v>342</v>
      </c>
      <c r="E44" s="122">
        <v>1714</v>
      </c>
      <c r="F44" s="122" t="s">
        <v>31</v>
      </c>
      <c r="G44" s="528">
        <v>505</v>
      </c>
      <c r="H44" s="121">
        <v>23</v>
      </c>
      <c r="I44" s="121">
        <v>43</v>
      </c>
      <c r="J44" s="121">
        <v>43</v>
      </c>
      <c r="K44" s="121">
        <v>2</v>
      </c>
      <c r="L44" s="121">
        <v>55</v>
      </c>
      <c r="M44" s="121">
        <v>4</v>
      </c>
      <c r="N44" s="121">
        <v>5</v>
      </c>
      <c r="O44" s="121">
        <v>0</v>
      </c>
      <c r="P44" s="121">
        <v>4</v>
      </c>
      <c r="Q44" s="121">
        <v>61</v>
      </c>
      <c r="S44" s="121">
        <v>2</v>
      </c>
      <c r="T44" s="121">
        <v>3</v>
      </c>
      <c r="U44" s="121">
        <v>2</v>
      </c>
      <c r="W44" s="121">
        <v>6</v>
      </c>
      <c r="X44" s="121">
        <v>16</v>
      </c>
      <c r="AB44" s="121">
        <v>0</v>
      </c>
      <c r="AC44" s="123">
        <v>5</v>
      </c>
      <c r="AD44" s="124">
        <f t="shared" si="4"/>
        <v>274</v>
      </c>
    </row>
    <row r="45" spans="1:30" s="70" customFormat="1" ht="16.5">
      <c r="A45" s="122">
        <v>15</v>
      </c>
      <c r="B45" s="122">
        <v>386</v>
      </c>
      <c r="C45" s="122" t="s">
        <v>342</v>
      </c>
      <c r="D45" s="122" t="s">
        <v>342</v>
      </c>
      <c r="E45" s="122">
        <v>1714</v>
      </c>
      <c r="F45" s="122" t="s">
        <v>32</v>
      </c>
      <c r="G45" s="528">
        <v>504</v>
      </c>
      <c r="H45" s="121">
        <v>17</v>
      </c>
      <c r="I45" s="121">
        <v>45</v>
      </c>
      <c r="J45" s="121">
        <v>42</v>
      </c>
      <c r="K45" s="121">
        <v>3</v>
      </c>
      <c r="L45" s="121">
        <v>55</v>
      </c>
      <c r="M45" s="121">
        <v>5</v>
      </c>
      <c r="N45" s="121">
        <v>4</v>
      </c>
      <c r="O45" s="121">
        <v>1</v>
      </c>
      <c r="P45" s="121">
        <v>7</v>
      </c>
      <c r="Q45" s="121">
        <v>48</v>
      </c>
      <c r="S45" s="121">
        <v>1</v>
      </c>
      <c r="T45" s="121">
        <v>3</v>
      </c>
      <c r="U45" s="121">
        <v>1</v>
      </c>
      <c r="W45" s="121">
        <v>6</v>
      </c>
      <c r="X45" s="121">
        <v>20</v>
      </c>
      <c r="AB45" s="121">
        <v>0</v>
      </c>
      <c r="AC45" s="123">
        <v>5</v>
      </c>
      <c r="AD45" s="124">
        <f t="shared" si="4"/>
        <v>263</v>
      </c>
    </row>
    <row r="46" spans="1:30" s="70" customFormat="1" ht="16.5">
      <c r="A46" s="122">
        <v>15</v>
      </c>
      <c r="B46" s="122">
        <v>386</v>
      </c>
      <c r="C46" s="122" t="s">
        <v>342</v>
      </c>
      <c r="D46" s="122" t="s">
        <v>342</v>
      </c>
      <c r="E46" s="122">
        <v>1714</v>
      </c>
      <c r="F46" s="122" t="s">
        <v>33</v>
      </c>
      <c r="G46" s="528">
        <v>504</v>
      </c>
      <c r="H46" s="121">
        <v>19</v>
      </c>
      <c r="I46" s="121">
        <v>48</v>
      </c>
      <c r="J46" s="121">
        <v>40</v>
      </c>
      <c r="K46" s="121">
        <v>4</v>
      </c>
      <c r="L46" s="121">
        <v>38</v>
      </c>
      <c r="M46" s="121">
        <v>0</v>
      </c>
      <c r="N46" s="121">
        <v>3</v>
      </c>
      <c r="O46" s="121">
        <v>3</v>
      </c>
      <c r="P46" s="121">
        <v>3</v>
      </c>
      <c r="Q46" s="121">
        <v>62</v>
      </c>
      <c r="S46" s="121">
        <v>3</v>
      </c>
      <c r="T46" s="121">
        <v>1</v>
      </c>
      <c r="U46" s="121">
        <v>1</v>
      </c>
      <c r="W46" s="121">
        <v>1</v>
      </c>
      <c r="X46" s="121">
        <v>20</v>
      </c>
      <c r="AB46" s="121">
        <v>0</v>
      </c>
      <c r="AC46" s="123">
        <v>7</v>
      </c>
      <c r="AD46" s="124">
        <f t="shared" si="4"/>
        <v>253</v>
      </c>
    </row>
    <row r="47" spans="1:30" s="70" customFormat="1" ht="16.5">
      <c r="A47" s="122">
        <v>15</v>
      </c>
      <c r="B47" s="122">
        <v>386</v>
      </c>
      <c r="C47" s="122" t="s">
        <v>342</v>
      </c>
      <c r="D47" s="122" t="s">
        <v>342</v>
      </c>
      <c r="E47" s="122">
        <v>1715</v>
      </c>
      <c r="F47" s="122" t="s">
        <v>31</v>
      </c>
      <c r="G47" s="528">
        <v>723</v>
      </c>
      <c r="H47" s="121">
        <v>19</v>
      </c>
      <c r="I47" s="121">
        <v>91</v>
      </c>
      <c r="J47" s="121">
        <v>87</v>
      </c>
      <c r="K47" s="121">
        <v>7</v>
      </c>
      <c r="L47" s="121">
        <v>62</v>
      </c>
      <c r="M47" s="121">
        <v>1</v>
      </c>
      <c r="N47" s="121">
        <v>6</v>
      </c>
      <c r="O47" s="121">
        <v>4</v>
      </c>
      <c r="P47" s="121">
        <v>11</v>
      </c>
      <c r="Q47" s="121">
        <v>67</v>
      </c>
      <c r="S47" s="121">
        <v>6</v>
      </c>
      <c r="T47" s="121">
        <v>5</v>
      </c>
      <c r="U47" s="121">
        <v>4</v>
      </c>
      <c r="W47" s="121">
        <v>7</v>
      </c>
      <c r="X47" s="121">
        <v>25</v>
      </c>
      <c r="AB47" s="121">
        <v>0</v>
      </c>
      <c r="AC47" s="123">
        <v>13</v>
      </c>
      <c r="AD47" s="124">
        <f t="shared" si="4"/>
        <v>415</v>
      </c>
    </row>
    <row r="48" spans="1:30" s="70" customFormat="1" ht="16.5">
      <c r="A48" s="122">
        <v>15</v>
      </c>
      <c r="B48" s="122">
        <v>386</v>
      </c>
      <c r="C48" s="122" t="s">
        <v>342</v>
      </c>
      <c r="D48" s="122" t="s">
        <v>342</v>
      </c>
      <c r="E48" s="122">
        <v>1715</v>
      </c>
      <c r="F48" s="122" t="s">
        <v>32</v>
      </c>
      <c r="G48" s="528">
        <v>723</v>
      </c>
      <c r="H48" s="121">
        <v>25</v>
      </c>
      <c r="I48" s="121">
        <v>93</v>
      </c>
      <c r="J48" s="121">
        <v>72</v>
      </c>
      <c r="K48" s="121">
        <v>7</v>
      </c>
      <c r="L48" s="121">
        <v>73</v>
      </c>
      <c r="M48" s="121">
        <v>6</v>
      </c>
      <c r="N48" s="121">
        <v>6</v>
      </c>
      <c r="O48" s="121">
        <v>11</v>
      </c>
      <c r="P48" s="121">
        <v>8</v>
      </c>
      <c r="Q48" s="121">
        <v>72</v>
      </c>
      <c r="S48" s="121">
        <v>12</v>
      </c>
      <c r="T48" s="121">
        <v>1</v>
      </c>
      <c r="U48" s="121">
        <v>1</v>
      </c>
      <c r="W48" s="121">
        <v>4</v>
      </c>
      <c r="X48" s="121">
        <v>21</v>
      </c>
      <c r="AB48" s="121">
        <v>0</v>
      </c>
      <c r="AC48" s="123">
        <v>11</v>
      </c>
      <c r="AD48" s="124">
        <f t="shared" si="4"/>
        <v>423</v>
      </c>
    </row>
    <row r="49" spans="1:30" s="70" customFormat="1" ht="16.5">
      <c r="A49" s="122">
        <v>15</v>
      </c>
      <c r="B49" s="122">
        <v>386</v>
      </c>
      <c r="C49" s="122" t="s">
        <v>342</v>
      </c>
      <c r="D49" s="122" t="s">
        <v>342</v>
      </c>
      <c r="E49" s="122">
        <v>1715</v>
      </c>
      <c r="F49" s="122" t="s">
        <v>33</v>
      </c>
      <c r="G49" s="581">
        <v>723</v>
      </c>
      <c r="H49" s="121">
        <v>23</v>
      </c>
      <c r="I49" s="121">
        <v>70</v>
      </c>
      <c r="J49" s="121">
        <v>85</v>
      </c>
      <c r="K49" s="121">
        <v>4</v>
      </c>
      <c r="L49" s="121">
        <v>56</v>
      </c>
      <c r="M49" s="121">
        <v>4</v>
      </c>
      <c r="N49" s="121">
        <v>5</v>
      </c>
      <c r="O49" s="121">
        <v>6</v>
      </c>
      <c r="P49" s="121">
        <v>9</v>
      </c>
      <c r="Q49" s="121">
        <v>88</v>
      </c>
      <c r="S49" s="121">
        <v>4</v>
      </c>
      <c r="T49" s="121">
        <v>4</v>
      </c>
      <c r="U49" s="121">
        <v>3</v>
      </c>
      <c r="W49" s="121">
        <v>5</v>
      </c>
      <c r="X49" s="121">
        <v>23</v>
      </c>
      <c r="AB49" s="121">
        <v>1</v>
      </c>
      <c r="AC49" s="123">
        <v>9</v>
      </c>
      <c r="AD49" s="124">
        <f t="shared" si="4"/>
        <v>399</v>
      </c>
    </row>
    <row r="50" spans="1:30" s="70" customFormat="1" ht="16.5">
      <c r="A50" s="122">
        <v>15</v>
      </c>
      <c r="B50" s="122">
        <v>386</v>
      </c>
      <c r="C50" s="122" t="s">
        <v>342</v>
      </c>
      <c r="D50" s="122" t="s">
        <v>342</v>
      </c>
      <c r="E50" s="122">
        <v>1716</v>
      </c>
      <c r="F50" s="122" t="s">
        <v>31</v>
      </c>
      <c r="G50" s="528">
        <v>695</v>
      </c>
      <c r="H50" s="121">
        <v>20</v>
      </c>
      <c r="I50" s="121">
        <v>66</v>
      </c>
      <c r="J50" s="121">
        <v>87</v>
      </c>
      <c r="K50" s="121">
        <v>11</v>
      </c>
      <c r="L50" s="121">
        <v>53</v>
      </c>
      <c r="M50" s="121">
        <v>3</v>
      </c>
      <c r="N50" s="121">
        <v>7</v>
      </c>
      <c r="O50" s="121">
        <v>9</v>
      </c>
      <c r="P50" s="121">
        <v>9</v>
      </c>
      <c r="Q50" s="121">
        <v>62</v>
      </c>
      <c r="S50" s="121">
        <v>7</v>
      </c>
      <c r="T50" s="121">
        <v>7</v>
      </c>
      <c r="U50" s="121">
        <v>2</v>
      </c>
      <c r="W50" s="121">
        <v>8</v>
      </c>
      <c r="X50" s="121">
        <v>17</v>
      </c>
      <c r="AB50" s="121">
        <v>0</v>
      </c>
      <c r="AC50" s="123">
        <v>9</v>
      </c>
      <c r="AD50" s="124">
        <f t="shared" si="4"/>
        <v>377</v>
      </c>
    </row>
    <row r="51" spans="1:30" s="70" customFormat="1" ht="16.5">
      <c r="A51" s="122">
        <v>15</v>
      </c>
      <c r="B51" s="122">
        <v>386</v>
      </c>
      <c r="C51" s="122" t="s">
        <v>342</v>
      </c>
      <c r="D51" s="122" t="s">
        <v>342</v>
      </c>
      <c r="E51" s="122">
        <v>1716</v>
      </c>
      <c r="F51" s="122" t="s">
        <v>32</v>
      </c>
      <c r="G51" s="528">
        <v>695</v>
      </c>
      <c r="H51" s="121">
        <v>31</v>
      </c>
      <c r="I51" s="121">
        <v>87</v>
      </c>
      <c r="J51" s="121">
        <v>100</v>
      </c>
      <c r="K51" s="121">
        <v>8</v>
      </c>
      <c r="L51" s="121">
        <v>60</v>
      </c>
      <c r="M51" s="121">
        <v>3</v>
      </c>
      <c r="N51" s="121">
        <v>5</v>
      </c>
      <c r="O51" s="121">
        <v>9</v>
      </c>
      <c r="P51" s="121">
        <v>12</v>
      </c>
      <c r="Q51" s="121">
        <v>51</v>
      </c>
      <c r="S51" s="121">
        <v>8</v>
      </c>
      <c r="T51" s="121">
        <v>4</v>
      </c>
      <c r="U51" s="121">
        <v>1</v>
      </c>
      <c r="W51" s="121">
        <v>5</v>
      </c>
      <c r="X51" s="121">
        <v>20</v>
      </c>
      <c r="AB51" s="121">
        <v>0</v>
      </c>
      <c r="AC51" s="123">
        <v>9</v>
      </c>
      <c r="AD51" s="124">
        <f t="shared" si="4"/>
        <v>413</v>
      </c>
    </row>
    <row r="52" spans="1:30" s="70" customFormat="1" ht="16.5">
      <c r="A52" s="122">
        <v>15</v>
      </c>
      <c r="B52" s="122">
        <v>386</v>
      </c>
      <c r="C52" s="122" t="s">
        <v>342</v>
      </c>
      <c r="D52" s="122" t="s">
        <v>342</v>
      </c>
      <c r="E52" s="122">
        <v>1716</v>
      </c>
      <c r="F52" s="122" t="s">
        <v>33</v>
      </c>
      <c r="G52" s="528">
        <v>694</v>
      </c>
      <c r="H52" s="121">
        <v>24</v>
      </c>
      <c r="I52" s="121">
        <v>86</v>
      </c>
      <c r="J52" s="121">
        <v>94</v>
      </c>
      <c r="K52" s="121">
        <v>4</v>
      </c>
      <c r="L52" s="121">
        <v>49</v>
      </c>
      <c r="M52" s="121">
        <v>3</v>
      </c>
      <c r="N52" s="121">
        <v>3</v>
      </c>
      <c r="O52" s="121">
        <v>8</v>
      </c>
      <c r="P52" s="121">
        <v>7</v>
      </c>
      <c r="Q52" s="121">
        <v>66</v>
      </c>
      <c r="S52" s="121">
        <v>7</v>
      </c>
      <c r="T52" s="121">
        <v>3</v>
      </c>
      <c r="U52" s="121">
        <v>2</v>
      </c>
      <c r="W52" s="121">
        <v>0</v>
      </c>
      <c r="X52" s="121">
        <v>31</v>
      </c>
      <c r="AB52" s="121">
        <v>0</v>
      </c>
      <c r="AC52" s="123">
        <v>16</v>
      </c>
      <c r="AD52" s="124">
        <f t="shared" si="4"/>
        <v>403</v>
      </c>
    </row>
    <row r="53" spans="1:30" s="70" customFormat="1" ht="16.5">
      <c r="A53" s="122">
        <v>15</v>
      </c>
      <c r="B53" s="122">
        <v>386</v>
      </c>
      <c r="C53" s="122" t="s">
        <v>342</v>
      </c>
      <c r="D53" s="122" t="s">
        <v>342</v>
      </c>
      <c r="E53" s="122">
        <v>1717</v>
      </c>
      <c r="F53" s="122" t="s">
        <v>31</v>
      </c>
      <c r="G53" s="528">
        <v>564</v>
      </c>
      <c r="H53" s="121">
        <v>19</v>
      </c>
      <c r="I53" s="121">
        <v>63</v>
      </c>
      <c r="J53" s="121">
        <v>92</v>
      </c>
      <c r="K53" s="121">
        <v>3</v>
      </c>
      <c r="L53" s="121">
        <v>49</v>
      </c>
      <c r="M53" s="121">
        <v>0</v>
      </c>
      <c r="N53" s="121">
        <v>8</v>
      </c>
      <c r="O53" s="121">
        <v>3</v>
      </c>
      <c r="P53" s="121">
        <v>7</v>
      </c>
      <c r="Q53" s="121">
        <v>52</v>
      </c>
      <c r="S53" s="121">
        <v>4</v>
      </c>
      <c r="T53" s="121">
        <v>7</v>
      </c>
      <c r="U53" s="121">
        <v>1</v>
      </c>
      <c r="W53" s="121">
        <v>1</v>
      </c>
      <c r="X53" s="121">
        <v>10</v>
      </c>
      <c r="AB53" s="121">
        <v>0</v>
      </c>
      <c r="AC53" s="123">
        <v>14</v>
      </c>
      <c r="AD53" s="124">
        <f t="shared" si="4"/>
        <v>333</v>
      </c>
    </row>
    <row r="54" spans="1:30" s="70" customFormat="1" ht="16.5">
      <c r="A54" s="122">
        <v>15</v>
      </c>
      <c r="B54" s="122">
        <v>386</v>
      </c>
      <c r="C54" s="122" t="s">
        <v>342</v>
      </c>
      <c r="D54" s="122" t="s">
        <v>342</v>
      </c>
      <c r="E54" s="122">
        <v>1717</v>
      </c>
      <c r="F54" s="122" t="s">
        <v>32</v>
      </c>
      <c r="G54" s="528">
        <v>564</v>
      </c>
      <c r="H54" s="121">
        <v>23</v>
      </c>
      <c r="I54" s="121">
        <v>63</v>
      </c>
      <c r="J54" s="121">
        <v>98</v>
      </c>
      <c r="K54" s="121">
        <v>4</v>
      </c>
      <c r="L54" s="121">
        <v>43</v>
      </c>
      <c r="M54" s="121">
        <v>0</v>
      </c>
      <c r="N54" s="121">
        <v>10</v>
      </c>
      <c r="O54" s="121">
        <v>1</v>
      </c>
      <c r="P54" s="121">
        <v>9</v>
      </c>
      <c r="Q54" s="121">
        <v>53</v>
      </c>
      <c r="S54" s="121">
        <v>5</v>
      </c>
      <c r="T54" s="121">
        <v>5</v>
      </c>
      <c r="U54" s="121">
        <v>2</v>
      </c>
      <c r="W54" s="121">
        <v>1</v>
      </c>
      <c r="X54" s="121">
        <v>13</v>
      </c>
      <c r="AB54" s="121">
        <v>0</v>
      </c>
      <c r="AC54" s="123">
        <v>12</v>
      </c>
      <c r="AD54" s="124">
        <f t="shared" si="4"/>
        <v>342</v>
      </c>
    </row>
    <row r="55" spans="1:30" s="70" customFormat="1" ht="16.5">
      <c r="A55" s="122">
        <v>15</v>
      </c>
      <c r="B55" s="122">
        <v>386</v>
      </c>
      <c r="C55" s="122" t="s">
        <v>342</v>
      </c>
      <c r="D55" s="122" t="s">
        <v>342</v>
      </c>
      <c r="E55" s="122">
        <v>1717</v>
      </c>
      <c r="F55" s="122" t="s">
        <v>33</v>
      </c>
      <c r="G55" s="528">
        <v>563</v>
      </c>
      <c r="H55" s="121">
        <v>13</v>
      </c>
      <c r="I55" s="121">
        <v>78</v>
      </c>
      <c r="J55" s="121">
        <v>96</v>
      </c>
      <c r="K55" s="121">
        <v>8</v>
      </c>
      <c r="L55" s="121">
        <v>41</v>
      </c>
      <c r="M55" s="121">
        <v>1</v>
      </c>
      <c r="N55" s="121">
        <v>3</v>
      </c>
      <c r="O55" s="121">
        <v>3</v>
      </c>
      <c r="P55" s="121">
        <v>8</v>
      </c>
      <c r="Q55" s="121">
        <v>30</v>
      </c>
      <c r="S55" s="121">
        <v>6</v>
      </c>
      <c r="T55" s="121">
        <v>6</v>
      </c>
      <c r="U55" s="121">
        <v>3</v>
      </c>
      <c r="W55" s="121">
        <v>5</v>
      </c>
      <c r="X55" s="121">
        <v>8</v>
      </c>
      <c r="AB55" s="121">
        <v>0</v>
      </c>
      <c r="AC55" s="123">
        <v>5</v>
      </c>
      <c r="AD55" s="124">
        <f t="shared" si="4"/>
        <v>314</v>
      </c>
    </row>
    <row r="56" spans="1:30" s="70" customFormat="1" ht="16.5">
      <c r="A56" s="122">
        <v>15</v>
      </c>
      <c r="B56" s="122">
        <v>386</v>
      </c>
      <c r="C56" s="122" t="s">
        <v>342</v>
      </c>
      <c r="D56" s="122" t="s">
        <v>342</v>
      </c>
      <c r="E56" s="122">
        <v>1717</v>
      </c>
      <c r="F56" s="122" t="s">
        <v>197</v>
      </c>
      <c r="G56" s="528">
        <v>563</v>
      </c>
      <c r="H56" s="121">
        <v>14</v>
      </c>
      <c r="I56" s="121">
        <v>56</v>
      </c>
      <c r="J56" s="121">
        <v>87</v>
      </c>
      <c r="K56" s="121">
        <v>6</v>
      </c>
      <c r="L56" s="121">
        <v>38</v>
      </c>
      <c r="M56" s="121">
        <v>1</v>
      </c>
      <c r="N56" s="121">
        <v>6</v>
      </c>
      <c r="O56" s="121">
        <v>5</v>
      </c>
      <c r="P56" s="121">
        <v>5</v>
      </c>
      <c r="Q56" s="121">
        <v>54</v>
      </c>
      <c r="S56" s="121">
        <v>5</v>
      </c>
      <c r="T56" s="121">
        <v>7</v>
      </c>
      <c r="U56" s="121">
        <v>2</v>
      </c>
      <c r="W56" s="121">
        <v>3</v>
      </c>
      <c r="X56" s="121">
        <v>14</v>
      </c>
      <c r="AB56" s="121">
        <v>0</v>
      </c>
      <c r="AC56" s="123">
        <v>6</v>
      </c>
      <c r="AD56" s="124">
        <f t="shared" si="4"/>
        <v>309</v>
      </c>
    </row>
    <row r="57" spans="1:30" s="70" customFormat="1" ht="16.5">
      <c r="A57" s="122">
        <v>15</v>
      </c>
      <c r="B57" s="122">
        <v>386</v>
      </c>
      <c r="C57" s="122" t="s">
        <v>342</v>
      </c>
      <c r="D57" s="122" t="s">
        <v>342</v>
      </c>
      <c r="E57" s="122">
        <v>1718</v>
      </c>
      <c r="F57" s="122" t="s">
        <v>31</v>
      </c>
      <c r="G57" s="581">
        <v>658</v>
      </c>
      <c r="H57" s="121">
        <v>20</v>
      </c>
      <c r="I57" s="121">
        <v>49</v>
      </c>
      <c r="J57" s="121">
        <v>98</v>
      </c>
      <c r="K57" s="121">
        <v>0</v>
      </c>
      <c r="L57" s="121">
        <v>47</v>
      </c>
      <c r="M57" s="121">
        <v>2</v>
      </c>
      <c r="N57" s="121">
        <v>13</v>
      </c>
      <c r="O57" s="121">
        <v>3</v>
      </c>
      <c r="P57" s="121">
        <v>13</v>
      </c>
      <c r="Q57" s="121">
        <v>121</v>
      </c>
      <c r="S57" s="121">
        <v>10</v>
      </c>
      <c r="T57" s="121">
        <v>7</v>
      </c>
      <c r="U57" s="121">
        <v>0</v>
      </c>
      <c r="W57" s="121">
        <v>8</v>
      </c>
      <c r="X57" s="121">
        <v>16</v>
      </c>
      <c r="AB57" s="121">
        <v>0</v>
      </c>
      <c r="AC57" s="123">
        <v>9</v>
      </c>
      <c r="AD57" s="124">
        <f t="shared" si="4"/>
        <v>416</v>
      </c>
    </row>
    <row r="58" spans="1:30" s="70" customFormat="1" ht="16.5">
      <c r="A58" s="122">
        <v>15</v>
      </c>
      <c r="B58" s="122">
        <v>386</v>
      </c>
      <c r="C58" s="122" t="s">
        <v>342</v>
      </c>
      <c r="D58" s="122" t="s">
        <v>342</v>
      </c>
      <c r="E58" s="122">
        <v>1718</v>
      </c>
      <c r="F58" s="122" t="s">
        <v>32</v>
      </c>
      <c r="G58" s="581">
        <v>658</v>
      </c>
      <c r="H58" s="121">
        <v>15</v>
      </c>
      <c r="I58" s="121">
        <v>56</v>
      </c>
      <c r="J58" s="121">
        <v>107</v>
      </c>
      <c r="K58" s="121">
        <v>3</v>
      </c>
      <c r="L58" s="121">
        <v>44</v>
      </c>
      <c r="M58" s="121">
        <v>0</v>
      </c>
      <c r="N58" s="121">
        <v>9</v>
      </c>
      <c r="O58" s="121">
        <v>5</v>
      </c>
      <c r="P58" s="121">
        <v>12</v>
      </c>
      <c r="Q58" s="121">
        <v>64</v>
      </c>
      <c r="S58" s="121">
        <v>20</v>
      </c>
      <c r="T58" s="121">
        <v>5</v>
      </c>
      <c r="U58" s="121">
        <v>4</v>
      </c>
      <c r="W58" s="121">
        <v>5</v>
      </c>
      <c r="X58" s="121">
        <v>11</v>
      </c>
      <c r="AB58" s="121">
        <v>0</v>
      </c>
      <c r="AC58" s="123">
        <v>8</v>
      </c>
      <c r="AD58" s="124">
        <f t="shared" si="4"/>
        <v>368</v>
      </c>
    </row>
    <row r="59" spans="1:30" s="70" customFormat="1" ht="16.5">
      <c r="A59" s="122">
        <v>15</v>
      </c>
      <c r="B59" s="122">
        <v>386</v>
      </c>
      <c r="C59" s="122" t="s">
        <v>342</v>
      </c>
      <c r="D59" s="122" t="s">
        <v>342</v>
      </c>
      <c r="E59" s="122">
        <v>1718</v>
      </c>
      <c r="F59" s="122" t="s">
        <v>33</v>
      </c>
      <c r="G59" s="528">
        <v>657</v>
      </c>
      <c r="H59" s="121">
        <v>9</v>
      </c>
      <c r="I59" s="121">
        <v>66</v>
      </c>
      <c r="J59" s="121">
        <v>93</v>
      </c>
      <c r="K59" s="121">
        <v>2</v>
      </c>
      <c r="L59" s="121">
        <v>32</v>
      </c>
      <c r="M59" s="121">
        <v>1</v>
      </c>
      <c r="N59" s="121">
        <v>15</v>
      </c>
      <c r="O59" s="121">
        <v>2</v>
      </c>
      <c r="P59" s="121">
        <v>24</v>
      </c>
      <c r="Q59" s="121">
        <v>70</v>
      </c>
      <c r="S59" s="121">
        <v>12</v>
      </c>
      <c r="T59" s="121">
        <v>10</v>
      </c>
      <c r="U59" s="121">
        <v>0</v>
      </c>
      <c r="W59" s="121">
        <v>1</v>
      </c>
      <c r="X59" s="121">
        <v>19</v>
      </c>
      <c r="AB59" s="121">
        <v>0</v>
      </c>
      <c r="AC59" s="123">
        <v>14</v>
      </c>
      <c r="AD59" s="124">
        <f t="shared" si="4"/>
        <v>370</v>
      </c>
    </row>
    <row r="60" spans="1:30" s="70" customFormat="1" ht="16.5">
      <c r="A60" s="122">
        <v>15</v>
      </c>
      <c r="B60" s="122">
        <v>386</v>
      </c>
      <c r="C60" s="122" t="s">
        <v>342</v>
      </c>
      <c r="D60" s="122" t="s">
        <v>342</v>
      </c>
      <c r="E60" s="122">
        <v>1718</v>
      </c>
      <c r="F60" s="122" t="s">
        <v>197</v>
      </c>
      <c r="G60" s="528">
        <v>657</v>
      </c>
      <c r="H60" s="121">
        <v>18</v>
      </c>
      <c r="I60" s="121">
        <v>61</v>
      </c>
      <c r="J60" s="121">
        <v>5</v>
      </c>
      <c r="K60" s="121">
        <v>4</v>
      </c>
      <c r="L60" s="121">
        <v>40</v>
      </c>
      <c r="M60" s="121">
        <v>0</v>
      </c>
      <c r="N60" s="121">
        <v>9</v>
      </c>
      <c r="O60" s="121">
        <v>3</v>
      </c>
      <c r="P60" s="121">
        <v>14</v>
      </c>
      <c r="Q60" s="121">
        <v>56</v>
      </c>
      <c r="S60" s="121">
        <v>12</v>
      </c>
      <c r="T60" s="121">
        <v>6</v>
      </c>
      <c r="U60" s="121">
        <v>1</v>
      </c>
      <c r="W60" s="121">
        <v>7</v>
      </c>
      <c r="X60" s="121">
        <v>12</v>
      </c>
      <c r="AB60" s="121">
        <v>0</v>
      </c>
      <c r="AC60" s="123">
        <v>17</v>
      </c>
      <c r="AD60" s="124">
        <f t="shared" si="4"/>
        <v>265</v>
      </c>
    </row>
    <row r="61" spans="1:30" s="70" customFormat="1" ht="16.5">
      <c r="A61" s="122">
        <v>15</v>
      </c>
      <c r="B61" s="122">
        <v>386</v>
      </c>
      <c r="C61" s="122" t="s">
        <v>342</v>
      </c>
      <c r="D61" s="122" t="s">
        <v>342</v>
      </c>
      <c r="E61" s="122">
        <v>1718</v>
      </c>
      <c r="F61" s="122" t="s">
        <v>334</v>
      </c>
      <c r="G61" s="528">
        <v>657</v>
      </c>
      <c r="H61" s="121">
        <v>21</v>
      </c>
      <c r="I61" s="121">
        <v>55</v>
      </c>
      <c r="J61" s="121">
        <v>87</v>
      </c>
      <c r="K61" s="121">
        <v>4</v>
      </c>
      <c r="L61" s="121">
        <v>49</v>
      </c>
      <c r="M61" s="121">
        <v>3</v>
      </c>
      <c r="N61" s="121">
        <v>22</v>
      </c>
      <c r="O61" s="121">
        <v>7</v>
      </c>
      <c r="P61" s="121">
        <v>17</v>
      </c>
      <c r="Q61" s="121">
        <v>82</v>
      </c>
      <c r="S61" s="121">
        <v>12</v>
      </c>
      <c r="T61" s="121">
        <v>7</v>
      </c>
      <c r="U61" s="121">
        <v>1</v>
      </c>
      <c r="W61" s="121">
        <v>10</v>
      </c>
      <c r="X61" s="121">
        <v>4</v>
      </c>
      <c r="AB61" s="121">
        <v>0</v>
      </c>
      <c r="AC61" s="123">
        <v>15</v>
      </c>
      <c r="AD61" s="124">
        <f t="shared" si="4"/>
        <v>396</v>
      </c>
    </row>
    <row r="62" spans="1:30" s="70" customFormat="1" ht="16.5">
      <c r="A62" s="122">
        <v>15</v>
      </c>
      <c r="B62" s="122">
        <v>386</v>
      </c>
      <c r="C62" s="122" t="s">
        <v>342</v>
      </c>
      <c r="D62" s="122" t="s">
        <v>342</v>
      </c>
      <c r="E62" s="122">
        <v>1718</v>
      </c>
      <c r="F62" s="122" t="s">
        <v>335</v>
      </c>
      <c r="G62" s="528">
        <v>657</v>
      </c>
      <c r="H62" s="121">
        <v>14</v>
      </c>
      <c r="I62" s="121">
        <v>56</v>
      </c>
      <c r="J62" s="121">
        <v>94</v>
      </c>
      <c r="K62" s="121">
        <v>4</v>
      </c>
      <c r="L62" s="121">
        <v>43</v>
      </c>
      <c r="M62" s="121">
        <v>0</v>
      </c>
      <c r="N62" s="121">
        <v>19</v>
      </c>
      <c r="O62" s="121">
        <v>5</v>
      </c>
      <c r="P62" s="121">
        <v>23</v>
      </c>
      <c r="Q62" s="121">
        <v>78</v>
      </c>
      <c r="S62" s="121">
        <v>11</v>
      </c>
      <c r="T62" s="121">
        <v>5</v>
      </c>
      <c r="U62" s="121">
        <v>2</v>
      </c>
      <c r="W62" s="121">
        <v>9</v>
      </c>
      <c r="X62" s="121">
        <v>12</v>
      </c>
      <c r="AB62" s="121">
        <v>0</v>
      </c>
      <c r="AC62" s="123">
        <v>15</v>
      </c>
      <c r="AD62" s="124">
        <f t="shared" si="4"/>
        <v>390</v>
      </c>
    </row>
    <row r="63" spans="1:30" s="70" customFormat="1" ht="16.5">
      <c r="A63" s="122">
        <v>15</v>
      </c>
      <c r="B63" s="122">
        <v>386</v>
      </c>
      <c r="C63" s="122" t="s">
        <v>342</v>
      </c>
      <c r="D63" s="122" t="s">
        <v>342</v>
      </c>
      <c r="E63" s="122">
        <v>1718</v>
      </c>
      <c r="F63" s="122" t="s">
        <v>34</v>
      </c>
      <c r="G63" s="528"/>
      <c r="H63" s="121">
        <v>9</v>
      </c>
      <c r="I63" s="121">
        <v>17</v>
      </c>
      <c r="J63" s="121">
        <v>30</v>
      </c>
      <c r="K63" s="121">
        <v>0</v>
      </c>
      <c r="L63" s="121">
        <v>11</v>
      </c>
      <c r="M63" s="121">
        <v>2</v>
      </c>
      <c r="N63" s="121">
        <v>2</v>
      </c>
      <c r="O63" s="121">
        <v>6</v>
      </c>
      <c r="P63" s="121">
        <v>3</v>
      </c>
      <c r="Q63" s="121">
        <v>36</v>
      </c>
      <c r="S63" s="121">
        <v>4</v>
      </c>
      <c r="T63" s="121">
        <v>2</v>
      </c>
      <c r="U63" s="121">
        <v>0</v>
      </c>
      <c r="W63" s="121">
        <v>1</v>
      </c>
      <c r="X63" s="121">
        <v>3</v>
      </c>
      <c r="AB63" s="121">
        <v>0</v>
      </c>
      <c r="AC63" s="123">
        <v>1</v>
      </c>
      <c r="AD63" s="124">
        <f t="shared" si="4"/>
        <v>127</v>
      </c>
    </row>
    <row r="64" spans="1:30" s="70" customFormat="1" ht="16.5">
      <c r="A64" s="122">
        <v>15</v>
      </c>
      <c r="B64" s="122">
        <v>386</v>
      </c>
      <c r="C64" s="122" t="s">
        <v>342</v>
      </c>
      <c r="D64" s="122" t="s">
        <v>342</v>
      </c>
      <c r="E64" s="122">
        <v>1719</v>
      </c>
      <c r="F64" s="122" t="s">
        <v>31</v>
      </c>
      <c r="G64" s="581">
        <v>637</v>
      </c>
      <c r="H64" s="121">
        <v>20</v>
      </c>
      <c r="I64" s="121">
        <v>99</v>
      </c>
      <c r="J64" s="121">
        <v>66</v>
      </c>
      <c r="K64" s="121">
        <v>1</v>
      </c>
      <c r="L64" s="121">
        <v>54</v>
      </c>
      <c r="M64" s="121">
        <v>4</v>
      </c>
      <c r="N64" s="121">
        <v>4</v>
      </c>
      <c r="O64" s="121">
        <v>8</v>
      </c>
      <c r="P64" s="121">
        <v>20</v>
      </c>
      <c r="Q64" s="121">
        <v>85</v>
      </c>
      <c r="S64" s="121">
        <v>8</v>
      </c>
      <c r="T64" s="121">
        <v>3</v>
      </c>
      <c r="U64" s="121">
        <v>0</v>
      </c>
      <c r="W64" s="121">
        <v>5</v>
      </c>
      <c r="X64" s="121">
        <v>12</v>
      </c>
      <c r="AB64" s="121">
        <v>2</v>
      </c>
      <c r="AC64" s="123">
        <v>12</v>
      </c>
      <c r="AD64" s="124">
        <f t="shared" si="4"/>
        <v>403</v>
      </c>
    </row>
    <row r="65" spans="1:30" s="70" customFormat="1" ht="16.5">
      <c r="A65" s="122">
        <v>15</v>
      </c>
      <c r="B65" s="122">
        <v>386</v>
      </c>
      <c r="C65" s="122" t="s">
        <v>342</v>
      </c>
      <c r="D65" s="122" t="s">
        <v>342</v>
      </c>
      <c r="E65" s="122">
        <v>1719</v>
      </c>
      <c r="F65" s="122" t="s">
        <v>32</v>
      </c>
      <c r="G65" s="528">
        <v>636</v>
      </c>
      <c r="H65" s="121">
        <v>23</v>
      </c>
      <c r="I65" s="121">
        <v>76</v>
      </c>
      <c r="J65" s="121">
        <v>65</v>
      </c>
      <c r="K65" s="121">
        <v>6</v>
      </c>
      <c r="L65" s="121">
        <v>29</v>
      </c>
      <c r="M65" s="121">
        <v>4</v>
      </c>
      <c r="N65" s="121">
        <v>9</v>
      </c>
      <c r="O65" s="121">
        <v>5</v>
      </c>
      <c r="P65" s="121">
        <v>18</v>
      </c>
      <c r="Q65" s="121">
        <v>88</v>
      </c>
      <c r="S65" s="121">
        <v>6</v>
      </c>
      <c r="T65" s="121">
        <v>3</v>
      </c>
      <c r="U65" s="121">
        <v>1</v>
      </c>
      <c r="W65" s="121">
        <v>1</v>
      </c>
      <c r="X65" s="121">
        <v>29</v>
      </c>
      <c r="AB65" s="121">
        <v>0</v>
      </c>
      <c r="AC65" s="123">
        <v>6</v>
      </c>
      <c r="AD65" s="124">
        <f t="shared" si="4"/>
        <v>369</v>
      </c>
    </row>
    <row r="66" spans="1:30" s="70" customFormat="1" ht="16.5">
      <c r="A66" s="122">
        <v>15</v>
      </c>
      <c r="B66" s="122">
        <v>386</v>
      </c>
      <c r="C66" s="122" t="s">
        <v>342</v>
      </c>
      <c r="D66" s="122" t="s">
        <v>342</v>
      </c>
      <c r="E66" s="122">
        <v>1719</v>
      </c>
      <c r="F66" s="122" t="s">
        <v>33</v>
      </c>
      <c r="G66" s="528">
        <v>636</v>
      </c>
      <c r="H66" s="121">
        <v>20</v>
      </c>
      <c r="I66" s="121">
        <v>75</v>
      </c>
      <c r="J66" s="121">
        <v>79</v>
      </c>
      <c r="K66" s="121">
        <v>9</v>
      </c>
      <c r="L66" s="121">
        <v>31</v>
      </c>
      <c r="M66" s="121">
        <v>1</v>
      </c>
      <c r="N66" s="121">
        <v>20</v>
      </c>
      <c r="O66" s="121">
        <v>3</v>
      </c>
      <c r="P66" s="121">
        <v>16</v>
      </c>
      <c r="Q66" s="121">
        <v>81</v>
      </c>
      <c r="S66" s="121">
        <v>8</v>
      </c>
      <c r="T66" s="121">
        <v>4</v>
      </c>
      <c r="U66" s="121">
        <v>0</v>
      </c>
      <c r="W66" s="121">
        <v>7</v>
      </c>
      <c r="X66" s="121">
        <v>17</v>
      </c>
      <c r="AB66" s="121">
        <v>2</v>
      </c>
      <c r="AC66" s="123">
        <v>10</v>
      </c>
      <c r="AD66" s="124">
        <f t="shared" ref="AD66:AD97" si="5">SUM(H66:AC66)</f>
        <v>383</v>
      </c>
    </row>
    <row r="67" spans="1:30" s="70" customFormat="1" ht="16.5">
      <c r="A67" s="122">
        <v>15</v>
      </c>
      <c r="B67" s="122">
        <v>386</v>
      </c>
      <c r="C67" s="122" t="s">
        <v>342</v>
      </c>
      <c r="D67" s="122" t="s">
        <v>342</v>
      </c>
      <c r="E67" s="122">
        <v>1719</v>
      </c>
      <c r="F67" s="122" t="s">
        <v>197</v>
      </c>
      <c r="G67" s="581">
        <v>636</v>
      </c>
      <c r="H67" s="121">
        <v>19</v>
      </c>
      <c r="I67" s="121">
        <v>68</v>
      </c>
      <c r="J67" s="121">
        <v>73</v>
      </c>
      <c r="K67" s="121">
        <v>3</v>
      </c>
      <c r="L67" s="121">
        <v>43</v>
      </c>
      <c r="M67" s="121">
        <v>5</v>
      </c>
      <c r="N67" s="121">
        <v>7</v>
      </c>
      <c r="O67" s="121">
        <v>6</v>
      </c>
      <c r="P67" s="121">
        <v>11</v>
      </c>
      <c r="Q67" s="121">
        <v>96</v>
      </c>
      <c r="S67" s="121">
        <v>11</v>
      </c>
      <c r="T67" s="121">
        <v>2</v>
      </c>
      <c r="U67" s="121">
        <v>1</v>
      </c>
      <c r="W67" s="121">
        <v>8</v>
      </c>
      <c r="X67" s="121">
        <v>18</v>
      </c>
      <c r="AB67" s="121">
        <v>0</v>
      </c>
      <c r="AC67" s="123">
        <v>6</v>
      </c>
      <c r="AD67" s="124">
        <f t="shared" si="5"/>
        <v>377</v>
      </c>
    </row>
    <row r="68" spans="1:30" s="70" customFormat="1" ht="16.5">
      <c r="A68" s="122">
        <v>15</v>
      </c>
      <c r="B68" s="122">
        <v>386</v>
      </c>
      <c r="C68" s="122" t="s">
        <v>342</v>
      </c>
      <c r="D68" s="122" t="s">
        <v>342</v>
      </c>
      <c r="E68" s="122">
        <v>1720</v>
      </c>
      <c r="F68" s="122" t="s">
        <v>31</v>
      </c>
      <c r="G68" s="528">
        <v>748</v>
      </c>
      <c r="H68" s="121">
        <v>28</v>
      </c>
      <c r="I68" s="121">
        <v>77</v>
      </c>
      <c r="J68" s="121">
        <v>68</v>
      </c>
      <c r="K68" s="121">
        <v>3</v>
      </c>
      <c r="L68" s="121">
        <v>34</v>
      </c>
      <c r="M68" s="121">
        <v>4</v>
      </c>
      <c r="N68" s="121">
        <v>7</v>
      </c>
      <c r="O68" s="121">
        <v>15</v>
      </c>
      <c r="P68" s="121">
        <v>12</v>
      </c>
      <c r="Q68" s="121">
        <v>112</v>
      </c>
      <c r="S68" s="121">
        <v>8</v>
      </c>
      <c r="T68" s="121">
        <v>0</v>
      </c>
      <c r="U68" s="121">
        <v>5</v>
      </c>
      <c r="W68" s="121">
        <v>6</v>
      </c>
      <c r="X68" s="121">
        <v>22</v>
      </c>
      <c r="AB68" s="121">
        <v>1</v>
      </c>
      <c r="AC68" s="123">
        <v>14</v>
      </c>
      <c r="AD68" s="124">
        <f t="shared" si="5"/>
        <v>416</v>
      </c>
    </row>
    <row r="69" spans="1:30" s="70" customFormat="1" ht="16.5">
      <c r="A69" s="122">
        <v>15</v>
      </c>
      <c r="B69" s="122">
        <v>386</v>
      </c>
      <c r="C69" s="122" t="s">
        <v>342</v>
      </c>
      <c r="D69" s="122" t="s">
        <v>342</v>
      </c>
      <c r="E69" s="122">
        <v>1720</v>
      </c>
      <c r="F69" s="122" t="s">
        <v>32</v>
      </c>
      <c r="G69" s="528">
        <v>748</v>
      </c>
      <c r="H69" s="121">
        <v>39</v>
      </c>
      <c r="I69" s="121">
        <v>83</v>
      </c>
      <c r="J69" s="121">
        <v>71</v>
      </c>
      <c r="K69" s="121">
        <v>2</v>
      </c>
      <c r="L69" s="121">
        <v>48</v>
      </c>
      <c r="M69" s="121">
        <v>4</v>
      </c>
      <c r="N69" s="121">
        <v>4</v>
      </c>
      <c r="O69" s="121">
        <v>4</v>
      </c>
      <c r="P69" s="121">
        <v>9</v>
      </c>
      <c r="Q69" s="121">
        <v>78</v>
      </c>
      <c r="S69" s="121">
        <v>8</v>
      </c>
      <c r="T69" s="121">
        <v>8</v>
      </c>
      <c r="U69" s="121">
        <v>2</v>
      </c>
      <c r="W69" s="121">
        <v>13</v>
      </c>
      <c r="X69" s="121">
        <v>22</v>
      </c>
      <c r="AB69" s="121">
        <v>1</v>
      </c>
      <c r="AC69" s="123">
        <v>12</v>
      </c>
      <c r="AD69" s="124">
        <f t="shared" si="5"/>
        <v>408</v>
      </c>
    </row>
    <row r="70" spans="1:30" s="70" customFormat="1" ht="16.5">
      <c r="A70" s="122">
        <v>15</v>
      </c>
      <c r="B70" s="122">
        <v>386</v>
      </c>
      <c r="C70" s="122" t="s">
        <v>342</v>
      </c>
      <c r="D70" s="122" t="s">
        <v>342</v>
      </c>
      <c r="E70" s="122">
        <v>1720</v>
      </c>
      <c r="F70" s="122" t="s">
        <v>33</v>
      </c>
      <c r="G70" s="528">
        <v>748</v>
      </c>
      <c r="H70" s="121">
        <v>34</v>
      </c>
      <c r="I70" s="121">
        <v>96</v>
      </c>
      <c r="J70" s="121">
        <v>56</v>
      </c>
      <c r="K70" s="121">
        <v>2</v>
      </c>
      <c r="L70" s="121">
        <v>35</v>
      </c>
      <c r="M70" s="121">
        <v>6</v>
      </c>
      <c r="N70" s="121">
        <v>2</v>
      </c>
      <c r="O70" s="121">
        <v>9</v>
      </c>
      <c r="P70" s="121">
        <v>21</v>
      </c>
      <c r="Q70" s="121">
        <v>102</v>
      </c>
      <c r="S70" s="121">
        <v>13</v>
      </c>
      <c r="T70" s="121">
        <v>2</v>
      </c>
      <c r="U70" s="121">
        <v>2</v>
      </c>
      <c r="W70" s="121">
        <v>5</v>
      </c>
      <c r="X70" s="121">
        <v>13</v>
      </c>
      <c r="AB70" s="121">
        <v>2</v>
      </c>
      <c r="AC70" s="123">
        <v>9</v>
      </c>
      <c r="AD70" s="124">
        <f t="shared" si="5"/>
        <v>409</v>
      </c>
    </row>
    <row r="71" spans="1:30" s="70" customFormat="1" ht="16.5">
      <c r="A71" s="122">
        <v>15</v>
      </c>
      <c r="B71" s="122">
        <v>386</v>
      </c>
      <c r="C71" s="122" t="s">
        <v>342</v>
      </c>
      <c r="D71" s="122" t="s">
        <v>342</v>
      </c>
      <c r="E71" s="122">
        <v>1720</v>
      </c>
      <c r="F71" s="122" t="s">
        <v>197</v>
      </c>
      <c r="G71" s="528">
        <v>748</v>
      </c>
      <c r="H71" s="121">
        <v>39</v>
      </c>
      <c r="I71" s="121">
        <v>84</v>
      </c>
      <c r="J71" s="121">
        <v>59</v>
      </c>
      <c r="K71" s="121">
        <v>1</v>
      </c>
      <c r="L71" s="121">
        <v>44</v>
      </c>
      <c r="M71" s="121">
        <v>5</v>
      </c>
      <c r="N71" s="121">
        <v>12</v>
      </c>
      <c r="O71" s="121">
        <v>3</v>
      </c>
      <c r="P71" s="121">
        <v>25</v>
      </c>
      <c r="Q71" s="121">
        <v>82</v>
      </c>
      <c r="S71" s="121">
        <v>5</v>
      </c>
      <c r="T71" s="121">
        <v>6</v>
      </c>
      <c r="U71" s="121">
        <v>2</v>
      </c>
      <c r="W71" s="121">
        <v>13</v>
      </c>
      <c r="X71" s="121">
        <v>12</v>
      </c>
      <c r="AB71" s="121">
        <v>0</v>
      </c>
      <c r="AC71" s="123">
        <v>9</v>
      </c>
      <c r="AD71" s="124">
        <f t="shared" si="5"/>
        <v>401</v>
      </c>
    </row>
    <row r="72" spans="1:30" s="70" customFormat="1" ht="16.5">
      <c r="A72" s="122">
        <v>15</v>
      </c>
      <c r="B72" s="122">
        <v>386</v>
      </c>
      <c r="C72" s="122" t="s">
        <v>342</v>
      </c>
      <c r="D72" s="122" t="s">
        <v>342</v>
      </c>
      <c r="E72" s="122">
        <v>1720</v>
      </c>
      <c r="F72" s="122" t="s">
        <v>334</v>
      </c>
      <c r="G72" s="528">
        <v>748</v>
      </c>
      <c r="H72" s="121">
        <v>40</v>
      </c>
      <c r="I72" s="121">
        <v>78</v>
      </c>
      <c r="J72" s="121">
        <v>55</v>
      </c>
      <c r="K72" s="121">
        <v>3</v>
      </c>
      <c r="L72" s="121">
        <v>54</v>
      </c>
      <c r="M72" s="121">
        <v>3</v>
      </c>
      <c r="N72" s="121">
        <v>4</v>
      </c>
      <c r="O72" s="121">
        <v>4</v>
      </c>
      <c r="P72" s="121">
        <v>13</v>
      </c>
      <c r="Q72" s="121">
        <v>103</v>
      </c>
      <c r="S72" s="121">
        <v>13</v>
      </c>
      <c r="T72" s="121">
        <v>3</v>
      </c>
      <c r="U72" s="121">
        <v>0</v>
      </c>
      <c r="W72" s="121">
        <v>0</v>
      </c>
      <c r="X72" s="121">
        <v>0</v>
      </c>
      <c r="AB72" s="121">
        <v>36</v>
      </c>
      <c r="AC72" s="123">
        <v>7</v>
      </c>
      <c r="AD72" s="124">
        <f t="shared" si="5"/>
        <v>416</v>
      </c>
    </row>
    <row r="73" spans="1:30" s="70" customFormat="1" ht="16.5">
      <c r="A73" s="122">
        <v>15</v>
      </c>
      <c r="B73" s="122">
        <v>386</v>
      </c>
      <c r="C73" s="122" t="s">
        <v>342</v>
      </c>
      <c r="D73" s="122" t="s">
        <v>342</v>
      </c>
      <c r="E73" s="122">
        <v>1720</v>
      </c>
      <c r="F73" s="122" t="s">
        <v>335</v>
      </c>
      <c r="G73" s="528">
        <v>748</v>
      </c>
      <c r="H73" s="121">
        <v>36</v>
      </c>
      <c r="I73" s="121">
        <v>84</v>
      </c>
      <c r="J73" s="121">
        <v>54</v>
      </c>
      <c r="K73" s="121">
        <v>6</v>
      </c>
      <c r="L73" s="121">
        <v>27</v>
      </c>
      <c r="M73" s="121">
        <v>2</v>
      </c>
      <c r="N73" s="121">
        <v>5</v>
      </c>
      <c r="O73" s="121">
        <v>4</v>
      </c>
      <c r="P73" s="121">
        <v>24</v>
      </c>
      <c r="Q73" s="121">
        <v>96</v>
      </c>
      <c r="S73" s="121">
        <v>8</v>
      </c>
      <c r="T73" s="121">
        <v>3</v>
      </c>
      <c r="U73" s="121">
        <v>0</v>
      </c>
      <c r="W73" s="121">
        <v>11</v>
      </c>
      <c r="X73" s="121">
        <v>13</v>
      </c>
      <c r="AB73" s="121">
        <v>0</v>
      </c>
      <c r="AC73" s="123">
        <v>7</v>
      </c>
      <c r="AD73" s="124">
        <f t="shared" si="5"/>
        <v>380</v>
      </c>
    </row>
    <row r="74" spans="1:30" s="70" customFormat="1" ht="16.5">
      <c r="A74" s="122">
        <v>15</v>
      </c>
      <c r="B74" s="122">
        <v>386</v>
      </c>
      <c r="C74" s="122" t="s">
        <v>342</v>
      </c>
      <c r="D74" s="122" t="s">
        <v>342</v>
      </c>
      <c r="E74" s="122">
        <v>1720</v>
      </c>
      <c r="F74" s="122" t="s">
        <v>343</v>
      </c>
      <c r="G74" s="528">
        <v>747</v>
      </c>
      <c r="H74" s="121">
        <v>28</v>
      </c>
      <c r="I74" s="121">
        <v>89</v>
      </c>
      <c r="J74" s="121">
        <v>58</v>
      </c>
      <c r="K74" s="121">
        <v>3</v>
      </c>
      <c r="L74" s="121">
        <v>37</v>
      </c>
      <c r="M74" s="121">
        <v>3</v>
      </c>
      <c r="N74" s="121">
        <v>3</v>
      </c>
      <c r="O74" s="121">
        <v>9</v>
      </c>
      <c r="P74" s="121">
        <v>11</v>
      </c>
      <c r="Q74" s="121">
        <v>80</v>
      </c>
      <c r="S74" s="121">
        <v>7</v>
      </c>
      <c r="T74" s="121">
        <v>4</v>
      </c>
      <c r="U74" s="121">
        <v>2</v>
      </c>
      <c r="W74" s="121">
        <v>7</v>
      </c>
      <c r="X74" s="121">
        <v>21</v>
      </c>
      <c r="AB74" s="121">
        <v>0</v>
      </c>
      <c r="AC74" s="123">
        <v>17</v>
      </c>
      <c r="AD74" s="124">
        <f t="shared" si="5"/>
        <v>379</v>
      </c>
    </row>
    <row r="75" spans="1:30" s="70" customFormat="1" ht="16.5">
      <c r="A75" s="122">
        <v>15</v>
      </c>
      <c r="B75" s="122">
        <v>386</v>
      </c>
      <c r="C75" s="122" t="s">
        <v>342</v>
      </c>
      <c r="D75" s="122" t="s">
        <v>342</v>
      </c>
      <c r="E75" s="122">
        <v>1720</v>
      </c>
      <c r="F75" s="122" t="s">
        <v>344</v>
      </c>
      <c r="G75" s="528">
        <v>747</v>
      </c>
      <c r="H75" s="121">
        <v>34</v>
      </c>
      <c r="I75" s="121">
        <v>101</v>
      </c>
      <c r="J75" s="121">
        <v>55</v>
      </c>
      <c r="K75" s="121">
        <v>4</v>
      </c>
      <c r="L75" s="121">
        <v>38</v>
      </c>
      <c r="M75" s="121">
        <v>1</v>
      </c>
      <c r="N75" s="121">
        <v>5</v>
      </c>
      <c r="O75" s="121">
        <v>13</v>
      </c>
      <c r="P75" s="121">
        <v>12</v>
      </c>
      <c r="Q75" s="121">
        <v>100</v>
      </c>
      <c r="S75" s="121">
        <v>13</v>
      </c>
      <c r="T75" s="121">
        <v>1</v>
      </c>
      <c r="U75" s="121">
        <v>3</v>
      </c>
      <c r="W75" s="121">
        <v>5</v>
      </c>
      <c r="X75" s="121">
        <v>21</v>
      </c>
      <c r="AB75" s="121">
        <v>0</v>
      </c>
      <c r="AC75" s="123">
        <v>15</v>
      </c>
      <c r="AD75" s="124">
        <f t="shared" si="5"/>
        <v>421</v>
      </c>
    </row>
    <row r="76" spans="1:30" s="70" customFormat="1" ht="16.5">
      <c r="A76" s="122">
        <v>15</v>
      </c>
      <c r="B76" s="122">
        <v>386</v>
      </c>
      <c r="C76" s="122" t="s">
        <v>342</v>
      </c>
      <c r="D76" s="122" t="s">
        <v>342</v>
      </c>
      <c r="E76" s="122">
        <v>1721</v>
      </c>
      <c r="F76" s="122" t="s">
        <v>31</v>
      </c>
      <c r="G76" s="528">
        <v>713</v>
      </c>
      <c r="H76" s="121">
        <v>12</v>
      </c>
      <c r="I76" s="121">
        <v>74</v>
      </c>
      <c r="J76" s="121">
        <v>72</v>
      </c>
      <c r="K76" s="121">
        <v>4</v>
      </c>
      <c r="L76" s="121">
        <v>49</v>
      </c>
      <c r="M76" s="121">
        <v>1</v>
      </c>
      <c r="N76" s="121">
        <v>2</v>
      </c>
      <c r="O76" s="121">
        <v>3</v>
      </c>
      <c r="P76" s="121">
        <v>10</v>
      </c>
      <c r="Q76" s="121">
        <v>111</v>
      </c>
      <c r="S76" s="121">
        <v>21</v>
      </c>
      <c r="T76" s="121">
        <v>5</v>
      </c>
      <c r="U76" s="121">
        <v>2</v>
      </c>
      <c r="W76" s="121">
        <v>2</v>
      </c>
      <c r="X76" s="121">
        <v>13</v>
      </c>
      <c r="AB76" s="121">
        <v>1</v>
      </c>
      <c r="AC76" s="123">
        <v>9</v>
      </c>
      <c r="AD76" s="124">
        <f t="shared" si="5"/>
        <v>391</v>
      </c>
    </row>
    <row r="77" spans="1:30" s="70" customFormat="1" ht="16.5">
      <c r="A77" s="122">
        <v>15</v>
      </c>
      <c r="B77" s="122">
        <v>386</v>
      </c>
      <c r="C77" s="122" t="s">
        <v>342</v>
      </c>
      <c r="D77" s="122" t="s">
        <v>342</v>
      </c>
      <c r="E77" s="122">
        <v>1721</v>
      </c>
      <c r="F77" s="122" t="s">
        <v>32</v>
      </c>
      <c r="G77" s="528">
        <v>713</v>
      </c>
      <c r="H77" s="121">
        <v>18</v>
      </c>
      <c r="I77" s="121">
        <v>87</v>
      </c>
      <c r="J77" s="121">
        <v>70</v>
      </c>
      <c r="K77" s="121">
        <v>4</v>
      </c>
      <c r="L77" s="121">
        <v>49</v>
      </c>
      <c r="M77" s="121">
        <v>1</v>
      </c>
      <c r="N77" s="121">
        <v>10</v>
      </c>
      <c r="O77" s="121">
        <v>7</v>
      </c>
      <c r="P77" s="121">
        <v>15</v>
      </c>
      <c r="Q77" s="121">
        <v>119</v>
      </c>
      <c r="S77" s="121">
        <v>20</v>
      </c>
      <c r="T77" s="121">
        <v>4</v>
      </c>
      <c r="U77" s="121">
        <v>1</v>
      </c>
      <c r="W77" s="121">
        <v>3</v>
      </c>
      <c r="X77" s="121">
        <v>12</v>
      </c>
      <c r="AB77" s="121">
        <v>0</v>
      </c>
      <c r="AC77" s="123">
        <v>11</v>
      </c>
      <c r="AD77" s="124">
        <f t="shared" si="5"/>
        <v>431</v>
      </c>
    </row>
    <row r="78" spans="1:30" s="70" customFormat="1" ht="16.5">
      <c r="A78" s="122">
        <v>15</v>
      </c>
      <c r="B78" s="122">
        <v>386</v>
      </c>
      <c r="C78" s="122" t="s">
        <v>342</v>
      </c>
      <c r="D78" s="122" t="s">
        <v>342</v>
      </c>
      <c r="E78" s="122">
        <v>1721</v>
      </c>
      <c r="F78" s="122" t="s">
        <v>33</v>
      </c>
      <c r="G78" s="528">
        <v>713</v>
      </c>
      <c r="H78" s="121">
        <v>13</v>
      </c>
      <c r="I78" s="121">
        <v>63</v>
      </c>
      <c r="J78" s="121">
        <v>85</v>
      </c>
      <c r="K78" s="121">
        <v>3</v>
      </c>
      <c r="L78" s="121">
        <v>59</v>
      </c>
      <c r="M78" s="121">
        <v>0</v>
      </c>
      <c r="N78" s="121">
        <v>1</v>
      </c>
      <c r="O78" s="121">
        <v>14</v>
      </c>
      <c r="P78" s="121">
        <v>6</v>
      </c>
      <c r="Q78" s="121">
        <v>110</v>
      </c>
      <c r="S78" s="121">
        <v>22</v>
      </c>
      <c r="T78" s="121">
        <v>5</v>
      </c>
      <c r="U78" s="121">
        <v>2</v>
      </c>
      <c r="W78" s="121">
        <v>1</v>
      </c>
      <c r="X78" s="121">
        <v>15</v>
      </c>
      <c r="AB78" s="121">
        <v>0</v>
      </c>
      <c r="AC78" s="123">
        <v>5</v>
      </c>
      <c r="AD78" s="124">
        <f t="shared" si="5"/>
        <v>404</v>
      </c>
    </row>
    <row r="79" spans="1:30" s="70" customFormat="1" ht="16.5">
      <c r="A79" s="122">
        <v>15</v>
      </c>
      <c r="B79" s="122">
        <v>386</v>
      </c>
      <c r="C79" s="122" t="s">
        <v>342</v>
      </c>
      <c r="D79" s="122" t="s">
        <v>342</v>
      </c>
      <c r="E79" s="122">
        <v>1721</v>
      </c>
      <c r="F79" s="122" t="s">
        <v>197</v>
      </c>
      <c r="G79" s="528">
        <v>713</v>
      </c>
      <c r="H79" s="121">
        <v>12</v>
      </c>
      <c r="I79" s="121">
        <v>77</v>
      </c>
      <c r="J79" s="121">
        <v>77</v>
      </c>
      <c r="K79" s="121">
        <v>2</v>
      </c>
      <c r="L79" s="121">
        <v>62</v>
      </c>
      <c r="M79" s="121">
        <v>2</v>
      </c>
      <c r="N79" s="121">
        <v>5</v>
      </c>
      <c r="O79" s="121">
        <v>11</v>
      </c>
      <c r="P79" s="121">
        <v>10</v>
      </c>
      <c r="Q79" s="121">
        <v>120</v>
      </c>
      <c r="S79" s="121">
        <v>9</v>
      </c>
      <c r="T79" s="121">
        <v>2</v>
      </c>
      <c r="U79" s="121">
        <v>2</v>
      </c>
      <c r="W79" s="121">
        <v>2</v>
      </c>
      <c r="X79" s="121">
        <v>10</v>
      </c>
      <c r="AB79" s="121">
        <v>1</v>
      </c>
      <c r="AC79" s="123">
        <v>12</v>
      </c>
      <c r="AD79" s="124">
        <f t="shared" si="5"/>
        <v>416</v>
      </c>
    </row>
    <row r="80" spans="1:30" s="70" customFormat="1" ht="16.5">
      <c r="A80" s="122">
        <v>15</v>
      </c>
      <c r="B80" s="122">
        <v>386</v>
      </c>
      <c r="C80" s="122" t="s">
        <v>342</v>
      </c>
      <c r="D80" s="122" t="s">
        <v>342</v>
      </c>
      <c r="E80" s="122">
        <v>1722</v>
      </c>
      <c r="F80" s="122" t="s">
        <v>31</v>
      </c>
      <c r="G80" s="581">
        <v>746</v>
      </c>
      <c r="H80" s="121">
        <v>15</v>
      </c>
      <c r="I80" s="121">
        <v>66</v>
      </c>
      <c r="J80" s="121">
        <v>101</v>
      </c>
      <c r="K80" s="121">
        <v>3</v>
      </c>
      <c r="L80" s="121">
        <v>63</v>
      </c>
      <c r="M80" s="121">
        <v>3</v>
      </c>
      <c r="N80" s="121">
        <v>8</v>
      </c>
      <c r="O80" s="121">
        <v>15</v>
      </c>
      <c r="P80" s="121">
        <v>12</v>
      </c>
      <c r="Q80" s="121">
        <v>117</v>
      </c>
      <c r="S80" s="121">
        <v>16</v>
      </c>
      <c r="T80" s="121">
        <v>9</v>
      </c>
      <c r="U80" s="121">
        <v>0</v>
      </c>
      <c r="W80" s="121">
        <v>5</v>
      </c>
      <c r="X80" s="121">
        <v>26</v>
      </c>
      <c r="AB80" s="121">
        <v>0</v>
      </c>
      <c r="AC80" s="123">
        <v>14</v>
      </c>
      <c r="AD80" s="124">
        <f t="shared" si="5"/>
        <v>473</v>
      </c>
    </row>
    <row r="81" spans="1:30" s="70" customFormat="1" ht="16.5">
      <c r="A81" s="122">
        <v>15</v>
      </c>
      <c r="B81" s="122">
        <v>386</v>
      </c>
      <c r="C81" s="122" t="s">
        <v>342</v>
      </c>
      <c r="D81" s="122" t="s">
        <v>342</v>
      </c>
      <c r="E81" s="122">
        <v>1722</v>
      </c>
      <c r="F81" s="122" t="s">
        <v>32</v>
      </c>
      <c r="G81" s="581">
        <v>746</v>
      </c>
      <c r="H81" s="121">
        <v>18</v>
      </c>
      <c r="I81" s="121">
        <v>49</v>
      </c>
      <c r="J81" s="121">
        <v>126</v>
      </c>
      <c r="K81" s="121">
        <v>2</v>
      </c>
      <c r="L81" s="121">
        <v>67</v>
      </c>
      <c r="M81" s="121">
        <v>4</v>
      </c>
      <c r="N81" s="121">
        <v>11</v>
      </c>
      <c r="O81" s="121">
        <v>10</v>
      </c>
      <c r="P81" s="121">
        <v>14</v>
      </c>
      <c r="Q81" s="121">
        <v>78</v>
      </c>
      <c r="S81" s="121">
        <v>8</v>
      </c>
      <c r="T81" s="121">
        <v>9</v>
      </c>
      <c r="U81" s="121">
        <v>0</v>
      </c>
      <c r="W81" s="121">
        <v>5</v>
      </c>
      <c r="X81" s="121">
        <v>29</v>
      </c>
      <c r="AB81" s="121">
        <v>0</v>
      </c>
      <c r="AC81" s="123">
        <v>8</v>
      </c>
      <c r="AD81" s="124">
        <f t="shared" si="5"/>
        <v>438</v>
      </c>
    </row>
    <row r="82" spans="1:30" s="70" customFormat="1" ht="16.5">
      <c r="A82" s="122">
        <v>15</v>
      </c>
      <c r="B82" s="122">
        <v>386</v>
      </c>
      <c r="C82" s="122" t="s">
        <v>342</v>
      </c>
      <c r="D82" s="122" t="s">
        <v>342</v>
      </c>
      <c r="E82" s="122">
        <v>1722</v>
      </c>
      <c r="F82" s="122" t="s">
        <v>33</v>
      </c>
      <c r="G82" s="581">
        <v>746</v>
      </c>
      <c r="H82" s="121">
        <v>20</v>
      </c>
      <c r="I82" s="121">
        <v>69</v>
      </c>
      <c r="J82" s="121">
        <v>88</v>
      </c>
      <c r="K82" s="121">
        <v>2</v>
      </c>
      <c r="L82" s="121">
        <v>61</v>
      </c>
      <c r="M82" s="121">
        <v>3</v>
      </c>
      <c r="N82" s="121">
        <v>9</v>
      </c>
      <c r="O82" s="121">
        <v>4</v>
      </c>
      <c r="P82" s="121">
        <v>16</v>
      </c>
      <c r="Q82" s="121">
        <v>82</v>
      </c>
      <c r="S82" s="121">
        <v>15</v>
      </c>
      <c r="T82" s="121">
        <v>5</v>
      </c>
      <c r="U82" s="121">
        <v>0</v>
      </c>
      <c r="W82" s="121">
        <v>5</v>
      </c>
      <c r="X82" s="121">
        <v>29</v>
      </c>
      <c r="AB82" s="121">
        <v>0</v>
      </c>
      <c r="AC82" s="123">
        <v>15</v>
      </c>
      <c r="AD82" s="124">
        <f t="shared" si="5"/>
        <v>423</v>
      </c>
    </row>
    <row r="83" spans="1:30" s="70" customFormat="1" ht="16.5">
      <c r="A83" s="122">
        <v>15</v>
      </c>
      <c r="B83" s="122">
        <v>386</v>
      </c>
      <c r="C83" s="122" t="s">
        <v>342</v>
      </c>
      <c r="D83" s="122" t="s">
        <v>342</v>
      </c>
      <c r="E83" s="122">
        <v>1722</v>
      </c>
      <c r="F83" s="122" t="s">
        <v>197</v>
      </c>
      <c r="G83" s="528">
        <v>745</v>
      </c>
      <c r="H83" s="121">
        <v>22</v>
      </c>
      <c r="I83" s="121">
        <v>55</v>
      </c>
      <c r="J83" s="121">
        <v>118</v>
      </c>
      <c r="K83" s="121">
        <v>1</v>
      </c>
      <c r="L83" s="121">
        <v>60</v>
      </c>
      <c r="M83" s="121">
        <v>1</v>
      </c>
      <c r="N83" s="121">
        <v>7</v>
      </c>
      <c r="O83" s="121">
        <v>8</v>
      </c>
      <c r="P83" s="121">
        <v>7</v>
      </c>
      <c r="Q83" s="121">
        <v>77</v>
      </c>
      <c r="S83" s="121">
        <v>12</v>
      </c>
      <c r="T83" s="121">
        <v>5</v>
      </c>
      <c r="U83" s="121">
        <v>1</v>
      </c>
      <c r="W83" s="121">
        <v>1</v>
      </c>
      <c r="X83" s="121">
        <v>11</v>
      </c>
      <c r="AB83" s="121">
        <v>0</v>
      </c>
      <c r="AC83" s="123">
        <v>10</v>
      </c>
      <c r="AD83" s="124">
        <f t="shared" si="5"/>
        <v>396</v>
      </c>
    </row>
    <row r="84" spans="1:30" s="70" customFormat="1" ht="16.5">
      <c r="A84" s="122">
        <v>15</v>
      </c>
      <c r="B84" s="122">
        <v>386</v>
      </c>
      <c r="C84" s="122" t="s">
        <v>342</v>
      </c>
      <c r="D84" s="122" t="s">
        <v>342</v>
      </c>
      <c r="E84" s="122">
        <v>1722</v>
      </c>
      <c r="F84" s="122" t="s">
        <v>334</v>
      </c>
      <c r="G84" s="528">
        <v>745</v>
      </c>
      <c r="H84" s="121">
        <v>18</v>
      </c>
      <c r="I84" s="121">
        <v>52</v>
      </c>
      <c r="J84" s="121">
        <v>104</v>
      </c>
      <c r="K84" s="121">
        <v>2</v>
      </c>
      <c r="L84" s="121">
        <v>55</v>
      </c>
      <c r="M84" s="121">
        <v>2</v>
      </c>
      <c r="N84" s="121">
        <v>6</v>
      </c>
      <c r="O84" s="121">
        <v>15</v>
      </c>
      <c r="P84" s="121">
        <v>18</v>
      </c>
      <c r="Q84" s="121">
        <v>70</v>
      </c>
      <c r="S84" s="121">
        <v>8</v>
      </c>
      <c r="T84" s="121">
        <v>3</v>
      </c>
      <c r="U84" s="121">
        <v>5</v>
      </c>
      <c r="W84" s="121">
        <v>6</v>
      </c>
      <c r="X84" s="121">
        <v>15</v>
      </c>
      <c r="AB84" s="121">
        <v>0</v>
      </c>
      <c r="AC84" s="123">
        <v>13</v>
      </c>
      <c r="AD84" s="124">
        <f t="shared" si="5"/>
        <v>392</v>
      </c>
    </row>
    <row r="85" spans="1:30" s="70" customFormat="1" ht="16.5">
      <c r="A85" s="122">
        <v>15</v>
      </c>
      <c r="B85" s="122">
        <v>386</v>
      </c>
      <c r="C85" s="122" t="s">
        <v>342</v>
      </c>
      <c r="D85" s="122" t="s">
        <v>342</v>
      </c>
      <c r="E85" s="122">
        <v>1722</v>
      </c>
      <c r="F85" s="122" t="s">
        <v>335</v>
      </c>
      <c r="G85" s="528">
        <v>745</v>
      </c>
      <c r="H85" s="121">
        <v>12</v>
      </c>
      <c r="I85" s="121">
        <v>68</v>
      </c>
      <c r="J85" s="121">
        <v>86</v>
      </c>
      <c r="K85" s="121">
        <v>3</v>
      </c>
      <c r="L85" s="121">
        <v>63</v>
      </c>
      <c r="M85" s="121">
        <v>1</v>
      </c>
      <c r="N85" s="121">
        <v>5</v>
      </c>
      <c r="O85" s="121">
        <v>16</v>
      </c>
      <c r="P85" s="121">
        <v>16</v>
      </c>
      <c r="Q85" s="121">
        <v>83</v>
      </c>
      <c r="S85" s="121">
        <v>15</v>
      </c>
      <c r="T85" s="121">
        <v>3</v>
      </c>
      <c r="U85" s="121">
        <v>5</v>
      </c>
      <c r="W85" s="121">
        <v>1</v>
      </c>
      <c r="X85" s="121">
        <v>17</v>
      </c>
      <c r="AB85" s="121">
        <v>1</v>
      </c>
      <c r="AC85" s="123">
        <v>14</v>
      </c>
      <c r="AD85" s="124">
        <f t="shared" si="5"/>
        <v>409</v>
      </c>
    </row>
    <row r="86" spans="1:30" s="70" customFormat="1" ht="16.5">
      <c r="A86" s="122">
        <v>15</v>
      </c>
      <c r="B86" s="122">
        <v>386</v>
      </c>
      <c r="C86" s="122" t="s">
        <v>342</v>
      </c>
      <c r="D86" s="122" t="s">
        <v>342</v>
      </c>
      <c r="E86" s="122">
        <v>1722</v>
      </c>
      <c r="F86" s="122" t="s">
        <v>343</v>
      </c>
      <c r="G86" s="528">
        <v>745</v>
      </c>
      <c r="H86" s="121">
        <v>15</v>
      </c>
      <c r="I86" s="121">
        <v>62</v>
      </c>
      <c r="J86" s="121">
        <v>123</v>
      </c>
      <c r="K86" s="121">
        <v>4</v>
      </c>
      <c r="L86" s="121">
        <v>65</v>
      </c>
      <c r="M86" s="121">
        <v>0</v>
      </c>
      <c r="N86" s="121">
        <v>5</v>
      </c>
      <c r="O86" s="121">
        <v>8</v>
      </c>
      <c r="P86" s="121">
        <v>11</v>
      </c>
      <c r="Q86" s="121">
        <v>70</v>
      </c>
      <c r="S86" s="121">
        <v>13</v>
      </c>
      <c r="T86" s="121">
        <v>5</v>
      </c>
      <c r="U86" s="121">
        <v>1</v>
      </c>
      <c r="W86" s="121">
        <v>2</v>
      </c>
      <c r="X86" s="121">
        <v>22</v>
      </c>
      <c r="AB86" s="121">
        <v>0</v>
      </c>
      <c r="AC86" s="123">
        <v>6</v>
      </c>
      <c r="AD86" s="124">
        <f t="shared" si="5"/>
        <v>412</v>
      </c>
    </row>
    <row r="87" spans="1:30" s="70" customFormat="1" ht="16.5">
      <c r="A87" s="122">
        <v>15</v>
      </c>
      <c r="B87" s="122">
        <v>386</v>
      </c>
      <c r="C87" s="122" t="s">
        <v>342</v>
      </c>
      <c r="D87" s="122" t="s">
        <v>342</v>
      </c>
      <c r="E87" s="122">
        <v>1722</v>
      </c>
      <c r="F87" s="122" t="s">
        <v>344</v>
      </c>
      <c r="G87" s="528">
        <v>745</v>
      </c>
      <c r="H87" s="121">
        <v>30</v>
      </c>
      <c r="I87" s="121">
        <v>63</v>
      </c>
      <c r="J87" s="121">
        <v>109</v>
      </c>
      <c r="K87" s="121">
        <v>3</v>
      </c>
      <c r="L87" s="121">
        <v>60</v>
      </c>
      <c r="M87" s="121">
        <v>0</v>
      </c>
      <c r="N87" s="121">
        <v>3</v>
      </c>
      <c r="O87" s="121">
        <v>11</v>
      </c>
      <c r="P87" s="121">
        <v>18</v>
      </c>
      <c r="Q87" s="121">
        <v>84</v>
      </c>
      <c r="S87" s="121">
        <v>8</v>
      </c>
      <c r="T87" s="121">
        <v>5</v>
      </c>
      <c r="U87" s="121">
        <v>1</v>
      </c>
      <c r="W87" s="121">
        <v>6</v>
      </c>
      <c r="X87" s="121">
        <v>11</v>
      </c>
      <c r="AB87" s="121">
        <v>0</v>
      </c>
      <c r="AC87" s="123">
        <v>7</v>
      </c>
      <c r="AD87" s="124">
        <f t="shared" si="5"/>
        <v>419</v>
      </c>
    </row>
    <row r="88" spans="1:30" s="70" customFormat="1" ht="16.5">
      <c r="A88" s="122">
        <v>15</v>
      </c>
      <c r="B88" s="122">
        <v>386</v>
      </c>
      <c r="C88" s="122" t="s">
        <v>342</v>
      </c>
      <c r="D88" s="122" t="s">
        <v>342</v>
      </c>
      <c r="E88" s="122">
        <v>1722</v>
      </c>
      <c r="F88" s="122" t="s">
        <v>345</v>
      </c>
      <c r="G88" s="528">
        <v>745</v>
      </c>
      <c r="H88" s="121">
        <v>14</v>
      </c>
      <c r="I88" s="121">
        <v>60</v>
      </c>
      <c r="J88" s="121">
        <v>115</v>
      </c>
      <c r="K88" s="121">
        <v>2</v>
      </c>
      <c r="L88" s="121">
        <v>45</v>
      </c>
      <c r="M88" s="121">
        <v>1</v>
      </c>
      <c r="N88" s="121">
        <v>7</v>
      </c>
      <c r="O88" s="121">
        <v>11</v>
      </c>
      <c r="P88" s="121">
        <v>9</v>
      </c>
      <c r="Q88" s="121">
        <v>65</v>
      </c>
      <c r="S88" s="121">
        <v>12</v>
      </c>
      <c r="T88" s="121">
        <v>6</v>
      </c>
      <c r="U88" s="121">
        <v>5</v>
      </c>
      <c r="W88" s="121">
        <v>4</v>
      </c>
      <c r="X88" s="121">
        <v>14</v>
      </c>
      <c r="AB88" s="121">
        <v>0</v>
      </c>
      <c r="AC88" s="123">
        <v>10</v>
      </c>
      <c r="AD88" s="124">
        <f t="shared" si="5"/>
        <v>380</v>
      </c>
    </row>
    <row r="89" spans="1:30" s="70" customFormat="1" ht="16.5">
      <c r="A89" s="122">
        <v>15</v>
      </c>
      <c r="B89" s="122">
        <v>386</v>
      </c>
      <c r="C89" s="122" t="s">
        <v>342</v>
      </c>
      <c r="D89" s="122" t="s">
        <v>342</v>
      </c>
      <c r="E89" s="122">
        <v>1722</v>
      </c>
      <c r="F89" s="122" t="s">
        <v>346</v>
      </c>
      <c r="G89" s="528">
        <v>745</v>
      </c>
      <c r="H89" s="121">
        <v>18</v>
      </c>
      <c r="I89" s="121">
        <v>71</v>
      </c>
      <c r="J89" s="121">
        <v>113</v>
      </c>
      <c r="K89" s="121">
        <v>6</v>
      </c>
      <c r="L89" s="121">
        <v>48</v>
      </c>
      <c r="M89" s="121">
        <v>0</v>
      </c>
      <c r="N89" s="121">
        <v>3</v>
      </c>
      <c r="O89" s="121">
        <v>8</v>
      </c>
      <c r="P89" s="121">
        <v>17</v>
      </c>
      <c r="Q89" s="121">
        <v>66</v>
      </c>
      <c r="S89" s="121">
        <v>15</v>
      </c>
      <c r="T89" s="121">
        <v>4</v>
      </c>
      <c r="U89" s="121">
        <v>2</v>
      </c>
      <c r="W89" s="121">
        <v>2</v>
      </c>
      <c r="X89" s="121">
        <v>15</v>
      </c>
      <c r="AB89" s="121">
        <v>0</v>
      </c>
      <c r="AC89" s="123">
        <v>13</v>
      </c>
      <c r="AD89" s="124">
        <f t="shared" si="5"/>
        <v>401</v>
      </c>
    </row>
    <row r="90" spans="1:30" s="70" customFormat="1" ht="16.5">
      <c r="A90" s="122">
        <v>15</v>
      </c>
      <c r="B90" s="122">
        <v>386</v>
      </c>
      <c r="C90" s="122" t="s">
        <v>342</v>
      </c>
      <c r="D90" s="122" t="s">
        <v>342</v>
      </c>
      <c r="E90" s="122">
        <v>1722</v>
      </c>
      <c r="F90" s="122" t="s">
        <v>347</v>
      </c>
      <c r="G90" s="581">
        <v>745</v>
      </c>
      <c r="H90" s="121">
        <v>23</v>
      </c>
      <c r="I90" s="121">
        <v>57</v>
      </c>
      <c r="J90" s="121">
        <v>89</v>
      </c>
      <c r="K90" s="121">
        <v>2</v>
      </c>
      <c r="L90" s="121">
        <v>61</v>
      </c>
      <c r="M90" s="121">
        <v>1</v>
      </c>
      <c r="N90" s="121">
        <v>6</v>
      </c>
      <c r="O90" s="121">
        <v>19</v>
      </c>
      <c r="P90" s="121">
        <v>11</v>
      </c>
      <c r="Q90" s="121">
        <v>102</v>
      </c>
      <c r="S90" s="121">
        <v>11</v>
      </c>
      <c r="T90" s="121">
        <v>3</v>
      </c>
      <c r="U90" s="121">
        <v>2</v>
      </c>
      <c r="W90" s="121">
        <v>3</v>
      </c>
      <c r="X90" s="121">
        <v>18</v>
      </c>
      <c r="AB90" s="121">
        <v>0</v>
      </c>
      <c r="AC90" s="123">
        <v>9</v>
      </c>
      <c r="AD90" s="124">
        <f t="shared" si="5"/>
        <v>417</v>
      </c>
    </row>
    <row r="91" spans="1:30" s="70" customFormat="1" ht="16.5">
      <c r="A91" s="122">
        <v>15</v>
      </c>
      <c r="B91" s="122">
        <v>386</v>
      </c>
      <c r="C91" s="122" t="s">
        <v>342</v>
      </c>
      <c r="D91" s="122" t="s">
        <v>342</v>
      </c>
      <c r="E91" s="122">
        <v>1723</v>
      </c>
      <c r="F91" s="122" t="s">
        <v>31</v>
      </c>
      <c r="G91" s="528">
        <v>747</v>
      </c>
      <c r="H91" s="121">
        <v>29</v>
      </c>
      <c r="I91" s="121">
        <v>72</v>
      </c>
      <c r="J91" s="121">
        <v>96</v>
      </c>
      <c r="K91" s="121">
        <v>1</v>
      </c>
      <c r="L91" s="121">
        <v>56</v>
      </c>
      <c r="M91" s="121">
        <v>2</v>
      </c>
      <c r="N91" s="121">
        <v>9</v>
      </c>
      <c r="O91" s="121">
        <v>3</v>
      </c>
      <c r="P91" s="121">
        <v>12</v>
      </c>
      <c r="Q91" s="121">
        <v>75</v>
      </c>
      <c r="S91" s="121">
        <v>15</v>
      </c>
      <c r="T91" s="121">
        <v>6</v>
      </c>
      <c r="U91" s="121">
        <v>4</v>
      </c>
      <c r="W91" s="121">
        <v>5</v>
      </c>
      <c r="X91" s="121">
        <v>30</v>
      </c>
      <c r="AB91" s="121">
        <v>0</v>
      </c>
      <c r="AC91" s="123">
        <v>9</v>
      </c>
      <c r="AD91" s="124">
        <f t="shared" si="5"/>
        <v>424</v>
      </c>
    </row>
    <row r="92" spans="1:30" s="70" customFormat="1" ht="16.5">
      <c r="A92" s="122">
        <v>15</v>
      </c>
      <c r="B92" s="122">
        <v>386</v>
      </c>
      <c r="C92" s="122" t="s">
        <v>342</v>
      </c>
      <c r="D92" s="122" t="s">
        <v>342</v>
      </c>
      <c r="E92" s="122">
        <v>1723</v>
      </c>
      <c r="F92" s="122" t="s">
        <v>32</v>
      </c>
      <c r="G92" s="581">
        <v>747</v>
      </c>
      <c r="H92" s="121">
        <v>22</v>
      </c>
      <c r="I92" s="121">
        <v>110</v>
      </c>
      <c r="J92" s="121">
        <v>88</v>
      </c>
      <c r="K92" s="121">
        <v>2</v>
      </c>
      <c r="L92" s="121">
        <v>50</v>
      </c>
      <c r="M92" s="121">
        <v>3</v>
      </c>
      <c r="N92" s="121">
        <v>6</v>
      </c>
      <c r="O92" s="121">
        <v>4</v>
      </c>
      <c r="P92" s="121">
        <v>17</v>
      </c>
      <c r="Q92" s="121">
        <v>77</v>
      </c>
      <c r="S92" s="121">
        <v>8</v>
      </c>
      <c r="T92" s="121">
        <v>4</v>
      </c>
      <c r="U92" s="121">
        <v>2</v>
      </c>
      <c r="W92" s="121">
        <v>5</v>
      </c>
      <c r="X92" s="121">
        <v>14</v>
      </c>
      <c r="AB92" s="121">
        <v>0</v>
      </c>
      <c r="AC92" s="123">
        <v>9</v>
      </c>
      <c r="AD92" s="124">
        <f t="shared" si="5"/>
        <v>421</v>
      </c>
    </row>
    <row r="93" spans="1:30" s="70" customFormat="1" ht="16.5">
      <c r="A93" s="122">
        <v>15</v>
      </c>
      <c r="B93" s="122">
        <v>386</v>
      </c>
      <c r="C93" s="122" t="s">
        <v>342</v>
      </c>
      <c r="D93" s="122" t="s">
        <v>342</v>
      </c>
      <c r="E93" s="122">
        <v>1723</v>
      </c>
      <c r="F93" s="122" t="s">
        <v>33</v>
      </c>
      <c r="G93" s="528">
        <v>746</v>
      </c>
      <c r="H93" s="121">
        <v>17</v>
      </c>
      <c r="I93" s="121">
        <v>70</v>
      </c>
      <c r="J93" s="121">
        <v>94</v>
      </c>
      <c r="K93" s="121">
        <v>4</v>
      </c>
      <c r="L93" s="121">
        <v>55</v>
      </c>
      <c r="M93" s="121">
        <v>0</v>
      </c>
      <c r="N93" s="121">
        <v>14</v>
      </c>
      <c r="O93" s="121">
        <v>5</v>
      </c>
      <c r="P93" s="121">
        <v>25</v>
      </c>
      <c r="Q93" s="121">
        <v>78</v>
      </c>
      <c r="S93" s="121">
        <v>8</v>
      </c>
      <c r="T93" s="121">
        <v>3</v>
      </c>
      <c r="U93" s="121">
        <v>1</v>
      </c>
      <c r="W93" s="121">
        <v>3</v>
      </c>
      <c r="X93" s="121">
        <v>29</v>
      </c>
      <c r="AB93" s="121">
        <v>0</v>
      </c>
      <c r="AC93" s="123">
        <v>9</v>
      </c>
      <c r="AD93" s="124">
        <f t="shared" si="5"/>
        <v>415</v>
      </c>
    </row>
    <row r="94" spans="1:30" s="70" customFormat="1" ht="16.5">
      <c r="A94" s="122">
        <v>15</v>
      </c>
      <c r="B94" s="122">
        <v>386</v>
      </c>
      <c r="C94" s="122" t="s">
        <v>342</v>
      </c>
      <c r="D94" s="122" t="s">
        <v>342</v>
      </c>
      <c r="E94" s="122">
        <v>1723</v>
      </c>
      <c r="F94" s="122" t="s">
        <v>197</v>
      </c>
      <c r="G94" s="528">
        <v>746</v>
      </c>
      <c r="H94" s="121">
        <v>22</v>
      </c>
      <c r="I94" s="121">
        <v>89</v>
      </c>
      <c r="J94" s="121">
        <v>99</v>
      </c>
      <c r="K94" s="121">
        <v>4</v>
      </c>
      <c r="L94" s="121">
        <v>42</v>
      </c>
      <c r="M94" s="121">
        <v>1</v>
      </c>
      <c r="N94" s="121">
        <v>6</v>
      </c>
      <c r="O94" s="121">
        <v>9</v>
      </c>
      <c r="P94" s="121">
        <v>16</v>
      </c>
      <c r="Q94" s="121">
        <v>57</v>
      </c>
      <c r="S94" s="121">
        <v>9</v>
      </c>
      <c r="T94" s="121">
        <v>4</v>
      </c>
      <c r="U94" s="121">
        <v>3</v>
      </c>
      <c r="W94" s="121">
        <v>4</v>
      </c>
      <c r="X94" s="121">
        <v>19</v>
      </c>
      <c r="AB94" s="121">
        <v>0</v>
      </c>
      <c r="AC94" s="123">
        <v>14</v>
      </c>
      <c r="AD94" s="124">
        <f t="shared" si="5"/>
        <v>398</v>
      </c>
    </row>
    <row r="95" spans="1:30" s="70" customFormat="1" ht="16.5">
      <c r="A95" s="122">
        <v>15</v>
      </c>
      <c r="B95" s="122">
        <v>386</v>
      </c>
      <c r="C95" s="122" t="s">
        <v>342</v>
      </c>
      <c r="D95" s="122" t="s">
        <v>342</v>
      </c>
      <c r="E95" s="122">
        <v>1724</v>
      </c>
      <c r="F95" s="122" t="s">
        <v>31</v>
      </c>
      <c r="G95" s="528">
        <v>707</v>
      </c>
      <c r="H95" s="121">
        <v>30</v>
      </c>
      <c r="I95" s="121">
        <v>83</v>
      </c>
      <c r="J95" s="121">
        <v>75</v>
      </c>
      <c r="K95" s="121">
        <v>2</v>
      </c>
      <c r="L95" s="121">
        <v>57</v>
      </c>
      <c r="M95" s="121">
        <v>4</v>
      </c>
      <c r="N95" s="121">
        <v>4</v>
      </c>
      <c r="O95" s="121">
        <v>5</v>
      </c>
      <c r="P95" s="121">
        <v>31</v>
      </c>
      <c r="Q95" s="121">
        <v>69</v>
      </c>
      <c r="S95" s="121">
        <v>8</v>
      </c>
      <c r="T95" s="121">
        <v>6</v>
      </c>
      <c r="U95" s="121">
        <v>3</v>
      </c>
      <c r="W95" s="121">
        <v>4</v>
      </c>
      <c r="X95" s="121">
        <v>53</v>
      </c>
      <c r="AB95" s="121">
        <v>0</v>
      </c>
      <c r="AC95" s="123">
        <v>13</v>
      </c>
      <c r="AD95" s="124">
        <f t="shared" si="5"/>
        <v>447</v>
      </c>
    </row>
    <row r="96" spans="1:30" s="70" customFormat="1" ht="16.5">
      <c r="A96" s="122">
        <v>15</v>
      </c>
      <c r="B96" s="122">
        <v>386</v>
      </c>
      <c r="C96" s="122" t="s">
        <v>342</v>
      </c>
      <c r="D96" s="122" t="s">
        <v>342</v>
      </c>
      <c r="E96" s="122">
        <v>1724</v>
      </c>
      <c r="F96" s="122" t="s">
        <v>32</v>
      </c>
      <c r="G96" s="528">
        <v>706</v>
      </c>
      <c r="H96" s="121">
        <v>29</v>
      </c>
      <c r="I96" s="121">
        <v>78</v>
      </c>
      <c r="J96" s="121">
        <v>83</v>
      </c>
      <c r="K96" s="121">
        <v>4</v>
      </c>
      <c r="L96" s="121">
        <v>49</v>
      </c>
      <c r="M96" s="121">
        <v>2</v>
      </c>
      <c r="N96" s="121">
        <v>0</v>
      </c>
      <c r="O96" s="121">
        <v>3</v>
      </c>
      <c r="P96" s="121">
        <v>21</v>
      </c>
      <c r="Q96" s="121">
        <v>66</v>
      </c>
      <c r="S96" s="121">
        <v>11</v>
      </c>
      <c r="T96" s="121">
        <v>15</v>
      </c>
      <c r="U96" s="121">
        <v>0</v>
      </c>
      <c r="W96" s="121">
        <v>30</v>
      </c>
      <c r="X96" s="121">
        <v>6</v>
      </c>
      <c r="AB96" s="121">
        <v>0</v>
      </c>
      <c r="AC96" s="123">
        <v>12</v>
      </c>
      <c r="AD96" s="124">
        <f t="shared" si="5"/>
        <v>409</v>
      </c>
    </row>
    <row r="97" spans="1:30" s="70" customFormat="1" ht="16.5">
      <c r="A97" s="122">
        <v>15</v>
      </c>
      <c r="B97" s="122">
        <v>386</v>
      </c>
      <c r="C97" s="122" t="s">
        <v>342</v>
      </c>
      <c r="D97" s="122" t="s">
        <v>342</v>
      </c>
      <c r="E97" s="122">
        <v>1724</v>
      </c>
      <c r="F97" s="122" t="s">
        <v>33</v>
      </c>
      <c r="G97" s="528">
        <v>706</v>
      </c>
      <c r="H97" s="121">
        <v>25</v>
      </c>
      <c r="I97" s="121">
        <v>72</v>
      </c>
      <c r="J97" s="121">
        <v>51</v>
      </c>
      <c r="K97" s="121">
        <v>5</v>
      </c>
      <c r="L97" s="121">
        <v>81</v>
      </c>
      <c r="M97" s="121">
        <v>0</v>
      </c>
      <c r="N97" s="121">
        <v>11</v>
      </c>
      <c r="O97" s="121">
        <v>7</v>
      </c>
      <c r="P97" s="121">
        <v>25</v>
      </c>
      <c r="Q97" s="121">
        <v>56</v>
      </c>
      <c r="S97" s="121">
        <v>5</v>
      </c>
      <c r="T97" s="121">
        <v>7</v>
      </c>
      <c r="U97" s="121">
        <v>3</v>
      </c>
      <c r="W97" s="121">
        <v>3</v>
      </c>
      <c r="X97" s="121">
        <v>54</v>
      </c>
      <c r="AB97" s="121">
        <v>0</v>
      </c>
      <c r="AC97" s="123">
        <v>11</v>
      </c>
      <c r="AD97" s="124">
        <f t="shared" si="5"/>
        <v>416</v>
      </c>
    </row>
    <row r="98" spans="1:30" s="70" customFormat="1" ht="16.5">
      <c r="A98" s="122">
        <v>15</v>
      </c>
      <c r="B98" s="122">
        <v>386</v>
      </c>
      <c r="C98" s="122" t="s">
        <v>342</v>
      </c>
      <c r="D98" s="122" t="s">
        <v>342</v>
      </c>
      <c r="E98" s="122">
        <v>1725</v>
      </c>
      <c r="F98" s="122" t="s">
        <v>31</v>
      </c>
      <c r="G98" s="581">
        <v>748</v>
      </c>
      <c r="H98" s="121">
        <v>18</v>
      </c>
      <c r="I98" s="121">
        <v>75</v>
      </c>
      <c r="J98" s="121">
        <v>98</v>
      </c>
      <c r="K98" s="121">
        <v>6</v>
      </c>
      <c r="L98" s="121">
        <v>38</v>
      </c>
      <c r="M98" s="121">
        <v>0</v>
      </c>
      <c r="N98" s="121">
        <v>6</v>
      </c>
      <c r="O98" s="121">
        <v>2</v>
      </c>
      <c r="P98" s="121">
        <v>14</v>
      </c>
      <c r="Q98" s="121">
        <v>79</v>
      </c>
      <c r="S98" s="121">
        <v>12</v>
      </c>
      <c r="T98" s="121">
        <v>3</v>
      </c>
      <c r="U98" s="121">
        <v>4</v>
      </c>
      <c r="W98" s="121">
        <v>4</v>
      </c>
      <c r="X98" s="121">
        <v>43</v>
      </c>
      <c r="AB98" s="121">
        <v>0</v>
      </c>
      <c r="AC98" s="123">
        <v>13</v>
      </c>
      <c r="AD98" s="124">
        <f t="shared" ref="AD98:AD123" si="6">SUM(H98:AC98)</f>
        <v>415</v>
      </c>
    </row>
    <row r="99" spans="1:30" s="70" customFormat="1" ht="16.5">
      <c r="A99" s="122">
        <v>15</v>
      </c>
      <c r="B99" s="122">
        <v>386</v>
      </c>
      <c r="C99" s="122" t="s">
        <v>342</v>
      </c>
      <c r="D99" s="122" t="s">
        <v>342</v>
      </c>
      <c r="E99" s="122">
        <v>1725</v>
      </c>
      <c r="F99" s="122" t="s">
        <v>32</v>
      </c>
      <c r="G99" s="581">
        <v>747</v>
      </c>
      <c r="H99" s="121">
        <v>15</v>
      </c>
      <c r="I99" s="121">
        <v>85</v>
      </c>
      <c r="J99" s="121">
        <v>94</v>
      </c>
      <c r="K99" s="121">
        <v>5</v>
      </c>
      <c r="L99" s="121">
        <v>46</v>
      </c>
      <c r="M99" s="121">
        <v>2</v>
      </c>
      <c r="N99" s="121">
        <v>6</v>
      </c>
      <c r="O99" s="121">
        <v>5</v>
      </c>
      <c r="P99" s="121">
        <v>12</v>
      </c>
      <c r="Q99" s="121">
        <v>96</v>
      </c>
      <c r="S99" s="121">
        <v>18</v>
      </c>
      <c r="T99" s="121">
        <v>6</v>
      </c>
      <c r="U99" s="121">
        <v>1</v>
      </c>
      <c r="W99" s="121">
        <v>7</v>
      </c>
      <c r="X99" s="121">
        <v>29</v>
      </c>
      <c r="AB99" s="121">
        <v>0</v>
      </c>
      <c r="AC99" s="123">
        <v>13</v>
      </c>
      <c r="AD99" s="124">
        <f t="shared" si="6"/>
        <v>440</v>
      </c>
    </row>
    <row r="100" spans="1:30" s="70" customFormat="1" ht="16.5">
      <c r="A100" s="122">
        <v>15</v>
      </c>
      <c r="B100" s="122">
        <v>386</v>
      </c>
      <c r="C100" s="122" t="s">
        <v>342</v>
      </c>
      <c r="D100" s="122" t="s">
        <v>342</v>
      </c>
      <c r="E100" s="122">
        <v>1725</v>
      </c>
      <c r="F100" s="122" t="s">
        <v>33</v>
      </c>
      <c r="G100" s="581">
        <v>747</v>
      </c>
      <c r="H100" s="121">
        <v>24</v>
      </c>
      <c r="I100" s="121">
        <v>92</v>
      </c>
      <c r="J100" s="121">
        <v>91</v>
      </c>
      <c r="K100" s="121">
        <v>5</v>
      </c>
      <c r="L100" s="121">
        <v>37</v>
      </c>
      <c r="M100" s="121">
        <v>3</v>
      </c>
      <c r="N100" s="121">
        <v>6</v>
      </c>
      <c r="O100" s="121">
        <v>3</v>
      </c>
      <c r="P100" s="121">
        <v>16</v>
      </c>
      <c r="Q100" s="121">
        <v>87</v>
      </c>
      <c r="S100" s="121">
        <v>16</v>
      </c>
      <c r="T100" s="121">
        <v>4</v>
      </c>
      <c r="U100" s="121">
        <v>7</v>
      </c>
      <c r="W100" s="121">
        <v>5</v>
      </c>
      <c r="X100" s="121">
        <v>28</v>
      </c>
      <c r="AB100" s="121">
        <v>0</v>
      </c>
      <c r="AC100" s="123">
        <v>18</v>
      </c>
      <c r="AD100" s="124">
        <f t="shared" si="6"/>
        <v>442</v>
      </c>
    </row>
    <row r="101" spans="1:30" s="70" customFormat="1" ht="16.5">
      <c r="A101" s="122">
        <v>15</v>
      </c>
      <c r="B101" s="122">
        <v>386</v>
      </c>
      <c r="C101" s="122" t="s">
        <v>342</v>
      </c>
      <c r="D101" s="122" t="s">
        <v>342</v>
      </c>
      <c r="E101" s="122">
        <v>1725</v>
      </c>
      <c r="F101" s="122" t="s">
        <v>197</v>
      </c>
      <c r="G101" s="581">
        <v>747</v>
      </c>
      <c r="H101" s="121">
        <v>26</v>
      </c>
      <c r="I101" s="121">
        <v>93</v>
      </c>
      <c r="J101" s="121">
        <v>97</v>
      </c>
      <c r="K101" s="121">
        <v>2</v>
      </c>
      <c r="L101" s="121">
        <v>42</v>
      </c>
      <c r="M101" s="121">
        <v>2</v>
      </c>
      <c r="N101" s="121">
        <v>3</v>
      </c>
      <c r="O101" s="121">
        <v>8</v>
      </c>
      <c r="P101" s="121">
        <v>18</v>
      </c>
      <c r="Q101" s="121">
        <v>88</v>
      </c>
      <c r="S101" s="121">
        <v>17</v>
      </c>
      <c r="T101" s="121">
        <v>6</v>
      </c>
      <c r="U101" s="121">
        <v>0</v>
      </c>
      <c r="W101" s="121">
        <v>6</v>
      </c>
      <c r="X101" s="121">
        <v>23</v>
      </c>
      <c r="AB101" s="121">
        <v>0</v>
      </c>
      <c r="AC101" s="123">
        <v>13</v>
      </c>
      <c r="AD101" s="124">
        <f t="shared" si="6"/>
        <v>444</v>
      </c>
    </row>
    <row r="102" spans="1:30" s="70" customFormat="1" ht="16.5">
      <c r="A102" s="122">
        <v>15</v>
      </c>
      <c r="B102" s="122">
        <v>386</v>
      </c>
      <c r="C102" s="122" t="s">
        <v>342</v>
      </c>
      <c r="D102" s="122" t="s">
        <v>342</v>
      </c>
      <c r="E102" s="122">
        <v>1726</v>
      </c>
      <c r="F102" s="122" t="s">
        <v>31</v>
      </c>
      <c r="G102" s="581">
        <v>717</v>
      </c>
      <c r="H102" s="121">
        <v>24</v>
      </c>
      <c r="I102" s="121">
        <v>69</v>
      </c>
      <c r="J102" s="121">
        <v>89</v>
      </c>
      <c r="K102" s="121">
        <v>5</v>
      </c>
      <c r="L102" s="121">
        <v>26</v>
      </c>
      <c r="M102" s="121">
        <v>5</v>
      </c>
      <c r="N102" s="121">
        <v>5</v>
      </c>
      <c r="O102" s="121">
        <v>7</v>
      </c>
      <c r="P102" s="121">
        <v>9</v>
      </c>
      <c r="Q102" s="121">
        <v>73</v>
      </c>
      <c r="S102" s="121">
        <v>13</v>
      </c>
      <c r="T102" s="121">
        <v>2</v>
      </c>
      <c r="U102" s="121">
        <v>1</v>
      </c>
      <c r="W102" s="121">
        <v>7</v>
      </c>
      <c r="X102" s="121">
        <v>31</v>
      </c>
      <c r="AB102" s="121">
        <v>1</v>
      </c>
      <c r="AC102" s="123">
        <v>16</v>
      </c>
      <c r="AD102" s="124">
        <f t="shared" si="6"/>
        <v>383</v>
      </c>
    </row>
    <row r="103" spans="1:30" s="70" customFormat="1" ht="16.5">
      <c r="A103" s="122">
        <v>15</v>
      </c>
      <c r="B103" s="122">
        <v>386</v>
      </c>
      <c r="C103" s="122" t="s">
        <v>342</v>
      </c>
      <c r="D103" s="122" t="s">
        <v>342</v>
      </c>
      <c r="E103" s="122">
        <v>1726</v>
      </c>
      <c r="F103" s="122" t="s">
        <v>32</v>
      </c>
      <c r="G103" s="528">
        <v>716</v>
      </c>
      <c r="H103" s="121">
        <v>29</v>
      </c>
      <c r="I103" s="121">
        <v>62</v>
      </c>
      <c r="J103" s="121">
        <v>77</v>
      </c>
      <c r="K103" s="121">
        <v>7</v>
      </c>
      <c r="L103" s="121">
        <v>51</v>
      </c>
      <c r="M103" s="121">
        <v>0</v>
      </c>
      <c r="N103" s="121">
        <v>10</v>
      </c>
      <c r="O103" s="121">
        <v>10</v>
      </c>
      <c r="P103" s="121">
        <v>23</v>
      </c>
      <c r="Q103" s="121">
        <v>66</v>
      </c>
      <c r="S103" s="121">
        <v>8</v>
      </c>
      <c r="T103" s="121">
        <v>3</v>
      </c>
      <c r="U103" s="121">
        <v>1</v>
      </c>
      <c r="W103" s="121">
        <v>6</v>
      </c>
      <c r="X103" s="121">
        <v>26</v>
      </c>
      <c r="AB103" s="121">
        <v>0</v>
      </c>
      <c r="AC103" s="123">
        <v>9</v>
      </c>
      <c r="AD103" s="124">
        <f t="shared" si="6"/>
        <v>388</v>
      </c>
    </row>
    <row r="104" spans="1:30" s="70" customFormat="1" ht="16.5">
      <c r="A104" s="122">
        <v>15</v>
      </c>
      <c r="B104" s="122">
        <v>386</v>
      </c>
      <c r="C104" s="122" t="s">
        <v>342</v>
      </c>
      <c r="D104" s="122" t="s">
        <v>342</v>
      </c>
      <c r="E104" s="122">
        <v>1726</v>
      </c>
      <c r="F104" s="122" t="s">
        <v>33</v>
      </c>
      <c r="G104" s="528">
        <v>716</v>
      </c>
      <c r="H104" s="121">
        <v>24</v>
      </c>
      <c r="I104" s="121">
        <v>92</v>
      </c>
      <c r="J104" s="121">
        <v>91</v>
      </c>
      <c r="K104" s="121">
        <v>5</v>
      </c>
      <c r="L104" s="121">
        <v>37</v>
      </c>
      <c r="M104" s="121">
        <v>3</v>
      </c>
      <c r="N104" s="121">
        <v>6</v>
      </c>
      <c r="O104" s="121">
        <v>3</v>
      </c>
      <c r="P104" s="121">
        <v>16</v>
      </c>
      <c r="Q104" s="121">
        <v>87</v>
      </c>
      <c r="S104" s="121">
        <v>16</v>
      </c>
      <c r="T104" s="121">
        <v>4</v>
      </c>
      <c r="U104" s="121">
        <v>7</v>
      </c>
      <c r="W104" s="121">
        <v>5</v>
      </c>
      <c r="X104" s="121">
        <v>28</v>
      </c>
      <c r="AB104" s="121">
        <v>0</v>
      </c>
      <c r="AC104" s="123">
        <v>18</v>
      </c>
      <c r="AD104" s="124">
        <f t="shared" si="6"/>
        <v>442</v>
      </c>
    </row>
    <row r="105" spans="1:30" s="70" customFormat="1" ht="16.5">
      <c r="A105" s="122">
        <v>15</v>
      </c>
      <c r="B105" s="122">
        <v>386</v>
      </c>
      <c r="C105" s="122" t="s">
        <v>342</v>
      </c>
      <c r="D105" s="122" t="s">
        <v>342</v>
      </c>
      <c r="E105" s="122">
        <v>1726</v>
      </c>
      <c r="F105" s="122" t="s">
        <v>197</v>
      </c>
      <c r="G105" s="528">
        <v>716</v>
      </c>
      <c r="H105" s="121">
        <v>17</v>
      </c>
      <c r="I105" s="121">
        <v>63</v>
      </c>
      <c r="J105" s="121">
        <v>82</v>
      </c>
      <c r="K105" s="121">
        <v>3</v>
      </c>
      <c r="L105" s="121">
        <v>41</v>
      </c>
      <c r="M105" s="121">
        <v>1</v>
      </c>
      <c r="N105" s="121">
        <v>14</v>
      </c>
      <c r="O105" s="121">
        <v>8</v>
      </c>
      <c r="P105" s="121">
        <v>20</v>
      </c>
      <c r="Q105" s="121">
        <v>66</v>
      </c>
      <c r="S105" s="121">
        <v>17</v>
      </c>
      <c r="T105" s="121">
        <v>5</v>
      </c>
      <c r="U105" s="121">
        <v>4</v>
      </c>
      <c r="W105" s="121">
        <v>4</v>
      </c>
      <c r="X105" s="121">
        <v>14</v>
      </c>
      <c r="AB105" s="121">
        <v>0</v>
      </c>
      <c r="AC105" s="123">
        <v>13</v>
      </c>
      <c r="AD105" s="124">
        <f t="shared" si="6"/>
        <v>372</v>
      </c>
    </row>
    <row r="106" spans="1:30" s="70" customFormat="1" ht="16.5">
      <c r="A106" s="122">
        <v>15</v>
      </c>
      <c r="B106" s="122">
        <v>386</v>
      </c>
      <c r="C106" s="122" t="s">
        <v>342</v>
      </c>
      <c r="D106" s="122" t="s">
        <v>342</v>
      </c>
      <c r="E106" s="122">
        <v>1726</v>
      </c>
      <c r="F106" s="122" t="s">
        <v>334</v>
      </c>
      <c r="G106" s="528">
        <v>716</v>
      </c>
      <c r="H106" s="121">
        <v>37</v>
      </c>
      <c r="I106" s="121">
        <v>62</v>
      </c>
      <c r="J106" s="121">
        <v>93</v>
      </c>
      <c r="K106" s="121">
        <v>3</v>
      </c>
      <c r="L106" s="121">
        <v>50</v>
      </c>
      <c r="M106" s="121">
        <v>1</v>
      </c>
      <c r="N106" s="121">
        <v>6</v>
      </c>
      <c r="O106" s="121">
        <v>16</v>
      </c>
      <c r="P106" s="121">
        <v>8</v>
      </c>
      <c r="Q106" s="121">
        <v>70</v>
      </c>
      <c r="S106" s="121">
        <v>12</v>
      </c>
      <c r="T106" s="121">
        <v>7</v>
      </c>
      <c r="U106" s="121">
        <v>0</v>
      </c>
      <c r="W106" s="121">
        <v>4</v>
      </c>
      <c r="X106" s="121">
        <v>23</v>
      </c>
      <c r="AB106" s="121">
        <v>0</v>
      </c>
      <c r="AC106" s="123">
        <v>14</v>
      </c>
      <c r="AD106" s="124">
        <f t="shared" si="6"/>
        <v>406</v>
      </c>
    </row>
    <row r="107" spans="1:30" s="70" customFormat="1" ht="16.5">
      <c r="A107" s="122">
        <v>15</v>
      </c>
      <c r="B107" s="122">
        <v>386</v>
      </c>
      <c r="C107" s="122" t="s">
        <v>342</v>
      </c>
      <c r="D107" s="122" t="s">
        <v>342</v>
      </c>
      <c r="E107" s="122">
        <v>1726</v>
      </c>
      <c r="F107" s="122" t="s">
        <v>335</v>
      </c>
      <c r="G107" s="581">
        <v>716</v>
      </c>
      <c r="H107" s="121">
        <v>16</v>
      </c>
      <c r="I107" s="121">
        <v>74</v>
      </c>
      <c r="J107" s="121">
        <v>90</v>
      </c>
      <c r="K107" s="121">
        <v>3</v>
      </c>
      <c r="L107" s="121">
        <v>53</v>
      </c>
      <c r="M107" s="121">
        <v>6</v>
      </c>
      <c r="N107" s="121">
        <v>12</v>
      </c>
      <c r="O107" s="121">
        <v>8</v>
      </c>
      <c r="P107" s="121">
        <v>16</v>
      </c>
      <c r="Q107" s="121">
        <v>72</v>
      </c>
      <c r="S107" s="121">
        <v>13</v>
      </c>
      <c r="T107" s="121">
        <v>3</v>
      </c>
      <c r="U107" s="121">
        <v>2</v>
      </c>
      <c r="W107" s="121">
        <v>5</v>
      </c>
      <c r="X107" s="121">
        <v>32</v>
      </c>
      <c r="AB107" s="121">
        <v>0</v>
      </c>
      <c r="AC107" s="123">
        <v>9</v>
      </c>
      <c r="AD107" s="124">
        <f t="shared" si="6"/>
        <v>414</v>
      </c>
    </row>
    <row r="108" spans="1:30" s="70" customFormat="1" ht="16.5">
      <c r="A108" s="122">
        <v>15</v>
      </c>
      <c r="B108" s="122">
        <v>386</v>
      </c>
      <c r="C108" s="122" t="s">
        <v>342</v>
      </c>
      <c r="D108" s="122" t="s">
        <v>342</v>
      </c>
      <c r="E108" s="122">
        <v>1727</v>
      </c>
      <c r="F108" s="122" t="s">
        <v>31</v>
      </c>
      <c r="G108" s="528">
        <v>690</v>
      </c>
      <c r="H108" s="121">
        <v>27</v>
      </c>
      <c r="I108" s="121">
        <v>120</v>
      </c>
      <c r="J108" s="121">
        <v>123</v>
      </c>
      <c r="K108" s="121">
        <v>5</v>
      </c>
      <c r="L108" s="121">
        <v>37</v>
      </c>
      <c r="M108" s="121">
        <v>0</v>
      </c>
      <c r="N108" s="121">
        <v>7</v>
      </c>
      <c r="O108" s="121">
        <v>3</v>
      </c>
      <c r="P108" s="121">
        <v>11</v>
      </c>
      <c r="Q108" s="121">
        <v>49</v>
      </c>
      <c r="S108" s="121">
        <v>5</v>
      </c>
      <c r="T108" s="121">
        <v>9</v>
      </c>
      <c r="U108" s="121">
        <v>0</v>
      </c>
      <c r="W108" s="121">
        <v>1</v>
      </c>
      <c r="X108" s="121">
        <v>35</v>
      </c>
      <c r="AB108" s="121">
        <v>0</v>
      </c>
      <c r="AC108" s="123">
        <v>13</v>
      </c>
      <c r="AD108" s="124">
        <f t="shared" si="6"/>
        <v>445</v>
      </c>
    </row>
    <row r="109" spans="1:30" s="70" customFormat="1" ht="16.5">
      <c r="A109" s="122">
        <v>15</v>
      </c>
      <c r="B109" s="122">
        <v>386</v>
      </c>
      <c r="C109" s="122" t="s">
        <v>342</v>
      </c>
      <c r="D109" s="122" t="s">
        <v>342</v>
      </c>
      <c r="E109" s="122">
        <v>1727</v>
      </c>
      <c r="F109" s="122" t="s">
        <v>32</v>
      </c>
      <c r="G109" s="528">
        <v>690</v>
      </c>
      <c r="H109" s="121">
        <v>21</v>
      </c>
      <c r="I109" s="121">
        <v>99</v>
      </c>
      <c r="J109" s="121">
        <v>140</v>
      </c>
      <c r="K109" s="121">
        <v>3</v>
      </c>
      <c r="L109" s="121">
        <v>26</v>
      </c>
      <c r="M109" s="121">
        <v>1</v>
      </c>
      <c r="N109" s="121">
        <v>17</v>
      </c>
      <c r="O109" s="121">
        <v>6</v>
      </c>
      <c r="P109" s="121">
        <v>15</v>
      </c>
      <c r="Q109" s="121">
        <v>39</v>
      </c>
      <c r="S109" s="121">
        <v>4</v>
      </c>
      <c r="T109" s="121">
        <v>7</v>
      </c>
      <c r="U109" s="121">
        <v>2</v>
      </c>
      <c r="W109" s="121">
        <v>3</v>
      </c>
      <c r="X109" s="121">
        <v>23</v>
      </c>
      <c r="AB109" s="121">
        <v>0</v>
      </c>
      <c r="AC109" s="123">
        <v>9</v>
      </c>
      <c r="AD109" s="124">
        <f t="shared" si="6"/>
        <v>415</v>
      </c>
    </row>
    <row r="110" spans="1:30" s="70" customFormat="1" ht="16.5">
      <c r="A110" s="122">
        <v>15</v>
      </c>
      <c r="B110" s="122">
        <v>386</v>
      </c>
      <c r="C110" s="122" t="s">
        <v>342</v>
      </c>
      <c r="D110" s="122" t="s">
        <v>342</v>
      </c>
      <c r="E110" s="122">
        <v>1727</v>
      </c>
      <c r="F110" s="122" t="s">
        <v>33</v>
      </c>
      <c r="G110" s="528">
        <v>690</v>
      </c>
      <c r="H110" s="121">
        <v>18</v>
      </c>
      <c r="I110" s="121">
        <v>69</v>
      </c>
      <c r="J110" s="121">
        <v>129</v>
      </c>
      <c r="K110" s="121">
        <v>8</v>
      </c>
      <c r="L110" s="121">
        <v>38</v>
      </c>
      <c r="M110" s="121">
        <v>0</v>
      </c>
      <c r="N110" s="121">
        <v>8</v>
      </c>
      <c r="O110" s="121">
        <v>5</v>
      </c>
      <c r="P110" s="121">
        <v>22</v>
      </c>
      <c r="Q110" s="121">
        <v>30</v>
      </c>
      <c r="S110" s="121">
        <v>6</v>
      </c>
      <c r="T110" s="121">
        <v>7</v>
      </c>
      <c r="U110" s="121">
        <v>0</v>
      </c>
      <c r="W110" s="121">
        <v>2</v>
      </c>
      <c r="X110" s="121">
        <v>23</v>
      </c>
      <c r="AB110" s="121">
        <v>0</v>
      </c>
      <c r="AC110" s="123">
        <v>14</v>
      </c>
      <c r="AD110" s="124">
        <f t="shared" si="6"/>
        <v>379</v>
      </c>
    </row>
    <row r="111" spans="1:30" s="70" customFormat="1" ht="16.5">
      <c r="A111" s="122">
        <v>15</v>
      </c>
      <c r="B111" s="122">
        <v>386</v>
      </c>
      <c r="C111" s="122" t="s">
        <v>342</v>
      </c>
      <c r="D111" s="122" t="s">
        <v>342</v>
      </c>
      <c r="E111" s="122">
        <v>1727</v>
      </c>
      <c r="F111" s="122" t="s">
        <v>197</v>
      </c>
      <c r="G111" s="528">
        <v>690</v>
      </c>
      <c r="H111" s="121">
        <v>35</v>
      </c>
      <c r="I111" s="121">
        <v>124</v>
      </c>
      <c r="J111" s="121">
        <v>157</v>
      </c>
      <c r="K111" s="121">
        <v>5</v>
      </c>
      <c r="L111" s="121">
        <v>24</v>
      </c>
      <c r="M111" s="121">
        <v>1</v>
      </c>
      <c r="N111" s="121">
        <v>10</v>
      </c>
      <c r="O111" s="121">
        <v>4</v>
      </c>
      <c r="P111" s="121">
        <v>10</v>
      </c>
      <c r="Q111" s="121">
        <v>41</v>
      </c>
      <c r="S111" s="121">
        <v>5</v>
      </c>
      <c r="T111" s="121">
        <v>0</v>
      </c>
      <c r="U111" s="121">
        <v>0</v>
      </c>
      <c r="W111" s="121">
        <v>2</v>
      </c>
      <c r="X111" s="121">
        <v>15</v>
      </c>
      <c r="AB111" s="121">
        <v>0</v>
      </c>
      <c r="AC111" s="123">
        <v>20</v>
      </c>
      <c r="AD111" s="124">
        <f t="shared" si="6"/>
        <v>453</v>
      </c>
    </row>
    <row r="112" spans="1:30" s="70" customFormat="1" ht="16.5">
      <c r="A112" s="122">
        <v>15</v>
      </c>
      <c r="B112" s="122">
        <v>386</v>
      </c>
      <c r="C112" s="122" t="s">
        <v>342</v>
      </c>
      <c r="D112" s="122" t="s">
        <v>342</v>
      </c>
      <c r="E112" s="122">
        <v>1727</v>
      </c>
      <c r="F112" s="122" t="s">
        <v>334</v>
      </c>
      <c r="G112" s="528">
        <v>690</v>
      </c>
      <c r="H112" s="121">
        <v>31</v>
      </c>
      <c r="I112" s="121">
        <v>90</v>
      </c>
      <c r="J112" s="121">
        <v>63</v>
      </c>
      <c r="K112" s="121">
        <v>2</v>
      </c>
      <c r="L112" s="121">
        <v>30</v>
      </c>
      <c r="M112" s="121">
        <v>0</v>
      </c>
      <c r="N112" s="121">
        <v>13</v>
      </c>
      <c r="O112" s="121">
        <v>6</v>
      </c>
      <c r="P112" s="121">
        <v>16</v>
      </c>
      <c r="Q112" s="121">
        <v>40</v>
      </c>
      <c r="S112" s="121">
        <v>3</v>
      </c>
      <c r="T112" s="121">
        <v>0</v>
      </c>
      <c r="U112" s="121">
        <v>0</v>
      </c>
      <c r="W112" s="121">
        <v>2</v>
      </c>
      <c r="X112" s="121">
        <v>26</v>
      </c>
      <c r="AB112" s="121">
        <v>0</v>
      </c>
      <c r="AC112" s="123">
        <v>15</v>
      </c>
      <c r="AD112" s="124">
        <f t="shared" si="6"/>
        <v>337</v>
      </c>
    </row>
    <row r="113" spans="1:30" s="70" customFormat="1" ht="16.5">
      <c r="A113" s="122">
        <v>15</v>
      </c>
      <c r="B113" s="122">
        <v>386</v>
      </c>
      <c r="C113" s="122" t="s">
        <v>342</v>
      </c>
      <c r="D113" s="122" t="s">
        <v>342</v>
      </c>
      <c r="E113" s="122">
        <v>1728</v>
      </c>
      <c r="F113" s="122" t="s">
        <v>31</v>
      </c>
      <c r="G113" s="528">
        <v>678</v>
      </c>
      <c r="H113" s="121">
        <v>24</v>
      </c>
      <c r="I113" s="121">
        <v>67</v>
      </c>
      <c r="J113" s="121">
        <v>61</v>
      </c>
      <c r="K113" s="121">
        <v>4</v>
      </c>
      <c r="L113" s="121">
        <v>40</v>
      </c>
      <c r="M113" s="121">
        <v>2</v>
      </c>
      <c r="N113" s="121">
        <v>6</v>
      </c>
      <c r="O113" s="121">
        <v>20</v>
      </c>
      <c r="P113" s="121">
        <v>26</v>
      </c>
      <c r="Q113" s="121">
        <v>50</v>
      </c>
      <c r="S113" s="121">
        <v>9</v>
      </c>
      <c r="T113" s="121">
        <v>5</v>
      </c>
      <c r="U113" s="121">
        <v>2</v>
      </c>
      <c r="W113" s="121">
        <v>2</v>
      </c>
      <c r="X113" s="121">
        <v>24</v>
      </c>
      <c r="AB113" s="121">
        <v>0</v>
      </c>
      <c r="AC113" s="123">
        <v>17</v>
      </c>
      <c r="AD113" s="124">
        <f t="shared" si="6"/>
        <v>359</v>
      </c>
    </row>
    <row r="114" spans="1:30" s="70" customFormat="1" ht="16.5">
      <c r="A114" s="122">
        <v>15</v>
      </c>
      <c r="B114" s="122">
        <v>386</v>
      </c>
      <c r="C114" s="122" t="s">
        <v>342</v>
      </c>
      <c r="D114" s="122" t="s">
        <v>342</v>
      </c>
      <c r="E114" s="122">
        <v>1728</v>
      </c>
      <c r="F114" s="122" t="s">
        <v>32</v>
      </c>
      <c r="G114" s="581">
        <v>678</v>
      </c>
      <c r="H114" s="121">
        <v>17</v>
      </c>
      <c r="I114" s="121">
        <v>84</v>
      </c>
      <c r="J114" s="121">
        <v>66</v>
      </c>
      <c r="K114" s="121">
        <v>7</v>
      </c>
      <c r="L114" s="121">
        <v>63</v>
      </c>
      <c r="M114" s="121">
        <v>1</v>
      </c>
      <c r="N114" s="121">
        <v>8</v>
      </c>
      <c r="O114" s="121">
        <v>14</v>
      </c>
      <c r="P114" s="121">
        <v>11</v>
      </c>
      <c r="Q114" s="121">
        <v>56</v>
      </c>
      <c r="S114" s="121">
        <v>14</v>
      </c>
      <c r="T114" s="121">
        <v>3</v>
      </c>
      <c r="U114" s="121">
        <v>2</v>
      </c>
      <c r="W114" s="121">
        <v>4</v>
      </c>
      <c r="X114" s="121">
        <v>11</v>
      </c>
      <c r="AB114" s="121">
        <v>0</v>
      </c>
      <c r="AC114" s="123">
        <v>9</v>
      </c>
      <c r="AD114" s="124">
        <f t="shared" si="6"/>
        <v>370</v>
      </c>
    </row>
    <row r="115" spans="1:30" s="70" customFormat="1" ht="16.5">
      <c r="A115" s="122">
        <v>15</v>
      </c>
      <c r="B115" s="122">
        <v>386</v>
      </c>
      <c r="C115" s="122" t="s">
        <v>342</v>
      </c>
      <c r="D115" s="122" t="s">
        <v>342</v>
      </c>
      <c r="E115" s="122">
        <v>1728</v>
      </c>
      <c r="F115" s="122" t="s">
        <v>33</v>
      </c>
      <c r="G115" s="581">
        <v>678</v>
      </c>
      <c r="H115" s="121">
        <v>17</v>
      </c>
      <c r="I115" s="121">
        <v>61</v>
      </c>
      <c r="J115" s="121">
        <v>59</v>
      </c>
      <c r="K115" s="121">
        <v>3</v>
      </c>
      <c r="L115" s="121">
        <v>59</v>
      </c>
      <c r="M115" s="121">
        <v>3</v>
      </c>
      <c r="N115" s="121">
        <v>6</v>
      </c>
      <c r="O115" s="121">
        <v>10</v>
      </c>
      <c r="P115" s="121">
        <v>10</v>
      </c>
      <c r="Q115" s="121">
        <v>42</v>
      </c>
      <c r="S115" s="121">
        <v>14</v>
      </c>
      <c r="T115" s="121">
        <v>3</v>
      </c>
      <c r="U115" s="121">
        <v>3</v>
      </c>
      <c r="W115" s="121">
        <v>3</v>
      </c>
      <c r="X115" s="121">
        <v>16</v>
      </c>
      <c r="AB115" s="121">
        <v>0</v>
      </c>
      <c r="AC115" s="123">
        <v>16</v>
      </c>
      <c r="AD115" s="124">
        <f t="shared" si="6"/>
        <v>325</v>
      </c>
    </row>
    <row r="116" spans="1:30" s="70" customFormat="1" ht="16.5">
      <c r="A116" s="122">
        <v>15</v>
      </c>
      <c r="B116" s="122">
        <v>386</v>
      </c>
      <c r="C116" s="122" t="s">
        <v>342</v>
      </c>
      <c r="D116" s="122" t="s">
        <v>342</v>
      </c>
      <c r="E116" s="122">
        <v>1728</v>
      </c>
      <c r="F116" s="122" t="s">
        <v>197</v>
      </c>
      <c r="G116" s="528">
        <v>677</v>
      </c>
      <c r="H116" s="121">
        <v>12</v>
      </c>
      <c r="I116" s="121">
        <v>60</v>
      </c>
      <c r="J116" s="121">
        <v>72</v>
      </c>
      <c r="K116" s="121">
        <v>7</v>
      </c>
      <c r="L116" s="121">
        <v>22</v>
      </c>
      <c r="M116" s="121">
        <v>0</v>
      </c>
      <c r="N116" s="121">
        <v>8</v>
      </c>
      <c r="O116" s="121">
        <v>11</v>
      </c>
      <c r="P116" s="121">
        <v>32</v>
      </c>
      <c r="Q116" s="121">
        <v>55</v>
      </c>
      <c r="S116" s="121">
        <v>11</v>
      </c>
      <c r="T116" s="121">
        <v>5</v>
      </c>
      <c r="U116" s="121">
        <v>1</v>
      </c>
      <c r="W116" s="121">
        <v>2</v>
      </c>
      <c r="X116" s="121">
        <v>17</v>
      </c>
      <c r="AB116" s="121">
        <v>0</v>
      </c>
      <c r="AC116" s="123">
        <v>17</v>
      </c>
      <c r="AD116" s="124">
        <f t="shared" si="6"/>
        <v>332</v>
      </c>
    </row>
    <row r="117" spans="1:30" s="70" customFormat="1" ht="16.5">
      <c r="A117" s="122">
        <v>15</v>
      </c>
      <c r="B117" s="122">
        <v>386</v>
      </c>
      <c r="C117" s="122" t="s">
        <v>342</v>
      </c>
      <c r="D117" s="122" t="s">
        <v>342</v>
      </c>
      <c r="E117" s="122">
        <v>1728</v>
      </c>
      <c r="F117" s="122" t="s">
        <v>334</v>
      </c>
      <c r="G117" s="528">
        <v>677</v>
      </c>
      <c r="H117" s="121">
        <v>13</v>
      </c>
      <c r="I117" s="121">
        <v>65</v>
      </c>
      <c r="J117" s="121">
        <v>70</v>
      </c>
      <c r="K117" s="121">
        <v>3</v>
      </c>
      <c r="L117" s="121">
        <v>47</v>
      </c>
      <c r="M117" s="121">
        <v>3</v>
      </c>
      <c r="N117" s="121">
        <v>7</v>
      </c>
      <c r="O117" s="121">
        <v>7</v>
      </c>
      <c r="P117" s="121">
        <v>22</v>
      </c>
      <c r="Q117" s="121">
        <v>61</v>
      </c>
      <c r="S117" s="121">
        <v>15</v>
      </c>
      <c r="T117" s="121">
        <v>2</v>
      </c>
      <c r="U117" s="121">
        <v>4</v>
      </c>
      <c r="W117" s="121">
        <v>3</v>
      </c>
      <c r="X117" s="121">
        <v>15</v>
      </c>
      <c r="AB117" s="121">
        <v>0</v>
      </c>
      <c r="AC117" s="123">
        <v>16</v>
      </c>
      <c r="AD117" s="124">
        <f t="shared" si="6"/>
        <v>353</v>
      </c>
    </row>
    <row r="118" spans="1:30" s="70" customFormat="1" ht="16.5">
      <c r="A118" s="122">
        <v>15</v>
      </c>
      <c r="B118" s="122">
        <v>386</v>
      </c>
      <c r="C118" s="122" t="s">
        <v>342</v>
      </c>
      <c r="D118" s="122" t="s">
        <v>342</v>
      </c>
      <c r="E118" s="122">
        <v>1728</v>
      </c>
      <c r="F118" s="122" t="s">
        <v>335</v>
      </c>
      <c r="G118" s="528">
        <v>677</v>
      </c>
      <c r="H118" s="121">
        <v>0</v>
      </c>
      <c r="I118" s="121">
        <v>0</v>
      </c>
      <c r="J118" s="121">
        <v>0</v>
      </c>
      <c r="K118" s="121">
        <v>0</v>
      </c>
      <c r="L118" s="121">
        <v>54</v>
      </c>
      <c r="M118" s="121">
        <v>0</v>
      </c>
      <c r="N118" s="121">
        <v>2</v>
      </c>
      <c r="O118" s="121">
        <v>7</v>
      </c>
      <c r="P118" s="121">
        <v>20</v>
      </c>
      <c r="Q118" s="121">
        <v>56</v>
      </c>
      <c r="S118" s="121">
        <v>9</v>
      </c>
      <c r="T118" s="121">
        <v>110</v>
      </c>
      <c r="U118" s="121">
        <v>75</v>
      </c>
      <c r="W118" s="121">
        <v>4</v>
      </c>
      <c r="X118" s="121">
        <v>13</v>
      </c>
      <c r="AB118" s="121">
        <v>0</v>
      </c>
      <c r="AC118" s="123">
        <v>6</v>
      </c>
      <c r="AD118" s="124">
        <f t="shared" si="6"/>
        <v>356</v>
      </c>
    </row>
    <row r="119" spans="1:30" s="70" customFormat="1" ht="16.5">
      <c r="A119" s="122">
        <v>15</v>
      </c>
      <c r="B119" s="122">
        <v>386</v>
      </c>
      <c r="C119" s="122" t="s">
        <v>342</v>
      </c>
      <c r="D119" s="122" t="s">
        <v>342</v>
      </c>
      <c r="E119" s="122">
        <v>1728</v>
      </c>
      <c r="F119" s="122" t="s">
        <v>343</v>
      </c>
      <c r="G119" s="528">
        <v>677</v>
      </c>
      <c r="H119" s="121">
        <v>18</v>
      </c>
      <c r="I119" s="121">
        <v>80</v>
      </c>
      <c r="J119" s="121">
        <v>92</v>
      </c>
      <c r="K119" s="121">
        <v>3</v>
      </c>
      <c r="L119" s="121">
        <v>50</v>
      </c>
      <c r="M119" s="121">
        <v>2</v>
      </c>
      <c r="N119" s="121">
        <v>0</v>
      </c>
      <c r="O119" s="121">
        <v>13</v>
      </c>
      <c r="P119" s="121">
        <v>12</v>
      </c>
      <c r="Q119" s="121">
        <v>61</v>
      </c>
      <c r="S119" s="121">
        <v>13</v>
      </c>
      <c r="T119" s="121">
        <v>4</v>
      </c>
      <c r="U119" s="121">
        <v>1</v>
      </c>
      <c r="W119" s="121">
        <v>6</v>
      </c>
      <c r="X119" s="121">
        <v>17</v>
      </c>
      <c r="AB119" s="121">
        <v>0</v>
      </c>
      <c r="AC119" s="123">
        <v>18</v>
      </c>
      <c r="AD119" s="124">
        <f t="shared" si="6"/>
        <v>390</v>
      </c>
    </row>
    <row r="120" spans="1:30" s="70" customFormat="1" ht="16.5">
      <c r="A120" s="122">
        <v>15</v>
      </c>
      <c r="B120" s="122">
        <v>386</v>
      </c>
      <c r="C120" s="122" t="s">
        <v>342</v>
      </c>
      <c r="D120" s="122" t="s">
        <v>342</v>
      </c>
      <c r="E120" s="122">
        <v>1728</v>
      </c>
      <c r="F120" s="122" t="s">
        <v>344</v>
      </c>
      <c r="G120" s="528">
        <v>677</v>
      </c>
      <c r="H120" s="121">
        <v>19</v>
      </c>
      <c r="I120" s="121">
        <v>64</v>
      </c>
      <c r="J120" s="121">
        <v>73</v>
      </c>
      <c r="K120" s="121">
        <v>2</v>
      </c>
      <c r="L120" s="121">
        <v>44</v>
      </c>
      <c r="M120" s="121">
        <v>1</v>
      </c>
      <c r="N120" s="121">
        <v>3</v>
      </c>
      <c r="O120" s="121">
        <v>16</v>
      </c>
      <c r="P120" s="121">
        <v>13</v>
      </c>
      <c r="Q120" s="121">
        <v>62</v>
      </c>
      <c r="S120" s="121">
        <v>9</v>
      </c>
      <c r="T120" s="121">
        <v>2</v>
      </c>
      <c r="U120" s="121">
        <v>0</v>
      </c>
      <c r="W120" s="121">
        <v>1</v>
      </c>
      <c r="X120" s="121">
        <v>15</v>
      </c>
      <c r="AB120" s="121">
        <v>0</v>
      </c>
      <c r="AC120" s="123">
        <v>8</v>
      </c>
      <c r="AD120" s="124">
        <f t="shared" si="6"/>
        <v>332</v>
      </c>
    </row>
    <row r="121" spans="1:30" s="70" customFormat="1" ht="16.5">
      <c r="A121" s="122">
        <v>15</v>
      </c>
      <c r="B121" s="122">
        <v>386</v>
      </c>
      <c r="C121" s="122" t="s">
        <v>342</v>
      </c>
      <c r="D121" s="122" t="s">
        <v>342</v>
      </c>
      <c r="E121" s="122">
        <v>1729</v>
      </c>
      <c r="F121" s="122" t="s">
        <v>31</v>
      </c>
      <c r="G121" s="528">
        <v>697</v>
      </c>
      <c r="H121" s="121">
        <v>26</v>
      </c>
      <c r="I121" s="121">
        <v>74</v>
      </c>
      <c r="J121" s="121">
        <v>77</v>
      </c>
      <c r="K121" s="121">
        <v>5</v>
      </c>
      <c r="L121" s="121">
        <v>39</v>
      </c>
      <c r="M121" s="121">
        <v>5</v>
      </c>
      <c r="N121" s="121">
        <v>2</v>
      </c>
      <c r="O121" s="121">
        <v>8</v>
      </c>
      <c r="P121" s="121">
        <v>15</v>
      </c>
      <c r="Q121" s="121">
        <v>61</v>
      </c>
      <c r="S121" s="121">
        <v>22</v>
      </c>
      <c r="T121" s="121">
        <v>1</v>
      </c>
      <c r="U121" s="121">
        <v>1</v>
      </c>
      <c r="W121" s="121">
        <v>3</v>
      </c>
      <c r="X121" s="121">
        <v>7</v>
      </c>
      <c r="AB121" s="121">
        <v>0</v>
      </c>
      <c r="AC121" s="123">
        <v>11</v>
      </c>
      <c r="AD121" s="124">
        <f t="shared" si="6"/>
        <v>357</v>
      </c>
    </row>
    <row r="122" spans="1:30" s="70" customFormat="1" ht="16.5">
      <c r="A122" s="122">
        <v>15</v>
      </c>
      <c r="B122" s="122">
        <v>386</v>
      </c>
      <c r="C122" s="122" t="s">
        <v>342</v>
      </c>
      <c r="D122" s="122" t="s">
        <v>342</v>
      </c>
      <c r="E122" s="122">
        <v>1729</v>
      </c>
      <c r="F122" s="122" t="s">
        <v>32</v>
      </c>
      <c r="G122" s="528">
        <v>697</v>
      </c>
      <c r="H122" s="121">
        <v>18</v>
      </c>
      <c r="I122" s="121">
        <v>90</v>
      </c>
      <c r="J122" s="121">
        <v>78</v>
      </c>
      <c r="K122" s="121">
        <v>4</v>
      </c>
      <c r="L122" s="121">
        <v>30</v>
      </c>
      <c r="M122" s="121">
        <v>4</v>
      </c>
      <c r="N122" s="121">
        <v>0</v>
      </c>
      <c r="O122" s="121">
        <v>11</v>
      </c>
      <c r="P122" s="121">
        <v>20</v>
      </c>
      <c r="Q122" s="121">
        <v>78</v>
      </c>
      <c r="S122" s="121">
        <v>24</v>
      </c>
      <c r="T122" s="121">
        <v>2</v>
      </c>
      <c r="U122" s="121">
        <v>2</v>
      </c>
      <c r="W122" s="121">
        <v>2</v>
      </c>
      <c r="X122" s="121">
        <v>13</v>
      </c>
      <c r="AB122" s="121">
        <v>0</v>
      </c>
      <c r="AC122" s="123">
        <v>10</v>
      </c>
      <c r="AD122" s="124">
        <f t="shared" si="6"/>
        <v>386</v>
      </c>
    </row>
    <row r="123" spans="1:30" s="70" customFormat="1" ht="16.5">
      <c r="A123" s="122">
        <v>15</v>
      </c>
      <c r="B123" s="122">
        <v>386</v>
      </c>
      <c r="C123" s="122" t="s">
        <v>342</v>
      </c>
      <c r="D123" s="122" t="s">
        <v>342</v>
      </c>
      <c r="E123" s="122">
        <v>1729</v>
      </c>
      <c r="F123" s="122" t="s">
        <v>33</v>
      </c>
      <c r="G123" s="528">
        <v>697</v>
      </c>
      <c r="H123" s="121">
        <v>23</v>
      </c>
      <c r="I123" s="121">
        <v>75</v>
      </c>
      <c r="J123" s="121">
        <v>73</v>
      </c>
      <c r="K123" s="121">
        <v>5</v>
      </c>
      <c r="L123" s="121">
        <v>23</v>
      </c>
      <c r="M123" s="121">
        <v>5</v>
      </c>
      <c r="N123" s="121">
        <v>4</v>
      </c>
      <c r="O123" s="121">
        <v>16</v>
      </c>
      <c r="P123" s="121">
        <v>11</v>
      </c>
      <c r="Q123" s="121">
        <v>72</v>
      </c>
      <c r="S123" s="121">
        <v>23</v>
      </c>
      <c r="T123" s="121">
        <v>1</v>
      </c>
      <c r="U123" s="121">
        <v>1</v>
      </c>
      <c r="W123" s="121">
        <v>10</v>
      </c>
      <c r="X123" s="121">
        <v>15</v>
      </c>
      <c r="AB123" s="121">
        <v>0</v>
      </c>
      <c r="AC123" s="123">
        <v>5</v>
      </c>
      <c r="AD123" s="124">
        <f t="shared" si="6"/>
        <v>362</v>
      </c>
    </row>
    <row r="124" spans="1:30" s="70" customFormat="1" ht="16.5">
      <c r="B124" s="83" t="s">
        <v>63</v>
      </c>
      <c r="C124" s="659" t="s">
        <v>64</v>
      </c>
      <c r="D124" s="659"/>
      <c r="E124" s="86"/>
      <c r="F124" s="86"/>
      <c r="G124" s="85">
        <f t="shared" ref="G124:Q124" si="7">SUM(G34:G123)</f>
        <v>61222</v>
      </c>
      <c r="H124" s="85">
        <f t="shared" si="7"/>
        <v>1948</v>
      </c>
      <c r="I124" s="85">
        <f t="shared" si="7"/>
        <v>6617</v>
      </c>
      <c r="J124" s="85">
        <f t="shared" si="7"/>
        <v>7247</v>
      </c>
      <c r="K124" s="85">
        <f t="shared" si="7"/>
        <v>367</v>
      </c>
      <c r="L124" s="85">
        <f t="shared" si="7"/>
        <v>4175</v>
      </c>
      <c r="M124" s="85">
        <f t="shared" si="7"/>
        <v>182</v>
      </c>
      <c r="N124" s="85">
        <f t="shared" si="7"/>
        <v>608</v>
      </c>
      <c r="O124" s="85">
        <f t="shared" si="7"/>
        <v>658</v>
      </c>
      <c r="P124" s="85">
        <f t="shared" si="7"/>
        <v>1207</v>
      </c>
      <c r="Q124" s="85">
        <f t="shared" si="7"/>
        <v>6501</v>
      </c>
      <c r="S124" s="85">
        <f>SUM(S34:S123)</f>
        <v>931</v>
      </c>
      <c r="T124" s="85">
        <f>SUM(T34:T123)</f>
        <v>491</v>
      </c>
      <c r="U124" s="85">
        <f>SUM(U34:U123)</f>
        <v>247</v>
      </c>
      <c r="W124" s="85">
        <f>SUM(W34:W123)</f>
        <v>417</v>
      </c>
      <c r="X124" s="85">
        <f>SUM(X34:X123)</f>
        <v>1699</v>
      </c>
      <c r="AB124" s="85">
        <f>SUM(AB34:AB123)</f>
        <v>50</v>
      </c>
      <c r="AC124" s="125">
        <f>SUM(AC34:AC123)</f>
        <v>1026</v>
      </c>
      <c r="AD124" s="126">
        <f>SUM(AD34:AD123)</f>
        <v>34371</v>
      </c>
    </row>
    <row r="125" spans="1:30" s="70" customFormat="1" ht="16.5">
      <c r="E125" s="80"/>
      <c r="F125" s="80"/>
      <c r="T125" s="70">
        <f>T124/2</f>
        <v>245.5</v>
      </c>
      <c r="U125" s="70">
        <f>U124/2</f>
        <v>123.5</v>
      </c>
    </row>
    <row r="126" spans="1:30" s="70" customFormat="1" ht="16.5">
      <c r="B126" s="83" t="s">
        <v>65</v>
      </c>
      <c r="C126" s="660" t="s">
        <v>66</v>
      </c>
      <c r="D126" s="661"/>
      <c r="E126" s="661"/>
      <c r="F126" s="662"/>
      <c r="G126" s="135" t="s">
        <v>6</v>
      </c>
      <c r="H126" s="129" t="s">
        <v>7</v>
      </c>
      <c r="I126" s="129" t="s">
        <v>8</v>
      </c>
      <c r="J126" s="129" t="s">
        <v>9</v>
      </c>
      <c r="K126" s="129" t="s">
        <v>10</v>
      </c>
      <c r="L126" s="129" t="s">
        <v>11</v>
      </c>
      <c r="M126" s="129" t="s">
        <v>336</v>
      </c>
      <c r="N126" s="129" t="s">
        <v>13</v>
      </c>
      <c r="O126" s="129" t="s">
        <v>337</v>
      </c>
      <c r="P126" s="129" t="s">
        <v>15</v>
      </c>
      <c r="Q126" s="129" t="s">
        <v>16</v>
      </c>
      <c r="S126" s="129" t="s">
        <v>18</v>
      </c>
      <c r="T126" s="129" t="s">
        <v>22</v>
      </c>
      <c r="U126" s="129" t="s">
        <v>23</v>
      </c>
      <c r="Y126" s="129" t="s">
        <v>27</v>
      </c>
      <c r="Z126" s="130" t="s">
        <v>348</v>
      </c>
      <c r="AA126" s="136" t="s">
        <v>29</v>
      </c>
    </row>
    <row r="127" spans="1:30" s="70" customFormat="1" ht="16.5">
      <c r="C127" s="663"/>
      <c r="D127" s="664"/>
      <c r="E127" s="664"/>
      <c r="F127" s="665"/>
      <c r="G127" s="77">
        <f>G124</f>
        <v>61222</v>
      </c>
      <c r="H127" s="77">
        <f>H124+(T124/2)-0.5</f>
        <v>2193</v>
      </c>
      <c r="I127" s="77">
        <f>I124+(U124/2)+0.5</f>
        <v>6741</v>
      </c>
      <c r="J127" s="77">
        <f>J124+(T124/2)+0.5</f>
        <v>7493</v>
      </c>
      <c r="K127" s="77">
        <f>K124+(U124/2)-0.5</f>
        <v>490</v>
      </c>
      <c r="L127" s="77">
        <f t="shared" ref="L127:Q127" si="8">L124</f>
        <v>4175</v>
      </c>
      <c r="M127" s="77">
        <f t="shared" si="8"/>
        <v>182</v>
      </c>
      <c r="N127" s="77">
        <f t="shared" si="8"/>
        <v>608</v>
      </c>
      <c r="O127" s="77">
        <f t="shared" si="8"/>
        <v>658</v>
      </c>
      <c r="P127" s="77">
        <f t="shared" si="8"/>
        <v>1207</v>
      </c>
      <c r="Q127" s="77">
        <f t="shared" si="8"/>
        <v>6501</v>
      </c>
      <c r="S127" s="77">
        <f>S124</f>
        <v>931</v>
      </c>
      <c r="T127" s="77">
        <f>W124</f>
        <v>417</v>
      </c>
      <c r="U127" s="77">
        <f>X124</f>
        <v>1699</v>
      </c>
      <c r="Y127" s="77">
        <f>AB124</f>
        <v>50</v>
      </c>
      <c r="Z127" s="77">
        <f>AC124</f>
        <v>1026</v>
      </c>
      <c r="AA127" s="77">
        <f>SUM(H127:Z127)</f>
        <v>34371</v>
      </c>
    </row>
    <row r="128" spans="1:30" s="70" customFormat="1" ht="16.5">
      <c r="E128" s="80"/>
      <c r="F128" s="80"/>
    </row>
    <row r="129" spans="1:30" s="70" customFormat="1" ht="30.75" customHeight="1">
      <c r="B129" s="83" t="s">
        <v>67</v>
      </c>
      <c r="C129" s="666" t="s">
        <v>68</v>
      </c>
      <c r="D129" s="666"/>
      <c r="E129" s="666"/>
      <c r="F129" s="666"/>
      <c r="G129" s="135" t="s">
        <v>6</v>
      </c>
      <c r="H129" s="716" t="s">
        <v>69</v>
      </c>
      <c r="I129" s="716"/>
      <c r="J129" s="716" t="s">
        <v>70</v>
      </c>
      <c r="K129" s="716"/>
      <c r="L129" s="137" t="s">
        <v>11</v>
      </c>
      <c r="M129" s="137" t="s">
        <v>336</v>
      </c>
      <c r="N129" s="137" t="s">
        <v>13</v>
      </c>
      <c r="O129" s="137" t="s">
        <v>337</v>
      </c>
      <c r="P129" s="137" t="s">
        <v>15</v>
      </c>
      <c r="Q129" s="137" t="s">
        <v>16</v>
      </c>
      <c r="R129" s="70" t="s">
        <v>17</v>
      </c>
      <c r="S129" s="137" t="s">
        <v>18</v>
      </c>
      <c r="T129" s="138" t="s">
        <v>22</v>
      </c>
      <c r="U129" s="138" t="s">
        <v>23</v>
      </c>
      <c r="Y129" s="137" t="s">
        <v>27</v>
      </c>
      <c r="Z129" s="139" t="s">
        <v>348</v>
      </c>
      <c r="AA129" s="136" t="s">
        <v>29</v>
      </c>
    </row>
    <row r="130" spans="1:30" s="70" customFormat="1" ht="16.5">
      <c r="C130" s="666"/>
      <c r="D130" s="666"/>
      <c r="E130" s="666"/>
      <c r="F130" s="666"/>
      <c r="G130" s="77">
        <f>G124</f>
        <v>61222</v>
      </c>
      <c r="H130" s="668">
        <f>H127+J127+S227</f>
        <v>9686</v>
      </c>
      <c r="I130" s="668"/>
      <c r="J130" s="668">
        <f>I127+K127+T227</f>
        <v>7231</v>
      </c>
      <c r="K130" s="668"/>
      <c r="L130" s="77">
        <f>L127</f>
        <v>4175</v>
      </c>
      <c r="M130" s="77">
        <f t="shared" ref="M130:Q130" si="9">M127</f>
        <v>182</v>
      </c>
      <c r="N130" s="77">
        <f t="shared" si="9"/>
        <v>608</v>
      </c>
      <c r="O130" s="77">
        <f t="shared" si="9"/>
        <v>658</v>
      </c>
      <c r="P130" s="77">
        <f t="shared" si="9"/>
        <v>1207</v>
      </c>
      <c r="Q130" s="77">
        <f t="shared" si="9"/>
        <v>6501</v>
      </c>
      <c r="R130" s="70" t="s">
        <v>790</v>
      </c>
      <c r="S130" s="77">
        <f>S127</f>
        <v>931</v>
      </c>
      <c r="T130" s="77">
        <f>T127</f>
        <v>417</v>
      </c>
      <c r="U130" s="285">
        <f>U127</f>
        <v>1699</v>
      </c>
      <c r="Y130" s="77">
        <f>Y127</f>
        <v>50</v>
      </c>
      <c r="Z130" s="77">
        <f>Z127</f>
        <v>1026</v>
      </c>
      <c r="AA130" s="77">
        <f>SUM(H130:Z130)</f>
        <v>34371</v>
      </c>
    </row>
    <row r="133" spans="1:30">
      <c r="C133" t="s">
        <v>22</v>
      </c>
      <c r="D133" s="129" t="s">
        <v>341</v>
      </c>
    </row>
    <row r="134" spans="1:30">
      <c r="C134" t="s">
        <v>23</v>
      </c>
      <c r="D134" s="129" t="s">
        <v>340</v>
      </c>
    </row>
    <row r="136" spans="1:30" s="70" customFormat="1" ht="16.5">
      <c r="A136" s="141" t="s">
        <v>0</v>
      </c>
      <c r="B136" s="142" t="s">
        <v>1</v>
      </c>
      <c r="C136" s="140" t="s">
        <v>2</v>
      </c>
      <c r="D136" s="140" t="s">
        <v>3</v>
      </c>
      <c r="E136" s="143" t="s">
        <v>4</v>
      </c>
      <c r="F136" s="143" t="s">
        <v>5</v>
      </c>
      <c r="G136" s="143" t="s">
        <v>6</v>
      </c>
      <c r="H136" s="119" t="s">
        <v>7</v>
      </c>
      <c r="I136" s="119" t="s">
        <v>8</v>
      </c>
      <c r="J136" s="119" t="s">
        <v>9</v>
      </c>
      <c r="K136" s="119" t="s">
        <v>10</v>
      </c>
      <c r="L136" s="119" t="s">
        <v>11</v>
      </c>
      <c r="M136" s="119" t="s">
        <v>336</v>
      </c>
      <c r="N136" s="119" t="s">
        <v>14</v>
      </c>
      <c r="O136" s="119" t="s">
        <v>14</v>
      </c>
      <c r="P136" s="119" t="s">
        <v>15</v>
      </c>
      <c r="Q136" s="119" t="s">
        <v>16</v>
      </c>
      <c r="R136" s="119" t="s">
        <v>17</v>
      </c>
      <c r="S136" s="119" t="s">
        <v>18</v>
      </c>
      <c r="T136" s="119" t="s">
        <v>19</v>
      </c>
      <c r="U136" s="119" t="s">
        <v>20</v>
      </c>
      <c r="V136" s="78" t="s">
        <v>21</v>
      </c>
      <c r="W136" s="76" t="s">
        <v>22</v>
      </c>
      <c r="X136" s="76" t="s">
        <v>23</v>
      </c>
      <c r="Y136" s="76" t="s">
        <v>24</v>
      </c>
      <c r="Z136" s="76" t="s">
        <v>25</v>
      </c>
      <c r="AA136" s="76" t="s">
        <v>26</v>
      </c>
      <c r="AB136" s="119" t="s">
        <v>27</v>
      </c>
      <c r="AC136" s="128" t="s">
        <v>28</v>
      </c>
      <c r="AD136" s="128" t="s">
        <v>29</v>
      </c>
    </row>
    <row r="137" spans="1:30" s="70" customFormat="1" ht="16.5">
      <c r="A137" s="122">
        <v>15</v>
      </c>
      <c r="B137" s="122">
        <v>566</v>
      </c>
      <c r="C137" s="122" t="s">
        <v>349</v>
      </c>
      <c r="D137" s="122" t="s">
        <v>349</v>
      </c>
      <c r="E137" s="122">
        <v>2423</v>
      </c>
      <c r="F137" s="122" t="s">
        <v>31</v>
      </c>
      <c r="G137" s="528">
        <v>701</v>
      </c>
      <c r="H137" s="111">
        <v>4</v>
      </c>
      <c r="I137" s="111">
        <v>124</v>
      </c>
      <c r="J137" s="111">
        <v>32</v>
      </c>
      <c r="K137" s="111">
        <v>24</v>
      </c>
      <c r="L137" s="111">
        <v>0</v>
      </c>
      <c r="M137" s="111">
        <v>3</v>
      </c>
      <c r="O137" s="111">
        <v>53</v>
      </c>
      <c r="P137" s="111">
        <v>51</v>
      </c>
      <c r="Q137" s="111">
        <v>145</v>
      </c>
      <c r="R137" s="111">
        <v>28</v>
      </c>
      <c r="S137" s="111">
        <v>2</v>
      </c>
      <c r="T137" s="111">
        <v>4</v>
      </c>
      <c r="AB137" s="111">
        <v>0</v>
      </c>
      <c r="AC137" s="111">
        <v>17</v>
      </c>
      <c r="AD137" s="124">
        <f t="shared" ref="AD137:AD175" si="10">SUM(H137:AC137)</f>
        <v>487</v>
      </c>
    </row>
    <row r="138" spans="1:30" s="70" customFormat="1" ht="16.5">
      <c r="A138" s="122">
        <v>15</v>
      </c>
      <c r="B138" s="122">
        <v>566</v>
      </c>
      <c r="C138" s="122" t="s">
        <v>349</v>
      </c>
      <c r="D138" s="122" t="s">
        <v>349</v>
      </c>
      <c r="E138" s="122">
        <v>2423</v>
      </c>
      <c r="F138" s="122" t="s">
        <v>32</v>
      </c>
      <c r="G138" s="528">
        <v>701</v>
      </c>
      <c r="H138" s="111">
        <v>2</v>
      </c>
      <c r="I138" s="111">
        <v>92</v>
      </c>
      <c r="J138" s="111">
        <v>57</v>
      </c>
      <c r="K138" s="111">
        <v>24</v>
      </c>
      <c r="L138" s="111">
        <v>0</v>
      </c>
      <c r="M138" s="111">
        <v>1</v>
      </c>
      <c r="O138" s="111">
        <v>45</v>
      </c>
      <c r="P138" s="111">
        <v>37</v>
      </c>
      <c r="Q138" s="111">
        <v>133</v>
      </c>
      <c r="R138" s="111">
        <v>43</v>
      </c>
      <c r="S138" s="111">
        <v>0</v>
      </c>
      <c r="T138" s="111">
        <v>2</v>
      </c>
      <c r="AB138" s="111">
        <v>0</v>
      </c>
      <c r="AC138" s="111">
        <v>11</v>
      </c>
      <c r="AD138" s="124">
        <f t="shared" si="10"/>
        <v>447</v>
      </c>
    </row>
    <row r="139" spans="1:30" s="70" customFormat="1" ht="16.5">
      <c r="A139" s="122">
        <v>15</v>
      </c>
      <c r="B139" s="122">
        <v>566</v>
      </c>
      <c r="C139" s="122" t="s">
        <v>349</v>
      </c>
      <c r="D139" s="122" t="s">
        <v>349</v>
      </c>
      <c r="E139" s="122">
        <v>2423</v>
      </c>
      <c r="F139" s="122" t="s">
        <v>33</v>
      </c>
      <c r="G139" s="528">
        <v>701</v>
      </c>
      <c r="H139" s="111">
        <v>6</v>
      </c>
      <c r="I139" s="111">
        <v>116</v>
      </c>
      <c r="J139" s="111">
        <v>34</v>
      </c>
      <c r="K139" s="111">
        <v>30</v>
      </c>
      <c r="L139" s="111">
        <v>0</v>
      </c>
      <c r="M139" s="111">
        <v>1</v>
      </c>
      <c r="O139" s="111">
        <v>50</v>
      </c>
      <c r="P139" s="111">
        <v>35</v>
      </c>
      <c r="Q139" s="111">
        <v>137</v>
      </c>
      <c r="R139" s="111">
        <v>47</v>
      </c>
      <c r="S139" s="111">
        <v>2</v>
      </c>
      <c r="T139" s="111">
        <v>1</v>
      </c>
      <c r="AB139" s="111">
        <v>0</v>
      </c>
      <c r="AC139" s="111">
        <v>11</v>
      </c>
      <c r="AD139" s="124">
        <f t="shared" si="10"/>
        <v>470</v>
      </c>
    </row>
    <row r="140" spans="1:30" s="70" customFormat="1" ht="16.5">
      <c r="A140" s="122">
        <v>15</v>
      </c>
      <c r="B140" s="122">
        <v>566</v>
      </c>
      <c r="C140" s="122" t="s">
        <v>349</v>
      </c>
      <c r="D140" s="122" t="s">
        <v>349</v>
      </c>
      <c r="E140" s="122">
        <v>2423</v>
      </c>
      <c r="F140" s="122" t="s">
        <v>197</v>
      </c>
      <c r="G140" s="528">
        <v>701</v>
      </c>
      <c r="H140" s="111">
        <v>2</v>
      </c>
      <c r="I140" s="111">
        <v>111</v>
      </c>
      <c r="J140" s="111">
        <v>39</v>
      </c>
      <c r="K140" s="111">
        <v>33</v>
      </c>
      <c r="L140" s="111">
        <v>3</v>
      </c>
      <c r="M140" s="111">
        <v>1</v>
      </c>
      <c r="O140" s="111">
        <v>52</v>
      </c>
      <c r="P140" s="111">
        <v>40</v>
      </c>
      <c r="Q140" s="111">
        <v>129</v>
      </c>
      <c r="R140" s="111">
        <v>33</v>
      </c>
      <c r="S140" s="111">
        <v>3</v>
      </c>
      <c r="T140" s="111">
        <v>1</v>
      </c>
      <c r="AB140" s="111">
        <v>0</v>
      </c>
      <c r="AC140" s="111">
        <v>10</v>
      </c>
      <c r="AD140" s="124">
        <f t="shared" si="10"/>
        <v>457</v>
      </c>
    </row>
    <row r="141" spans="1:30" s="70" customFormat="1" ht="16.5">
      <c r="A141" s="122">
        <v>15</v>
      </c>
      <c r="B141" s="122">
        <v>566</v>
      </c>
      <c r="C141" s="122" t="s">
        <v>349</v>
      </c>
      <c r="D141" s="122" t="s">
        <v>349</v>
      </c>
      <c r="E141" s="122">
        <v>2424</v>
      </c>
      <c r="F141" s="122" t="s">
        <v>31</v>
      </c>
      <c r="G141" s="528">
        <v>662</v>
      </c>
      <c r="H141" s="111">
        <v>4</v>
      </c>
      <c r="I141" s="111">
        <v>132</v>
      </c>
      <c r="J141" s="111">
        <v>40</v>
      </c>
      <c r="K141" s="111">
        <v>42</v>
      </c>
      <c r="L141" s="111">
        <v>3</v>
      </c>
      <c r="M141" s="111">
        <v>1</v>
      </c>
      <c r="O141" s="111">
        <v>44</v>
      </c>
      <c r="P141" s="111">
        <v>26</v>
      </c>
      <c r="Q141" s="111">
        <v>115</v>
      </c>
      <c r="R141" s="111">
        <v>15</v>
      </c>
      <c r="S141" s="111">
        <v>6</v>
      </c>
      <c r="T141" s="111">
        <v>2</v>
      </c>
      <c r="AB141" s="111">
        <v>0</v>
      </c>
      <c r="AC141" s="111">
        <v>12</v>
      </c>
      <c r="AD141" s="124">
        <f t="shared" si="10"/>
        <v>442</v>
      </c>
    </row>
    <row r="142" spans="1:30" s="70" customFormat="1" ht="16.5">
      <c r="A142" s="122">
        <v>15</v>
      </c>
      <c r="B142" s="122">
        <v>566</v>
      </c>
      <c r="C142" s="122" t="s">
        <v>349</v>
      </c>
      <c r="D142" s="122" t="s">
        <v>349</v>
      </c>
      <c r="E142" s="122">
        <v>2424</v>
      </c>
      <c r="F142" s="122" t="s">
        <v>32</v>
      </c>
      <c r="G142" s="528">
        <v>661</v>
      </c>
      <c r="H142" s="111">
        <v>1</v>
      </c>
      <c r="I142" s="111">
        <v>138</v>
      </c>
      <c r="J142" s="111">
        <v>40</v>
      </c>
      <c r="K142" s="111">
        <v>27</v>
      </c>
      <c r="L142" s="111">
        <v>4</v>
      </c>
      <c r="M142" s="111">
        <v>0</v>
      </c>
      <c r="O142" s="111">
        <v>50</v>
      </c>
      <c r="P142" s="111">
        <v>34</v>
      </c>
      <c r="Q142" s="111">
        <v>110</v>
      </c>
      <c r="R142" s="111">
        <v>16</v>
      </c>
      <c r="S142" s="111">
        <v>4</v>
      </c>
      <c r="T142" s="111">
        <v>0</v>
      </c>
      <c r="AB142" s="111">
        <v>0</v>
      </c>
      <c r="AC142" s="111">
        <v>5</v>
      </c>
      <c r="AD142" s="124">
        <f t="shared" si="10"/>
        <v>429</v>
      </c>
    </row>
    <row r="143" spans="1:30" s="70" customFormat="1" ht="16.5">
      <c r="A143" s="122">
        <v>15</v>
      </c>
      <c r="B143" s="122">
        <v>566</v>
      </c>
      <c r="C143" s="122" t="s">
        <v>349</v>
      </c>
      <c r="D143" s="122" t="s">
        <v>349</v>
      </c>
      <c r="E143" s="122">
        <v>2424</v>
      </c>
      <c r="F143" s="122" t="s">
        <v>33</v>
      </c>
      <c r="G143" s="528">
        <v>661</v>
      </c>
      <c r="H143" s="111">
        <v>2</v>
      </c>
      <c r="I143" s="111">
        <v>134</v>
      </c>
      <c r="J143" s="111">
        <v>38</v>
      </c>
      <c r="K143" s="111">
        <v>24</v>
      </c>
      <c r="L143" s="111">
        <v>3</v>
      </c>
      <c r="M143" s="111">
        <v>3</v>
      </c>
      <c r="O143" s="111">
        <v>60</v>
      </c>
      <c r="P143" s="111">
        <v>37</v>
      </c>
      <c r="Q143" s="111">
        <v>94</v>
      </c>
      <c r="R143" s="111">
        <v>11</v>
      </c>
      <c r="S143" s="111">
        <v>6</v>
      </c>
      <c r="T143" s="111">
        <v>3</v>
      </c>
      <c r="AB143" s="111">
        <v>1</v>
      </c>
      <c r="AC143" s="111">
        <v>12</v>
      </c>
      <c r="AD143" s="124">
        <f t="shared" si="10"/>
        <v>428</v>
      </c>
    </row>
    <row r="144" spans="1:30" s="70" customFormat="1" ht="16.5">
      <c r="A144" s="122">
        <v>15</v>
      </c>
      <c r="B144" s="122">
        <v>566</v>
      </c>
      <c r="C144" s="122" t="s">
        <v>349</v>
      </c>
      <c r="D144" s="122" t="s">
        <v>349</v>
      </c>
      <c r="E144" s="122">
        <v>2424</v>
      </c>
      <c r="F144" s="122" t="s">
        <v>197</v>
      </c>
      <c r="G144" s="528">
        <v>661</v>
      </c>
      <c r="H144" s="111">
        <v>3</v>
      </c>
      <c r="I144" s="111">
        <v>144</v>
      </c>
      <c r="J144" s="111">
        <v>42</v>
      </c>
      <c r="K144" s="111">
        <v>48</v>
      </c>
      <c r="L144" s="111">
        <v>2</v>
      </c>
      <c r="M144" s="111">
        <v>4</v>
      </c>
      <c r="O144" s="111">
        <v>38</v>
      </c>
      <c r="P144" s="111">
        <v>33</v>
      </c>
      <c r="Q144" s="111">
        <v>104</v>
      </c>
      <c r="R144" s="111">
        <v>19</v>
      </c>
      <c r="S144" s="111">
        <v>3</v>
      </c>
      <c r="T144" s="111">
        <v>2</v>
      </c>
      <c r="AB144" s="111">
        <v>0</v>
      </c>
      <c r="AC144" s="111">
        <v>14</v>
      </c>
      <c r="AD144" s="124">
        <f t="shared" si="10"/>
        <v>456</v>
      </c>
    </row>
    <row r="145" spans="1:30" s="70" customFormat="1" ht="16.5">
      <c r="A145" s="122">
        <v>15</v>
      </c>
      <c r="B145" s="122">
        <v>566</v>
      </c>
      <c r="C145" s="122" t="s">
        <v>349</v>
      </c>
      <c r="D145" s="122" t="s">
        <v>349</v>
      </c>
      <c r="E145" s="122">
        <v>2425</v>
      </c>
      <c r="F145" s="122" t="s">
        <v>31</v>
      </c>
      <c r="G145" s="528">
        <v>517</v>
      </c>
      <c r="H145" s="111">
        <v>1</v>
      </c>
      <c r="I145" s="111">
        <v>93</v>
      </c>
      <c r="J145" s="111">
        <v>25</v>
      </c>
      <c r="K145" s="111">
        <v>15</v>
      </c>
      <c r="L145" s="111">
        <v>3</v>
      </c>
      <c r="M145" s="111">
        <v>1</v>
      </c>
      <c r="O145" s="111">
        <v>34</v>
      </c>
      <c r="P145" s="111">
        <v>28</v>
      </c>
      <c r="Q145" s="111">
        <v>114</v>
      </c>
      <c r="R145" s="111">
        <v>28</v>
      </c>
      <c r="S145" s="111">
        <v>2</v>
      </c>
      <c r="T145" s="111">
        <v>0</v>
      </c>
      <c r="AB145" s="111">
        <v>0</v>
      </c>
      <c r="AC145" s="111">
        <v>12</v>
      </c>
      <c r="AD145" s="124">
        <f t="shared" si="10"/>
        <v>356</v>
      </c>
    </row>
    <row r="146" spans="1:30" s="70" customFormat="1" ht="16.5">
      <c r="A146" s="122">
        <v>15</v>
      </c>
      <c r="B146" s="122">
        <v>566</v>
      </c>
      <c r="C146" s="122" t="s">
        <v>349</v>
      </c>
      <c r="D146" s="122" t="s">
        <v>349</v>
      </c>
      <c r="E146" s="122">
        <v>2425</v>
      </c>
      <c r="F146" s="122" t="s">
        <v>32</v>
      </c>
      <c r="G146" s="528">
        <v>517</v>
      </c>
      <c r="H146" s="111">
        <v>4</v>
      </c>
      <c r="I146" s="111">
        <v>113</v>
      </c>
      <c r="J146" s="111">
        <v>32</v>
      </c>
      <c r="K146" s="111">
        <v>18</v>
      </c>
      <c r="L146" s="111">
        <v>2</v>
      </c>
      <c r="M146" s="111">
        <v>1</v>
      </c>
      <c r="O146" s="111">
        <v>35</v>
      </c>
      <c r="P146" s="111">
        <v>16</v>
      </c>
      <c r="Q146" s="111">
        <v>120</v>
      </c>
      <c r="R146" s="111">
        <v>22</v>
      </c>
      <c r="S146" s="111">
        <v>1</v>
      </c>
      <c r="T146" s="111">
        <v>1</v>
      </c>
      <c r="AB146" s="111">
        <v>0</v>
      </c>
      <c r="AC146" s="111">
        <v>12</v>
      </c>
      <c r="AD146" s="124">
        <f t="shared" si="10"/>
        <v>377</v>
      </c>
    </row>
    <row r="147" spans="1:30" s="70" customFormat="1" ht="16.5">
      <c r="A147" s="122">
        <v>15</v>
      </c>
      <c r="B147" s="122">
        <v>566</v>
      </c>
      <c r="C147" s="122" t="s">
        <v>349</v>
      </c>
      <c r="D147" s="122" t="s">
        <v>349</v>
      </c>
      <c r="E147" s="122">
        <v>2425</v>
      </c>
      <c r="F147" s="122" t="s">
        <v>33</v>
      </c>
      <c r="G147" s="528">
        <v>517</v>
      </c>
      <c r="H147" s="111">
        <v>10</v>
      </c>
      <c r="I147" s="111">
        <v>100</v>
      </c>
      <c r="J147" s="111">
        <v>14</v>
      </c>
      <c r="K147" s="111">
        <v>12</v>
      </c>
      <c r="L147" s="111">
        <v>0</v>
      </c>
      <c r="M147" s="111">
        <v>1</v>
      </c>
      <c r="O147" s="111">
        <v>42</v>
      </c>
      <c r="P147" s="111">
        <v>23</v>
      </c>
      <c r="Q147" s="111">
        <v>112</v>
      </c>
      <c r="R147" s="111">
        <v>21</v>
      </c>
      <c r="S147" s="111">
        <v>3</v>
      </c>
      <c r="T147" s="111">
        <v>0</v>
      </c>
      <c r="AB147" s="111">
        <v>0</v>
      </c>
      <c r="AC147" s="111">
        <v>12</v>
      </c>
      <c r="AD147" s="124">
        <f t="shared" si="10"/>
        <v>350</v>
      </c>
    </row>
    <row r="148" spans="1:30" s="70" customFormat="1" ht="16.5">
      <c r="A148" s="122">
        <v>15</v>
      </c>
      <c r="B148" s="122">
        <v>566</v>
      </c>
      <c r="C148" s="122" t="s">
        <v>349</v>
      </c>
      <c r="D148" s="122" t="s">
        <v>349</v>
      </c>
      <c r="E148" s="122">
        <v>2426</v>
      </c>
      <c r="F148" s="122" t="s">
        <v>31</v>
      </c>
      <c r="G148" s="580">
        <v>659</v>
      </c>
      <c r="H148" s="111">
        <v>3</v>
      </c>
      <c r="I148" s="111">
        <v>103</v>
      </c>
      <c r="J148" s="111">
        <v>38</v>
      </c>
      <c r="K148" s="111">
        <v>11</v>
      </c>
      <c r="L148" s="111">
        <v>2</v>
      </c>
      <c r="M148" s="111">
        <v>0</v>
      </c>
      <c r="O148" s="111">
        <v>88</v>
      </c>
      <c r="P148" s="111">
        <v>50</v>
      </c>
      <c r="Q148" s="111">
        <v>84</v>
      </c>
      <c r="R148" s="111">
        <v>25</v>
      </c>
      <c r="S148" s="111">
        <v>2</v>
      </c>
      <c r="T148" s="111">
        <v>2</v>
      </c>
      <c r="AB148" s="111">
        <v>0</v>
      </c>
      <c r="AC148" s="111">
        <v>10</v>
      </c>
      <c r="AD148" s="124">
        <f t="shared" si="10"/>
        <v>418</v>
      </c>
    </row>
    <row r="149" spans="1:30" s="70" customFormat="1" ht="16.5">
      <c r="A149" s="122">
        <v>15</v>
      </c>
      <c r="B149" s="122">
        <v>566</v>
      </c>
      <c r="C149" s="122" t="s">
        <v>349</v>
      </c>
      <c r="D149" s="122" t="s">
        <v>349</v>
      </c>
      <c r="E149" s="122">
        <v>2426</v>
      </c>
      <c r="F149" s="122" t="s">
        <v>32</v>
      </c>
      <c r="G149" s="528">
        <v>658</v>
      </c>
      <c r="H149" s="111">
        <v>13</v>
      </c>
      <c r="I149" s="111">
        <v>100</v>
      </c>
      <c r="J149" s="111">
        <v>47</v>
      </c>
      <c r="K149" s="111">
        <v>18</v>
      </c>
      <c r="L149" s="111">
        <v>4</v>
      </c>
      <c r="M149" s="111">
        <v>1</v>
      </c>
      <c r="O149" s="111">
        <v>37</v>
      </c>
      <c r="P149" s="111">
        <v>40</v>
      </c>
      <c r="Q149" s="111">
        <v>96</v>
      </c>
      <c r="R149" s="111">
        <v>21</v>
      </c>
      <c r="S149" s="111">
        <v>5</v>
      </c>
      <c r="T149" s="111">
        <v>1</v>
      </c>
      <c r="AB149" s="111">
        <v>0</v>
      </c>
      <c r="AC149" s="111">
        <v>15</v>
      </c>
      <c r="AD149" s="124">
        <f t="shared" si="10"/>
        <v>398</v>
      </c>
    </row>
    <row r="150" spans="1:30" s="70" customFormat="1" ht="16.5">
      <c r="A150" s="122">
        <v>15</v>
      </c>
      <c r="B150" s="122">
        <v>566</v>
      </c>
      <c r="C150" s="122" t="s">
        <v>349</v>
      </c>
      <c r="D150" s="122" t="s">
        <v>349</v>
      </c>
      <c r="E150" s="122">
        <v>2426</v>
      </c>
      <c r="F150" s="122" t="s">
        <v>33</v>
      </c>
      <c r="G150" s="528">
        <v>658</v>
      </c>
      <c r="H150" s="111">
        <v>0</v>
      </c>
      <c r="I150" s="111">
        <v>89</v>
      </c>
      <c r="J150" s="111">
        <v>60</v>
      </c>
      <c r="K150" s="111">
        <v>24</v>
      </c>
      <c r="L150" s="111">
        <v>1</v>
      </c>
      <c r="M150" s="111">
        <v>1</v>
      </c>
      <c r="O150" s="111">
        <v>63</v>
      </c>
      <c r="P150" s="111">
        <v>45</v>
      </c>
      <c r="Q150" s="111">
        <v>113</v>
      </c>
      <c r="R150" s="111">
        <v>16</v>
      </c>
      <c r="S150" s="111">
        <v>2</v>
      </c>
      <c r="T150" s="111">
        <v>0</v>
      </c>
      <c r="AB150" s="111">
        <v>0</v>
      </c>
      <c r="AC150" s="111">
        <v>17</v>
      </c>
      <c r="AD150" s="124">
        <f t="shared" si="10"/>
        <v>431</v>
      </c>
    </row>
    <row r="151" spans="1:30" s="70" customFormat="1" ht="16.5">
      <c r="A151" s="122">
        <v>15</v>
      </c>
      <c r="B151" s="122">
        <v>566</v>
      </c>
      <c r="C151" s="122" t="s">
        <v>349</v>
      </c>
      <c r="D151" s="122" t="s">
        <v>349</v>
      </c>
      <c r="E151" s="122">
        <v>2426</v>
      </c>
      <c r="F151" s="122" t="s">
        <v>197</v>
      </c>
      <c r="G151" s="528">
        <v>658</v>
      </c>
      <c r="H151" s="111">
        <v>5</v>
      </c>
      <c r="I151" s="111">
        <v>101</v>
      </c>
      <c r="J151" s="111">
        <v>42</v>
      </c>
      <c r="K151" s="111">
        <v>24</v>
      </c>
      <c r="L151" s="111">
        <v>4</v>
      </c>
      <c r="M151" s="111">
        <v>0</v>
      </c>
      <c r="O151" s="111">
        <v>51</v>
      </c>
      <c r="P151" s="111">
        <v>43</v>
      </c>
      <c r="Q151" s="111">
        <v>96</v>
      </c>
      <c r="R151" s="111">
        <v>19</v>
      </c>
      <c r="S151" s="111">
        <v>4</v>
      </c>
      <c r="T151" s="111">
        <v>4</v>
      </c>
      <c r="AB151" s="111">
        <v>0</v>
      </c>
      <c r="AC151" s="111">
        <v>14</v>
      </c>
      <c r="AD151" s="124">
        <f t="shared" si="10"/>
        <v>407</v>
      </c>
    </row>
    <row r="152" spans="1:30" s="70" customFormat="1" ht="16.5">
      <c r="A152" s="122">
        <v>15</v>
      </c>
      <c r="B152" s="122">
        <v>566</v>
      </c>
      <c r="C152" s="122" t="s">
        <v>349</v>
      </c>
      <c r="D152" s="122" t="s">
        <v>349</v>
      </c>
      <c r="E152" s="122">
        <v>2426</v>
      </c>
      <c r="F152" s="122" t="s">
        <v>334</v>
      </c>
      <c r="G152" s="528">
        <v>658</v>
      </c>
      <c r="H152" s="111">
        <v>11</v>
      </c>
      <c r="I152" s="111">
        <v>89</v>
      </c>
      <c r="J152" s="111">
        <v>59</v>
      </c>
      <c r="K152" s="111">
        <v>13</v>
      </c>
      <c r="L152" s="111">
        <v>2</v>
      </c>
      <c r="M152" s="111">
        <v>1</v>
      </c>
      <c r="O152" s="111">
        <v>60</v>
      </c>
      <c r="P152" s="111">
        <v>24</v>
      </c>
      <c r="Q152" s="111">
        <v>115</v>
      </c>
      <c r="R152" s="111">
        <v>10</v>
      </c>
      <c r="S152" s="111">
        <v>1</v>
      </c>
      <c r="T152" s="111">
        <v>1</v>
      </c>
      <c r="AB152" s="111">
        <v>0</v>
      </c>
      <c r="AC152" s="111">
        <v>9</v>
      </c>
      <c r="AD152" s="124">
        <f t="shared" si="10"/>
        <v>395</v>
      </c>
    </row>
    <row r="153" spans="1:30" s="70" customFormat="1" ht="16.5">
      <c r="A153" s="122">
        <v>15</v>
      </c>
      <c r="B153" s="122">
        <v>566</v>
      </c>
      <c r="C153" s="122" t="s">
        <v>349</v>
      </c>
      <c r="D153" s="122" t="s">
        <v>349</v>
      </c>
      <c r="E153" s="122">
        <v>2427</v>
      </c>
      <c r="F153" s="122" t="s">
        <v>31</v>
      </c>
      <c r="G153" s="528">
        <v>561</v>
      </c>
      <c r="H153" s="111">
        <v>0</v>
      </c>
      <c r="I153" s="111">
        <v>137</v>
      </c>
      <c r="J153" s="111">
        <v>24</v>
      </c>
      <c r="K153" s="111">
        <v>12</v>
      </c>
      <c r="L153" s="111">
        <v>3</v>
      </c>
      <c r="M153" s="111">
        <v>2</v>
      </c>
      <c r="O153" s="111">
        <v>32</v>
      </c>
      <c r="P153" s="111">
        <v>19</v>
      </c>
      <c r="Q153" s="111">
        <v>106</v>
      </c>
      <c r="R153" s="111">
        <v>10</v>
      </c>
      <c r="S153" s="111">
        <v>0</v>
      </c>
      <c r="T153" s="111">
        <v>0</v>
      </c>
      <c r="AB153" s="111">
        <v>0</v>
      </c>
      <c r="AC153" s="111">
        <v>20</v>
      </c>
      <c r="AD153" s="124">
        <f t="shared" si="10"/>
        <v>365</v>
      </c>
    </row>
    <row r="154" spans="1:30" s="70" customFormat="1" ht="16.5">
      <c r="A154" s="122">
        <v>15</v>
      </c>
      <c r="B154" s="122">
        <v>566</v>
      </c>
      <c r="C154" s="122" t="s">
        <v>349</v>
      </c>
      <c r="D154" s="122" t="s">
        <v>349</v>
      </c>
      <c r="E154" s="122">
        <v>2427</v>
      </c>
      <c r="F154" s="122" t="s">
        <v>32</v>
      </c>
      <c r="G154" s="528">
        <v>561</v>
      </c>
      <c r="H154" s="111">
        <v>0</v>
      </c>
      <c r="I154" s="111">
        <v>124</v>
      </c>
      <c r="J154" s="111">
        <v>42</v>
      </c>
      <c r="K154" s="111">
        <v>23</v>
      </c>
      <c r="L154" s="111">
        <v>2</v>
      </c>
      <c r="M154" s="111">
        <v>3</v>
      </c>
      <c r="O154" s="111">
        <v>36</v>
      </c>
      <c r="P154" s="111">
        <v>25</v>
      </c>
      <c r="Q154" s="111">
        <v>104</v>
      </c>
      <c r="R154" s="111">
        <v>19</v>
      </c>
      <c r="S154" s="111">
        <v>0</v>
      </c>
      <c r="T154" s="111">
        <v>0</v>
      </c>
      <c r="AB154" s="111">
        <v>0</v>
      </c>
      <c r="AC154" s="111">
        <v>10</v>
      </c>
      <c r="AD154" s="124">
        <f t="shared" si="10"/>
        <v>388</v>
      </c>
    </row>
    <row r="155" spans="1:30" s="70" customFormat="1" ht="16.5">
      <c r="A155" s="122">
        <v>15</v>
      </c>
      <c r="B155" s="122">
        <v>566</v>
      </c>
      <c r="C155" s="122" t="s">
        <v>349</v>
      </c>
      <c r="D155" s="122" t="s">
        <v>349</v>
      </c>
      <c r="E155" s="122">
        <v>2427</v>
      </c>
      <c r="F155" s="122" t="s">
        <v>33</v>
      </c>
      <c r="G155" s="528">
        <v>560</v>
      </c>
      <c r="H155" s="111">
        <v>3</v>
      </c>
      <c r="I155" s="111">
        <v>118</v>
      </c>
      <c r="J155" s="111">
        <v>20</v>
      </c>
      <c r="K155" s="111">
        <v>20</v>
      </c>
      <c r="L155" s="111">
        <v>4</v>
      </c>
      <c r="M155" s="111">
        <v>3</v>
      </c>
      <c r="O155" s="111">
        <v>41</v>
      </c>
      <c r="P155" s="111">
        <v>17</v>
      </c>
      <c r="Q155" s="111">
        <v>108</v>
      </c>
      <c r="R155" s="111">
        <v>16</v>
      </c>
      <c r="S155" s="111">
        <v>6</v>
      </c>
      <c r="T155" s="111">
        <v>1</v>
      </c>
      <c r="AB155" s="111">
        <v>0</v>
      </c>
      <c r="AC155" s="111">
        <v>14</v>
      </c>
      <c r="AD155" s="124">
        <f t="shared" si="10"/>
        <v>371</v>
      </c>
    </row>
    <row r="156" spans="1:30" s="70" customFormat="1" ht="16.5">
      <c r="A156" s="122">
        <v>15</v>
      </c>
      <c r="B156" s="122">
        <v>566</v>
      </c>
      <c r="C156" s="122" t="s">
        <v>349</v>
      </c>
      <c r="D156" s="122" t="s">
        <v>349</v>
      </c>
      <c r="E156" s="122">
        <v>2428</v>
      </c>
      <c r="F156" s="122" t="s">
        <v>31</v>
      </c>
      <c r="G156" s="528">
        <v>749</v>
      </c>
      <c r="H156" s="111">
        <v>9</v>
      </c>
      <c r="I156" s="111">
        <v>68</v>
      </c>
      <c r="J156" s="111">
        <v>147</v>
      </c>
      <c r="K156" s="111">
        <v>11</v>
      </c>
      <c r="L156" s="111">
        <v>19</v>
      </c>
      <c r="M156" s="111">
        <v>0</v>
      </c>
      <c r="O156" s="111">
        <v>11</v>
      </c>
      <c r="P156" s="111">
        <v>7</v>
      </c>
      <c r="Q156" s="111">
        <v>64</v>
      </c>
      <c r="R156" s="111">
        <v>10</v>
      </c>
      <c r="S156" s="111">
        <v>8</v>
      </c>
      <c r="T156" s="111">
        <v>3</v>
      </c>
      <c r="AB156" s="111">
        <v>0</v>
      </c>
      <c r="AC156" s="111">
        <v>23</v>
      </c>
      <c r="AD156" s="124">
        <f t="shared" si="10"/>
        <v>380</v>
      </c>
    </row>
    <row r="157" spans="1:30" s="70" customFormat="1" ht="16.5">
      <c r="A157" s="122">
        <v>15</v>
      </c>
      <c r="B157" s="122">
        <v>566</v>
      </c>
      <c r="C157" s="122" t="s">
        <v>349</v>
      </c>
      <c r="D157" s="122" t="s">
        <v>349</v>
      </c>
      <c r="E157" s="122">
        <v>2428</v>
      </c>
      <c r="F157" s="122" t="s">
        <v>32</v>
      </c>
      <c r="G157" s="528">
        <v>749</v>
      </c>
      <c r="H157" s="111">
        <v>7</v>
      </c>
      <c r="I157" s="111">
        <v>66</v>
      </c>
      <c r="J157" s="111">
        <v>108</v>
      </c>
      <c r="K157" s="111">
        <v>12</v>
      </c>
      <c r="L157" s="111">
        <v>7</v>
      </c>
      <c r="M157" s="111">
        <v>1</v>
      </c>
      <c r="O157" s="111">
        <v>17</v>
      </c>
      <c r="P157" s="111">
        <v>5</v>
      </c>
      <c r="Q157" s="111">
        <v>81</v>
      </c>
      <c r="R157" s="111">
        <v>10</v>
      </c>
      <c r="S157" s="111">
        <v>5</v>
      </c>
      <c r="T157" s="111">
        <v>3</v>
      </c>
      <c r="AB157" s="111">
        <v>0</v>
      </c>
      <c r="AC157" s="111">
        <v>21</v>
      </c>
      <c r="AD157" s="124">
        <f t="shared" si="10"/>
        <v>343</v>
      </c>
    </row>
    <row r="158" spans="1:30" s="70" customFormat="1" ht="16.5">
      <c r="A158" s="122">
        <v>15</v>
      </c>
      <c r="B158" s="122">
        <v>566</v>
      </c>
      <c r="C158" s="122" t="s">
        <v>349</v>
      </c>
      <c r="D158" s="122" t="s">
        <v>349</v>
      </c>
      <c r="E158" s="122">
        <v>2428</v>
      </c>
      <c r="F158" s="122" t="s">
        <v>33</v>
      </c>
      <c r="G158" s="528">
        <v>749</v>
      </c>
      <c r="H158" s="111">
        <v>8</v>
      </c>
      <c r="I158" s="111">
        <v>52</v>
      </c>
      <c r="J158" s="111">
        <v>111</v>
      </c>
      <c r="K158" s="111">
        <v>16</v>
      </c>
      <c r="L158" s="111">
        <v>6</v>
      </c>
      <c r="M158" s="111">
        <v>2</v>
      </c>
      <c r="O158" s="111">
        <v>13</v>
      </c>
      <c r="P158" s="111">
        <v>12</v>
      </c>
      <c r="Q158" s="111">
        <v>82</v>
      </c>
      <c r="R158" s="111">
        <v>14</v>
      </c>
      <c r="S158" s="111">
        <v>11</v>
      </c>
      <c r="T158" s="111">
        <v>2</v>
      </c>
      <c r="AB158" s="111">
        <v>0</v>
      </c>
      <c r="AC158" s="111">
        <v>10</v>
      </c>
      <c r="AD158" s="124">
        <f t="shared" si="10"/>
        <v>339</v>
      </c>
    </row>
    <row r="159" spans="1:30" s="70" customFormat="1" ht="16.5">
      <c r="A159" s="122">
        <v>15</v>
      </c>
      <c r="B159" s="122">
        <v>566</v>
      </c>
      <c r="C159" s="122" t="s">
        <v>349</v>
      </c>
      <c r="D159" s="122" t="s">
        <v>349</v>
      </c>
      <c r="E159" s="122">
        <v>2428</v>
      </c>
      <c r="F159" s="122" t="s">
        <v>197</v>
      </c>
      <c r="G159" s="528">
        <v>749</v>
      </c>
      <c r="H159" s="111">
        <v>9</v>
      </c>
      <c r="I159" s="111">
        <v>45</v>
      </c>
      <c r="J159" s="111">
        <v>97</v>
      </c>
      <c r="K159" s="111">
        <v>17</v>
      </c>
      <c r="L159" s="111">
        <v>6</v>
      </c>
      <c r="M159" s="111">
        <v>1</v>
      </c>
      <c r="O159" s="111">
        <v>8</v>
      </c>
      <c r="P159" s="111">
        <v>6</v>
      </c>
      <c r="Q159" s="111">
        <v>78</v>
      </c>
      <c r="R159" s="111">
        <v>5</v>
      </c>
      <c r="S159" s="111">
        <v>11</v>
      </c>
      <c r="T159" s="111">
        <v>1</v>
      </c>
      <c r="AB159" s="111">
        <v>0</v>
      </c>
      <c r="AC159" s="111">
        <v>8</v>
      </c>
      <c r="AD159" s="124">
        <f t="shared" si="10"/>
        <v>292</v>
      </c>
    </row>
    <row r="160" spans="1:30" s="70" customFormat="1" ht="16.5">
      <c r="A160" s="122">
        <v>15</v>
      </c>
      <c r="B160" s="122">
        <v>566</v>
      </c>
      <c r="C160" s="122" t="s">
        <v>349</v>
      </c>
      <c r="D160" s="122" t="s">
        <v>349</v>
      </c>
      <c r="E160" s="122">
        <v>2428</v>
      </c>
      <c r="F160" s="122" t="s">
        <v>334</v>
      </c>
      <c r="G160" s="528">
        <v>749</v>
      </c>
      <c r="H160" s="111">
        <v>7</v>
      </c>
      <c r="I160" s="111">
        <v>56</v>
      </c>
      <c r="J160" s="111">
        <v>137</v>
      </c>
      <c r="K160" s="111">
        <v>12</v>
      </c>
      <c r="L160" s="111">
        <v>5</v>
      </c>
      <c r="M160" s="111">
        <v>0</v>
      </c>
      <c r="O160" s="111">
        <v>11</v>
      </c>
      <c r="P160" s="111">
        <v>10</v>
      </c>
      <c r="Q160" s="111">
        <v>69</v>
      </c>
      <c r="R160" s="111">
        <v>6</v>
      </c>
      <c r="S160" s="111">
        <v>4</v>
      </c>
      <c r="T160" s="111">
        <v>3</v>
      </c>
      <c r="AB160" s="111">
        <v>0</v>
      </c>
      <c r="AC160" s="111">
        <v>19</v>
      </c>
      <c r="AD160" s="124">
        <f t="shared" si="10"/>
        <v>339</v>
      </c>
    </row>
    <row r="161" spans="1:30" s="70" customFormat="1" ht="16.5">
      <c r="A161" s="122">
        <v>15</v>
      </c>
      <c r="B161" s="122">
        <v>566</v>
      </c>
      <c r="C161" s="122" t="s">
        <v>349</v>
      </c>
      <c r="D161" s="122" t="s">
        <v>349</v>
      </c>
      <c r="E161" s="122">
        <v>2428</v>
      </c>
      <c r="F161" s="122" t="s">
        <v>335</v>
      </c>
      <c r="G161" s="580">
        <v>749</v>
      </c>
      <c r="H161" s="111">
        <v>9</v>
      </c>
      <c r="I161" s="111">
        <v>58</v>
      </c>
      <c r="J161" s="111">
        <v>123</v>
      </c>
      <c r="K161" s="111">
        <v>16</v>
      </c>
      <c r="L161" s="111">
        <v>9</v>
      </c>
      <c r="M161" s="111">
        <v>1</v>
      </c>
      <c r="O161" s="111">
        <v>13</v>
      </c>
      <c r="P161" s="111">
        <v>7</v>
      </c>
      <c r="Q161" s="111">
        <v>68</v>
      </c>
      <c r="R161" s="111">
        <v>10</v>
      </c>
      <c r="S161" s="111">
        <v>10</v>
      </c>
      <c r="T161" s="111">
        <v>6</v>
      </c>
      <c r="AB161" s="111">
        <v>1</v>
      </c>
      <c r="AC161" s="111">
        <v>15</v>
      </c>
      <c r="AD161" s="124">
        <f t="shared" si="10"/>
        <v>346</v>
      </c>
    </row>
    <row r="162" spans="1:30" s="70" customFormat="1" ht="16.5">
      <c r="A162" s="122">
        <v>15</v>
      </c>
      <c r="B162" s="122">
        <v>566</v>
      </c>
      <c r="C162" s="122" t="s">
        <v>349</v>
      </c>
      <c r="D162" s="122" t="s">
        <v>349</v>
      </c>
      <c r="E162" s="122">
        <v>2428</v>
      </c>
      <c r="F162" s="122" t="s">
        <v>343</v>
      </c>
      <c r="G162" s="580">
        <v>749</v>
      </c>
      <c r="H162" s="111">
        <v>7</v>
      </c>
      <c r="I162" s="111">
        <v>69</v>
      </c>
      <c r="J162" s="111">
        <v>114</v>
      </c>
      <c r="K162" s="111">
        <v>14</v>
      </c>
      <c r="L162" s="111">
        <v>15</v>
      </c>
      <c r="M162" s="111">
        <v>3</v>
      </c>
      <c r="O162" s="111">
        <v>11</v>
      </c>
      <c r="P162" s="111">
        <v>5</v>
      </c>
      <c r="Q162" s="111">
        <v>65</v>
      </c>
      <c r="R162" s="111">
        <v>9</v>
      </c>
      <c r="S162" s="111">
        <v>6</v>
      </c>
      <c r="T162" s="111">
        <v>3</v>
      </c>
      <c r="AB162" s="111">
        <v>0</v>
      </c>
      <c r="AC162" s="111">
        <v>17</v>
      </c>
      <c r="AD162" s="124">
        <f t="shared" si="10"/>
        <v>338</v>
      </c>
    </row>
    <row r="163" spans="1:30" s="70" customFormat="1" ht="16.5">
      <c r="A163" s="122">
        <v>15</v>
      </c>
      <c r="B163" s="122">
        <v>566</v>
      </c>
      <c r="C163" s="122" t="s">
        <v>349</v>
      </c>
      <c r="D163" s="122" t="s">
        <v>349</v>
      </c>
      <c r="E163" s="122">
        <v>2428</v>
      </c>
      <c r="F163" s="122" t="s">
        <v>344</v>
      </c>
      <c r="G163" s="580">
        <v>749</v>
      </c>
      <c r="H163" s="111">
        <v>15</v>
      </c>
      <c r="I163" s="111">
        <v>61</v>
      </c>
      <c r="J163" s="111">
        <v>118</v>
      </c>
      <c r="K163" s="111">
        <v>22</v>
      </c>
      <c r="L163" s="111">
        <v>10</v>
      </c>
      <c r="M163" s="111">
        <v>6</v>
      </c>
      <c r="O163" s="111">
        <v>15</v>
      </c>
      <c r="P163" s="111">
        <v>4</v>
      </c>
      <c r="Q163" s="111">
        <v>65</v>
      </c>
      <c r="R163" s="111">
        <v>7</v>
      </c>
      <c r="S163" s="111">
        <v>6</v>
      </c>
      <c r="T163" s="111">
        <v>4</v>
      </c>
      <c r="AB163" s="111">
        <v>0</v>
      </c>
      <c r="AC163" s="111">
        <v>10</v>
      </c>
      <c r="AD163" s="124">
        <f t="shared" si="10"/>
        <v>343</v>
      </c>
    </row>
    <row r="164" spans="1:30" s="70" customFormat="1" ht="16.5">
      <c r="A164" s="122">
        <v>15</v>
      </c>
      <c r="B164" s="122">
        <v>566</v>
      </c>
      <c r="C164" s="122" t="s">
        <v>349</v>
      </c>
      <c r="D164" s="122" t="s">
        <v>349</v>
      </c>
      <c r="E164" s="122">
        <v>2428</v>
      </c>
      <c r="F164" s="122" t="s">
        <v>345</v>
      </c>
      <c r="G164" s="580">
        <v>749</v>
      </c>
      <c r="H164" s="111">
        <v>5</v>
      </c>
      <c r="I164" s="111">
        <v>73</v>
      </c>
      <c r="J164" s="111">
        <v>106</v>
      </c>
      <c r="K164" s="111">
        <v>20</v>
      </c>
      <c r="L164" s="111">
        <v>5</v>
      </c>
      <c r="M164" s="111">
        <v>2</v>
      </c>
      <c r="O164" s="111">
        <v>13</v>
      </c>
      <c r="P164" s="111">
        <v>9</v>
      </c>
      <c r="Q164" s="111">
        <v>65</v>
      </c>
      <c r="R164" s="111">
        <v>9</v>
      </c>
      <c r="S164" s="111">
        <v>8</v>
      </c>
      <c r="T164" s="111">
        <v>3</v>
      </c>
      <c r="AB164" s="111">
        <v>0</v>
      </c>
      <c r="AC164" s="111">
        <v>14</v>
      </c>
      <c r="AD164" s="124">
        <f t="shared" si="10"/>
        <v>332</v>
      </c>
    </row>
    <row r="165" spans="1:30" s="70" customFormat="1" ht="16.5">
      <c r="A165" s="122">
        <v>15</v>
      </c>
      <c r="B165" s="122">
        <v>566</v>
      </c>
      <c r="C165" s="122" t="s">
        <v>349</v>
      </c>
      <c r="D165" s="122" t="s">
        <v>349</v>
      </c>
      <c r="E165" s="122">
        <v>2428</v>
      </c>
      <c r="F165" s="122" t="s">
        <v>346</v>
      </c>
      <c r="G165" s="580">
        <v>749</v>
      </c>
      <c r="H165" s="111">
        <v>7</v>
      </c>
      <c r="I165" s="111">
        <v>71</v>
      </c>
      <c r="J165" s="111">
        <v>103</v>
      </c>
      <c r="K165" s="111">
        <v>17</v>
      </c>
      <c r="L165" s="111">
        <v>7</v>
      </c>
      <c r="M165" s="111">
        <v>3</v>
      </c>
      <c r="O165" s="111">
        <v>15</v>
      </c>
      <c r="P165" s="111">
        <v>14</v>
      </c>
      <c r="Q165" s="111">
        <v>89</v>
      </c>
      <c r="R165" s="111">
        <v>11</v>
      </c>
      <c r="S165" s="111">
        <v>6</v>
      </c>
      <c r="T165" s="111">
        <v>3</v>
      </c>
      <c r="AB165" s="111">
        <v>1</v>
      </c>
      <c r="AC165" s="111">
        <v>14</v>
      </c>
      <c r="AD165" s="124">
        <f t="shared" si="10"/>
        <v>361</v>
      </c>
    </row>
    <row r="166" spans="1:30" s="70" customFormat="1" ht="16.5">
      <c r="A166" s="122">
        <v>15</v>
      </c>
      <c r="B166" s="122">
        <v>566</v>
      </c>
      <c r="C166" s="122" t="s">
        <v>349</v>
      </c>
      <c r="D166" s="122" t="s">
        <v>349</v>
      </c>
      <c r="E166" s="122">
        <v>2428</v>
      </c>
      <c r="F166" s="122" t="s">
        <v>347</v>
      </c>
      <c r="G166" s="580">
        <v>749</v>
      </c>
      <c r="H166" s="111">
        <v>4</v>
      </c>
      <c r="I166" s="111">
        <v>74</v>
      </c>
      <c r="J166" s="111">
        <v>107</v>
      </c>
      <c r="K166" s="111">
        <v>14</v>
      </c>
      <c r="L166" s="111">
        <v>13</v>
      </c>
      <c r="M166" s="111">
        <v>0</v>
      </c>
      <c r="O166" s="111">
        <v>16</v>
      </c>
      <c r="P166" s="111">
        <v>15</v>
      </c>
      <c r="Q166" s="111">
        <v>98</v>
      </c>
      <c r="R166" s="111">
        <v>14</v>
      </c>
      <c r="S166" s="111">
        <v>8</v>
      </c>
      <c r="T166" s="111">
        <v>1</v>
      </c>
      <c r="AB166" s="111">
        <v>0</v>
      </c>
      <c r="AC166" s="111">
        <v>8</v>
      </c>
      <c r="AD166" s="124">
        <f t="shared" si="10"/>
        <v>372</v>
      </c>
    </row>
    <row r="167" spans="1:30" s="70" customFormat="1" ht="16.5">
      <c r="A167" s="122">
        <v>15</v>
      </c>
      <c r="B167" s="122">
        <v>566</v>
      </c>
      <c r="C167" s="122" t="s">
        <v>349</v>
      </c>
      <c r="D167" s="122" t="s">
        <v>349</v>
      </c>
      <c r="E167" s="122">
        <v>2428</v>
      </c>
      <c r="F167" s="122" t="s">
        <v>350</v>
      </c>
      <c r="G167" s="528">
        <v>748</v>
      </c>
      <c r="H167" s="111">
        <v>5</v>
      </c>
      <c r="I167" s="111">
        <v>71</v>
      </c>
      <c r="J167" s="111">
        <v>109</v>
      </c>
      <c r="K167" s="111">
        <v>12</v>
      </c>
      <c r="L167" s="111">
        <v>9</v>
      </c>
      <c r="M167" s="111">
        <v>2</v>
      </c>
      <c r="O167" s="111">
        <v>10</v>
      </c>
      <c r="P167" s="111">
        <v>12</v>
      </c>
      <c r="Q167" s="111">
        <v>54</v>
      </c>
      <c r="R167" s="111">
        <v>9</v>
      </c>
      <c r="S167" s="111">
        <v>4</v>
      </c>
      <c r="T167" s="111">
        <v>2</v>
      </c>
      <c r="AB167" s="111">
        <v>0</v>
      </c>
      <c r="AC167" s="111">
        <v>15</v>
      </c>
      <c r="AD167" s="124">
        <f t="shared" si="10"/>
        <v>314</v>
      </c>
    </row>
    <row r="168" spans="1:30" s="70" customFormat="1" ht="16.5">
      <c r="A168" s="122">
        <v>15</v>
      </c>
      <c r="B168" s="122">
        <v>566</v>
      </c>
      <c r="C168" s="122" t="s">
        <v>349</v>
      </c>
      <c r="D168" s="122" t="s">
        <v>349</v>
      </c>
      <c r="E168" s="122">
        <v>2428</v>
      </c>
      <c r="F168" s="122" t="s">
        <v>351</v>
      </c>
      <c r="G168" s="528">
        <v>748</v>
      </c>
      <c r="H168" s="111">
        <v>5</v>
      </c>
      <c r="I168" s="111">
        <v>68</v>
      </c>
      <c r="J168" s="111">
        <v>118</v>
      </c>
      <c r="K168" s="111">
        <v>14</v>
      </c>
      <c r="L168" s="111">
        <v>15</v>
      </c>
      <c r="M168" s="111">
        <v>2</v>
      </c>
      <c r="O168" s="111">
        <v>11</v>
      </c>
      <c r="P168" s="111">
        <v>5</v>
      </c>
      <c r="Q168" s="111">
        <v>67</v>
      </c>
      <c r="R168" s="111">
        <v>13</v>
      </c>
      <c r="S168" s="111">
        <v>11</v>
      </c>
      <c r="T168" s="111">
        <v>4</v>
      </c>
      <c r="AB168" s="111">
        <v>0</v>
      </c>
      <c r="AC168" s="111">
        <v>13</v>
      </c>
      <c r="AD168" s="124">
        <f t="shared" si="10"/>
        <v>346</v>
      </c>
    </row>
    <row r="169" spans="1:30" s="70" customFormat="1" ht="16.5">
      <c r="A169" s="122">
        <v>15</v>
      </c>
      <c r="B169" s="122">
        <v>566</v>
      </c>
      <c r="C169" s="122" t="s">
        <v>349</v>
      </c>
      <c r="D169" s="122" t="s">
        <v>349</v>
      </c>
      <c r="E169" s="122">
        <v>2428</v>
      </c>
      <c r="F169" s="122" t="s">
        <v>352</v>
      </c>
      <c r="G169" s="528">
        <v>748</v>
      </c>
      <c r="H169" s="111">
        <v>8</v>
      </c>
      <c r="I169" s="111">
        <v>70</v>
      </c>
      <c r="J169" s="111">
        <v>114</v>
      </c>
      <c r="K169" s="111">
        <v>14</v>
      </c>
      <c r="L169" s="111">
        <v>6</v>
      </c>
      <c r="M169" s="111">
        <v>1</v>
      </c>
      <c r="O169" s="111">
        <v>8</v>
      </c>
      <c r="P169" s="111">
        <v>6</v>
      </c>
      <c r="Q169" s="111">
        <v>56</v>
      </c>
      <c r="R169" s="111">
        <v>1</v>
      </c>
      <c r="S169" s="111">
        <v>8</v>
      </c>
      <c r="T169" s="111">
        <v>2</v>
      </c>
      <c r="AB169" s="111">
        <v>0</v>
      </c>
      <c r="AC169" s="111">
        <v>10</v>
      </c>
      <c r="AD169" s="124">
        <f t="shared" si="10"/>
        <v>304</v>
      </c>
    </row>
    <row r="170" spans="1:30" s="70" customFormat="1" ht="16.5">
      <c r="A170" s="122">
        <v>15</v>
      </c>
      <c r="B170" s="122">
        <v>566</v>
      </c>
      <c r="C170" s="122" t="s">
        <v>349</v>
      </c>
      <c r="D170" s="122" t="s">
        <v>349</v>
      </c>
      <c r="E170" s="122">
        <v>2428</v>
      </c>
      <c r="F170" s="122" t="s">
        <v>353</v>
      </c>
      <c r="G170" s="528">
        <v>748</v>
      </c>
      <c r="H170" s="111">
        <v>7</v>
      </c>
      <c r="I170" s="111">
        <v>69</v>
      </c>
      <c r="J170" s="111">
        <v>124</v>
      </c>
      <c r="K170" s="111">
        <v>12</v>
      </c>
      <c r="L170" s="111">
        <v>16</v>
      </c>
      <c r="M170" s="111">
        <v>0</v>
      </c>
      <c r="O170" s="111">
        <v>11</v>
      </c>
      <c r="P170" s="111">
        <v>11</v>
      </c>
      <c r="Q170" s="111">
        <v>64</v>
      </c>
      <c r="R170" s="111">
        <v>6</v>
      </c>
      <c r="S170" s="111">
        <v>12</v>
      </c>
      <c r="T170" s="111">
        <v>3</v>
      </c>
      <c r="AB170" s="111">
        <v>0</v>
      </c>
      <c r="AC170" s="111">
        <v>22</v>
      </c>
      <c r="AD170" s="124">
        <f t="shared" si="10"/>
        <v>357</v>
      </c>
    </row>
    <row r="171" spans="1:30" s="70" customFormat="1" ht="16.5">
      <c r="A171" s="122">
        <v>15</v>
      </c>
      <c r="B171" s="122">
        <v>566</v>
      </c>
      <c r="C171" s="122" t="s">
        <v>349</v>
      </c>
      <c r="D171" s="122" t="s">
        <v>349</v>
      </c>
      <c r="E171" s="122">
        <v>2428</v>
      </c>
      <c r="F171" s="122" t="s">
        <v>354</v>
      </c>
      <c r="G171" s="528">
        <v>748</v>
      </c>
      <c r="H171" s="111">
        <v>9</v>
      </c>
      <c r="I171" s="111">
        <v>48</v>
      </c>
      <c r="J171" s="111">
        <v>112</v>
      </c>
      <c r="K171" s="111">
        <v>15</v>
      </c>
      <c r="L171" s="111">
        <v>11</v>
      </c>
      <c r="M171" s="111">
        <v>2</v>
      </c>
      <c r="O171" s="111">
        <v>9</v>
      </c>
      <c r="P171" s="111">
        <v>6</v>
      </c>
      <c r="Q171" s="111">
        <v>63</v>
      </c>
      <c r="R171" s="111">
        <v>13</v>
      </c>
      <c r="S171" s="111">
        <v>10</v>
      </c>
      <c r="T171" s="111">
        <v>2</v>
      </c>
      <c r="AB171" s="111">
        <v>0</v>
      </c>
      <c r="AC171" s="111">
        <v>13</v>
      </c>
      <c r="AD171" s="124">
        <f t="shared" si="10"/>
        <v>313</v>
      </c>
    </row>
    <row r="172" spans="1:30" s="70" customFormat="1" ht="16.5">
      <c r="A172" s="122">
        <v>15</v>
      </c>
      <c r="B172" s="122">
        <v>566</v>
      </c>
      <c r="C172" s="122" t="s">
        <v>349</v>
      </c>
      <c r="D172" s="122" t="s">
        <v>349</v>
      </c>
      <c r="E172" s="122">
        <v>2428</v>
      </c>
      <c r="F172" s="122" t="s">
        <v>355</v>
      </c>
      <c r="G172" s="528">
        <v>748</v>
      </c>
      <c r="H172" s="111">
        <v>12</v>
      </c>
      <c r="I172" s="111">
        <v>55</v>
      </c>
      <c r="J172" s="111">
        <v>106</v>
      </c>
      <c r="K172" s="111">
        <v>12</v>
      </c>
      <c r="L172" s="111">
        <v>6</v>
      </c>
      <c r="M172" s="111">
        <v>1</v>
      </c>
      <c r="O172" s="111">
        <v>13</v>
      </c>
      <c r="P172" s="111">
        <v>13</v>
      </c>
      <c r="Q172" s="111">
        <v>72</v>
      </c>
      <c r="R172" s="111">
        <v>7</v>
      </c>
      <c r="S172" s="111">
        <v>16</v>
      </c>
      <c r="T172" s="111">
        <v>4</v>
      </c>
      <c r="AB172" s="111">
        <v>0</v>
      </c>
      <c r="AC172" s="111">
        <v>18</v>
      </c>
      <c r="AD172" s="124">
        <f t="shared" si="10"/>
        <v>335</v>
      </c>
    </row>
    <row r="173" spans="1:30" s="70" customFormat="1" ht="16.5">
      <c r="A173" s="122">
        <v>15</v>
      </c>
      <c r="B173" s="122">
        <v>566</v>
      </c>
      <c r="C173" s="122" t="s">
        <v>349</v>
      </c>
      <c r="D173" s="122" t="s">
        <v>349</v>
      </c>
      <c r="E173" s="122">
        <v>2428</v>
      </c>
      <c r="F173" s="122" t="s">
        <v>356</v>
      </c>
      <c r="G173" s="528">
        <v>748</v>
      </c>
      <c r="H173" s="111">
        <v>12</v>
      </c>
      <c r="I173" s="111">
        <v>64</v>
      </c>
      <c r="J173" s="111">
        <v>121</v>
      </c>
      <c r="K173" s="111">
        <v>17</v>
      </c>
      <c r="L173" s="111">
        <v>5</v>
      </c>
      <c r="M173" s="111">
        <v>4</v>
      </c>
      <c r="O173" s="111">
        <v>10</v>
      </c>
      <c r="P173" s="111">
        <v>8</v>
      </c>
      <c r="Q173" s="111">
        <v>52</v>
      </c>
      <c r="R173" s="111">
        <v>4</v>
      </c>
      <c r="S173" s="111">
        <v>9</v>
      </c>
      <c r="T173" s="111">
        <v>2</v>
      </c>
      <c r="AB173" s="111">
        <v>0</v>
      </c>
      <c r="AC173" s="111">
        <v>22</v>
      </c>
      <c r="AD173" s="124">
        <f t="shared" si="10"/>
        <v>330</v>
      </c>
    </row>
    <row r="174" spans="1:30" s="70" customFormat="1" ht="17.25" thickBot="1">
      <c r="A174" s="122">
        <v>15</v>
      </c>
      <c r="B174" s="122">
        <v>566</v>
      </c>
      <c r="C174" s="122" t="s">
        <v>349</v>
      </c>
      <c r="D174" s="122" t="s">
        <v>349</v>
      </c>
      <c r="E174" s="122">
        <v>2429</v>
      </c>
      <c r="F174" s="122" t="s">
        <v>31</v>
      </c>
      <c r="G174" s="541">
        <v>365</v>
      </c>
      <c r="H174" s="111">
        <v>2</v>
      </c>
      <c r="I174" s="111">
        <v>53</v>
      </c>
      <c r="J174" s="111">
        <v>80</v>
      </c>
      <c r="K174" s="111">
        <v>2</v>
      </c>
      <c r="L174" s="111">
        <v>4</v>
      </c>
      <c r="M174" s="111">
        <v>3</v>
      </c>
      <c r="O174" s="111">
        <v>22</v>
      </c>
      <c r="P174" s="111">
        <v>7</v>
      </c>
      <c r="Q174" s="111">
        <v>38</v>
      </c>
      <c r="R174" s="111">
        <v>11</v>
      </c>
      <c r="S174" s="111">
        <v>3</v>
      </c>
      <c r="T174" s="111">
        <v>0</v>
      </c>
      <c r="AB174" s="111">
        <v>0</v>
      </c>
      <c r="AC174" s="111">
        <v>14</v>
      </c>
      <c r="AD174" s="124">
        <f t="shared" si="10"/>
        <v>239</v>
      </c>
    </row>
    <row r="175" spans="1:30" s="70" customFormat="1" ht="16.5">
      <c r="B175" s="83" t="s">
        <v>63</v>
      </c>
      <c r="C175" s="659" t="s">
        <v>64</v>
      </c>
      <c r="D175" s="659"/>
      <c r="E175" s="86"/>
      <c r="F175" s="144"/>
      <c r="G175" s="126">
        <f>SUM(G137:G174)</f>
        <v>25813</v>
      </c>
      <c r="H175" s="126">
        <f>SUM(H137:H174)</f>
        <v>221</v>
      </c>
      <c r="I175" s="126">
        <f t="shared" ref="I175:M175" si="11">SUM(I137:I174)</f>
        <v>3349</v>
      </c>
      <c r="J175" s="126">
        <f t="shared" si="11"/>
        <v>2880</v>
      </c>
      <c r="K175" s="126">
        <f t="shared" si="11"/>
        <v>711</v>
      </c>
      <c r="L175" s="126">
        <f t="shared" si="11"/>
        <v>216</v>
      </c>
      <c r="M175" s="126">
        <f t="shared" si="11"/>
        <v>62</v>
      </c>
      <c r="O175" s="126">
        <f t="shared" ref="O175:T175" si="12">SUM(O137:O174)</f>
        <v>1148</v>
      </c>
      <c r="P175" s="126">
        <f t="shared" si="12"/>
        <v>785</v>
      </c>
      <c r="Q175" s="126">
        <f t="shared" si="12"/>
        <v>3425</v>
      </c>
      <c r="R175" s="126">
        <f t="shared" si="12"/>
        <v>588</v>
      </c>
      <c r="S175" s="126">
        <f t="shared" si="12"/>
        <v>208</v>
      </c>
      <c r="T175" s="126">
        <f t="shared" si="12"/>
        <v>76</v>
      </c>
      <c r="AB175" s="126">
        <f>SUM(AB137:AB174)</f>
        <v>3</v>
      </c>
      <c r="AC175" s="126">
        <f>SUM(AC137:AC174)</f>
        <v>523</v>
      </c>
      <c r="AD175" s="126">
        <f t="shared" si="10"/>
        <v>14195</v>
      </c>
    </row>
    <row r="176" spans="1:30" s="70" customFormat="1" ht="16.5">
      <c r="E176" s="80"/>
      <c r="F176" s="80"/>
      <c r="T176" s="70">
        <f>T175/2</f>
        <v>38</v>
      </c>
    </row>
    <row r="177" spans="2:27" s="70" customFormat="1" ht="16.5">
      <c r="B177" s="83" t="s">
        <v>65</v>
      </c>
      <c r="C177" s="660" t="s">
        <v>66</v>
      </c>
      <c r="D177" s="661"/>
      <c r="E177" s="661"/>
      <c r="F177" s="662"/>
      <c r="G177" s="136" t="s">
        <v>6</v>
      </c>
      <c r="H177" s="145" t="s">
        <v>7</v>
      </c>
      <c r="I177" s="145" t="s">
        <v>8</v>
      </c>
      <c r="J177" s="145" t="s">
        <v>9</v>
      </c>
      <c r="K177" s="145" t="s">
        <v>10</v>
      </c>
      <c r="L177" s="145" t="s">
        <v>11</v>
      </c>
      <c r="M177" s="145" t="s">
        <v>336</v>
      </c>
      <c r="O177" s="145" t="s">
        <v>14</v>
      </c>
      <c r="P177" s="145" t="s">
        <v>15</v>
      </c>
      <c r="Q177" s="145" t="s">
        <v>16</v>
      </c>
      <c r="R177" s="145" t="s">
        <v>17</v>
      </c>
      <c r="S177" s="145" t="s">
        <v>18</v>
      </c>
      <c r="T177" s="145"/>
      <c r="Y177" s="145" t="s">
        <v>27</v>
      </c>
      <c r="Z177" s="136" t="s">
        <v>28</v>
      </c>
      <c r="AA177" s="136" t="s">
        <v>29</v>
      </c>
    </row>
    <row r="178" spans="2:27" s="70" customFormat="1" ht="16.5">
      <c r="C178" s="663"/>
      <c r="D178" s="664"/>
      <c r="E178" s="664"/>
      <c r="F178" s="665"/>
      <c r="G178" s="77">
        <f>G175</f>
        <v>25813</v>
      </c>
      <c r="H178" s="77">
        <f>H175+T175/2</f>
        <v>259</v>
      </c>
      <c r="I178" s="77">
        <f>I175</f>
        <v>3349</v>
      </c>
      <c r="J178" s="77">
        <f>J175+T175/2</f>
        <v>2918</v>
      </c>
      <c r="K178" s="77">
        <f t="shared" ref="K178:M178" si="13">K175</f>
        <v>711</v>
      </c>
      <c r="L178" s="77">
        <f t="shared" si="13"/>
        <v>216</v>
      </c>
      <c r="M178" s="77">
        <f t="shared" si="13"/>
        <v>62</v>
      </c>
      <c r="O178" s="77">
        <f>O175</f>
        <v>1148</v>
      </c>
      <c r="P178" s="77">
        <f>P175</f>
        <v>785</v>
      </c>
      <c r="Q178" s="77">
        <f>Q175</f>
        <v>3425</v>
      </c>
      <c r="R178" s="77">
        <f>R175</f>
        <v>588</v>
      </c>
      <c r="S178" s="77">
        <f>S175</f>
        <v>208</v>
      </c>
      <c r="T178" s="77"/>
      <c r="Y178" s="77">
        <f>AB175</f>
        <v>3</v>
      </c>
      <c r="Z178" s="77">
        <f>AC175</f>
        <v>523</v>
      </c>
      <c r="AA178" s="77">
        <f>SUM(H178:Z178)</f>
        <v>14195</v>
      </c>
    </row>
    <row r="179" spans="2:27" s="70" customFormat="1" ht="16.5">
      <c r="E179" s="80"/>
      <c r="F179" s="80"/>
    </row>
    <row r="180" spans="2:27" s="70" customFormat="1" ht="30.75" customHeight="1">
      <c r="B180" s="83" t="s">
        <v>67</v>
      </c>
      <c r="C180" s="666" t="s">
        <v>68</v>
      </c>
      <c r="D180" s="666"/>
      <c r="E180" s="666"/>
      <c r="F180" s="666"/>
      <c r="G180" s="136" t="s">
        <v>6</v>
      </c>
      <c r="H180" s="716" t="s">
        <v>69</v>
      </c>
      <c r="I180" s="716"/>
      <c r="J180" s="137" t="s">
        <v>8</v>
      </c>
      <c r="K180" s="137" t="s">
        <v>10</v>
      </c>
      <c r="L180" s="137" t="s">
        <v>11</v>
      </c>
      <c r="M180" s="137" t="s">
        <v>336</v>
      </c>
      <c r="O180" s="137" t="s">
        <v>14</v>
      </c>
      <c r="P180" s="137" t="s">
        <v>15</v>
      </c>
      <c r="Q180" s="137" t="s">
        <v>16</v>
      </c>
      <c r="R180" s="137" t="s">
        <v>17</v>
      </c>
      <c r="S180" s="137" t="s">
        <v>18</v>
      </c>
      <c r="T180" s="137"/>
      <c r="Y180" s="137" t="s">
        <v>27</v>
      </c>
      <c r="Z180" s="136" t="s">
        <v>28</v>
      </c>
      <c r="AA180" s="136" t="s">
        <v>29</v>
      </c>
    </row>
    <row r="181" spans="2:27" s="70" customFormat="1" ht="16.5">
      <c r="C181" s="666"/>
      <c r="D181" s="666"/>
      <c r="E181" s="666"/>
      <c r="F181" s="666"/>
      <c r="G181" s="77">
        <f>G175</f>
        <v>25813</v>
      </c>
      <c r="H181" s="668">
        <f>H175+J175+T175</f>
        <v>3177</v>
      </c>
      <c r="I181" s="668"/>
      <c r="J181" s="77">
        <f>I175</f>
        <v>3349</v>
      </c>
      <c r="K181" s="77">
        <f>K175</f>
        <v>711</v>
      </c>
      <c r="L181" s="77">
        <f t="shared" ref="L181:M181" si="14">L175</f>
        <v>216</v>
      </c>
      <c r="M181" s="77">
        <f t="shared" si="14"/>
        <v>62</v>
      </c>
      <c r="O181" s="77">
        <f>O175</f>
        <v>1148</v>
      </c>
      <c r="P181" s="77">
        <f>P175</f>
        <v>785</v>
      </c>
      <c r="Q181" s="77">
        <f>Q175</f>
        <v>3425</v>
      </c>
      <c r="R181" s="77">
        <f>R175</f>
        <v>588</v>
      </c>
      <c r="S181" s="77">
        <f>S175</f>
        <v>208</v>
      </c>
      <c r="T181" s="77"/>
      <c r="Y181" s="77">
        <f>AB175</f>
        <v>3</v>
      </c>
      <c r="Z181" s="77">
        <f>AC175</f>
        <v>523</v>
      </c>
      <c r="AA181" s="77">
        <f>SUM(H181:Z181)</f>
        <v>14195</v>
      </c>
    </row>
  </sheetData>
  <mergeCells count="19">
    <mergeCell ref="C175:D175"/>
    <mergeCell ref="C177:F178"/>
    <mergeCell ref="C180:F181"/>
    <mergeCell ref="H180:I180"/>
    <mergeCell ref="H181:I181"/>
    <mergeCell ref="C124:D124"/>
    <mergeCell ref="C126:F127"/>
    <mergeCell ref="C129:F130"/>
    <mergeCell ref="H129:I129"/>
    <mergeCell ref="J129:K129"/>
    <mergeCell ref="H130:I130"/>
    <mergeCell ref="J130:K130"/>
    <mergeCell ref="C24:D24"/>
    <mergeCell ref="C26:F27"/>
    <mergeCell ref="C29:F30"/>
    <mergeCell ref="H29:I29"/>
    <mergeCell ref="J29:K29"/>
    <mergeCell ref="H30:I30"/>
    <mergeCell ref="J30:K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7"/>
  <sheetViews>
    <sheetView zoomScale="80" zoomScaleNormal="80" workbookViewId="0">
      <pane ySplit="1" topLeftCell="A2" activePane="bottomLeft" state="frozen"/>
      <selection activeCell="A2" sqref="A1:A1048576"/>
      <selection pane="bottomLeft" activeCell="M164" sqref="M164"/>
    </sheetView>
  </sheetViews>
  <sheetFormatPr defaultColWidth="11.42578125" defaultRowHeight="15"/>
  <cols>
    <col min="1" max="1" width="5" bestFit="1" customWidth="1"/>
    <col min="2" max="2" width="4.140625" bestFit="1" customWidth="1"/>
    <col min="3" max="3" width="22.42578125" customWidth="1"/>
    <col min="4" max="4" width="28.7109375" customWidth="1"/>
    <col min="5" max="5" width="8.28515625" bestFit="1" customWidth="1"/>
    <col min="6" max="6" width="23.7109375" customWidth="1"/>
    <col min="7" max="7" width="10" bestFit="1" customWidth="1"/>
    <col min="8" max="10" width="5" bestFit="1" customWidth="1"/>
    <col min="11" max="11" width="5.28515625" bestFit="1" customWidth="1"/>
    <col min="12" max="12" width="5" bestFit="1" customWidth="1"/>
    <col min="13" max="13" width="4.42578125" bestFit="1" customWidth="1"/>
    <col min="14" max="14" width="4.7109375" bestFit="1" customWidth="1"/>
    <col min="15" max="15" width="5" bestFit="1" customWidth="1"/>
    <col min="16" max="16" width="4.42578125" bestFit="1" customWidth="1"/>
    <col min="17" max="17" width="7.7109375" bestFit="1" customWidth="1"/>
    <col min="18" max="18" width="4.42578125" bestFit="1" customWidth="1"/>
    <col min="19" max="19" width="4.28515625" bestFit="1" customWidth="1"/>
    <col min="20" max="20" width="8" bestFit="1" customWidth="1"/>
    <col min="21" max="21" width="8.5703125" bestFit="1" customWidth="1"/>
    <col min="22" max="22" width="8" bestFit="1" customWidth="1"/>
    <col min="23" max="25" width="5.5703125" bestFit="1" customWidth="1"/>
    <col min="26" max="26" width="6.5703125" bestFit="1" customWidth="1"/>
    <col min="27" max="28" width="9.7109375" bestFit="1" customWidth="1"/>
    <col min="29" max="29" width="6.5703125" bestFit="1" customWidth="1"/>
    <col min="30" max="30" width="9.7109375" bestFit="1" customWidth="1"/>
  </cols>
  <sheetData>
    <row r="1" spans="1:30" s="70" customFormat="1" ht="16.5">
      <c r="A1" s="148" t="s">
        <v>0</v>
      </c>
      <c r="B1" s="149" t="s">
        <v>1</v>
      </c>
      <c r="C1" s="147" t="s">
        <v>2</v>
      </c>
      <c r="D1" s="147" t="s">
        <v>3</v>
      </c>
      <c r="E1" s="150" t="s">
        <v>4</v>
      </c>
      <c r="F1" s="150" t="s">
        <v>5</v>
      </c>
      <c r="G1" s="150" t="s">
        <v>6</v>
      </c>
      <c r="H1" s="78" t="s">
        <v>7</v>
      </c>
      <c r="I1" s="78" t="s">
        <v>8</v>
      </c>
      <c r="J1" s="78" t="s">
        <v>9</v>
      </c>
      <c r="K1" s="78" t="s">
        <v>10</v>
      </c>
      <c r="L1" s="78" t="s">
        <v>11</v>
      </c>
      <c r="M1" s="151" t="s">
        <v>12</v>
      </c>
      <c r="N1" s="151" t="s">
        <v>13</v>
      </c>
      <c r="O1" s="78" t="s">
        <v>14</v>
      </c>
      <c r="P1" s="151" t="s">
        <v>15</v>
      </c>
      <c r="Q1" s="78" t="s">
        <v>16</v>
      </c>
      <c r="R1" s="151" t="s">
        <v>17</v>
      </c>
      <c r="S1" s="151" t="s">
        <v>18</v>
      </c>
      <c r="T1" s="78" t="s">
        <v>19</v>
      </c>
      <c r="U1" s="78" t="s">
        <v>20</v>
      </c>
      <c r="V1" s="78" t="s">
        <v>21</v>
      </c>
      <c r="W1" s="78" t="s">
        <v>22</v>
      </c>
      <c r="X1" s="78" t="s">
        <v>23</v>
      </c>
      <c r="Y1" s="78" t="s">
        <v>24</v>
      </c>
      <c r="Z1" s="78" t="s">
        <v>25</v>
      </c>
      <c r="AA1" s="78" t="s">
        <v>26</v>
      </c>
      <c r="AB1" s="78" t="s">
        <v>27</v>
      </c>
      <c r="AC1" s="78" t="s">
        <v>28</v>
      </c>
      <c r="AD1" s="78" t="s">
        <v>29</v>
      </c>
    </row>
    <row r="2" spans="1:30" s="70" customFormat="1" ht="16.5">
      <c r="A2" s="71">
        <v>1</v>
      </c>
      <c r="B2" s="82">
        <v>2</v>
      </c>
      <c r="C2" s="72" t="s">
        <v>357</v>
      </c>
      <c r="D2" s="72"/>
      <c r="E2" s="81">
        <v>65</v>
      </c>
      <c r="F2" s="72" t="s">
        <v>31</v>
      </c>
      <c r="G2" s="73">
        <v>551</v>
      </c>
      <c r="H2" s="77">
        <v>0</v>
      </c>
      <c r="I2" s="77">
        <v>146</v>
      </c>
      <c r="J2" s="77">
        <v>0</v>
      </c>
      <c r="K2" s="77">
        <v>7</v>
      </c>
      <c r="L2" s="77">
        <v>1</v>
      </c>
      <c r="M2" s="77"/>
      <c r="N2" s="77"/>
      <c r="O2" s="77">
        <v>130</v>
      </c>
      <c r="P2" s="77"/>
      <c r="Q2" s="77">
        <v>5</v>
      </c>
      <c r="R2" s="77"/>
      <c r="S2" s="77"/>
      <c r="T2" s="79">
        <v>37</v>
      </c>
      <c r="U2" s="77">
        <v>0</v>
      </c>
      <c r="V2" s="77"/>
      <c r="W2" s="77"/>
      <c r="X2" s="77"/>
      <c r="Y2" s="77"/>
      <c r="Z2" s="77"/>
      <c r="AA2" s="77"/>
      <c r="AB2" s="77">
        <v>0</v>
      </c>
      <c r="AC2" s="77">
        <v>14</v>
      </c>
      <c r="AD2" s="77">
        <v>340</v>
      </c>
    </row>
    <row r="3" spans="1:30" s="70" customFormat="1" ht="16.5">
      <c r="A3" s="71">
        <v>1</v>
      </c>
      <c r="B3" s="82">
        <v>2</v>
      </c>
      <c r="C3" s="280" t="s">
        <v>357</v>
      </c>
      <c r="D3" s="72"/>
      <c r="E3" s="81">
        <v>65</v>
      </c>
      <c r="F3" s="72" t="s">
        <v>32</v>
      </c>
      <c r="G3" s="73">
        <v>551</v>
      </c>
      <c r="H3" s="77">
        <v>47</v>
      </c>
      <c r="I3" s="77">
        <v>147</v>
      </c>
      <c r="J3" s="77">
        <v>7</v>
      </c>
      <c r="K3" s="77">
        <v>3</v>
      </c>
      <c r="L3" s="77">
        <v>0</v>
      </c>
      <c r="M3" s="77"/>
      <c r="N3" s="77"/>
      <c r="O3" s="77">
        <v>111</v>
      </c>
      <c r="P3" s="77"/>
      <c r="Q3" s="77">
        <v>4</v>
      </c>
      <c r="R3" s="77"/>
      <c r="S3" s="77"/>
      <c r="T3" s="79">
        <v>1</v>
      </c>
      <c r="U3" s="77">
        <v>3</v>
      </c>
      <c r="V3" s="77"/>
      <c r="W3" s="77"/>
      <c r="X3" s="77"/>
      <c r="Y3" s="77"/>
      <c r="Z3" s="77"/>
      <c r="AA3" s="77"/>
      <c r="AB3" s="77">
        <v>0</v>
      </c>
      <c r="AC3" s="77">
        <v>11</v>
      </c>
      <c r="AD3" s="77">
        <v>334</v>
      </c>
    </row>
    <row r="4" spans="1:30" s="70" customFormat="1" ht="16.5">
      <c r="A4" s="71">
        <v>1</v>
      </c>
      <c r="B4" s="82">
        <v>2</v>
      </c>
      <c r="C4" s="280" t="s">
        <v>357</v>
      </c>
      <c r="D4" s="72"/>
      <c r="E4" s="81">
        <v>66</v>
      </c>
      <c r="F4" s="72" t="s">
        <v>31</v>
      </c>
      <c r="G4" s="73">
        <v>439</v>
      </c>
      <c r="H4" s="77">
        <v>40</v>
      </c>
      <c r="I4" s="77">
        <v>102</v>
      </c>
      <c r="J4" s="77">
        <v>11</v>
      </c>
      <c r="K4" s="77">
        <v>3</v>
      </c>
      <c r="L4" s="77">
        <v>1</v>
      </c>
      <c r="M4" s="77"/>
      <c r="N4" s="77"/>
      <c r="O4" s="77">
        <v>99</v>
      </c>
      <c r="P4" s="77"/>
      <c r="Q4" s="77">
        <v>0</v>
      </c>
      <c r="R4" s="77"/>
      <c r="S4" s="77"/>
      <c r="T4" s="79">
        <v>0</v>
      </c>
      <c r="U4" s="77">
        <v>1</v>
      </c>
      <c r="V4" s="77"/>
      <c r="W4" s="77"/>
      <c r="X4" s="77"/>
      <c r="Y4" s="77"/>
      <c r="Z4" s="77"/>
      <c r="AA4" s="77"/>
      <c r="AB4" s="77">
        <v>0</v>
      </c>
      <c r="AC4" s="77">
        <v>15</v>
      </c>
      <c r="AD4" s="77">
        <v>272</v>
      </c>
    </row>
    <row r="5" spans="1:30" s="70" customFormat="1" ht="16.5">
      <c r="A5" s="71">
        <v>1</v>
      </c>
      <c r="B5" s="82">
        <v>2</v>
      </c>
      <c r="C5" s="280" t="s">
        <v>357</v>
      </c>
      <c r="D5" s="72"/>
      <c r="E5" s="81">
        <v>66</v>
      </c>
      <c r="F5" s="72" t="s">
        <v>32</v>
      </c>
      <c r="G5" s="73">
        <v>439</v>
      </c>
      <c r="H5" s="77">
        <v>29</v>
      </c>
      <c r="I5" s="77">
        <v>99</v>
      </c>
      <c r="J5" s="77">
        <v>8</v>
      </c>
      <c r="K5" s="77">
        <v>1</v>
      </c>
      <c r="L5" s="77">
        <v>2</v>
      </c>
      <c r="M5" s="77"/>
      <c r="N5" s="77"/>
      <c r="O5" s="77">
        <v>107</v>
      </c>
      <c r="P5" s="77"/>
      <c r="Q5" s="77">
        <v>1</v>
      </c>
      <c r="R5" s="77"/>
      <c r="S5" s="77"/>
      <c r="T5" s="79">
        <v>1</v>
      </c>
      <c r="U5" s="77">
        <v>0</v>
      </c>
      <c r="V5" s="77"/>
      <c r="W5" s="77"/>
      <c r="X5" s="77"/>
      <c r="Y5" s="77"/>
      <c r="Z5" s="77"/>
      <c r="AA5" s="77"/>
      <c r="AB5" s="77">
        <v>0</v>
      </c>
      <c r="AC5" s="77">
        <v>14</v>
      </c>
      <c r="AD5" s="77">
        <v>262</v>
      </c>
    </row>
    <row r="6" spans="1:30" s="70" customFormat="1" ht="16.5">
      <c r="A6" s="71">
        <v>1</v>
      </c>
      <c r="B6" s="82">
        <v>2</v>
      </c>
      <c r="C6" s="280" t="s">
        <v>357</v>
      </c>
      <c r="D6" s="72"/>
      <c r="E6" s="81">
        <v>67</v>
      </c>
      <c r="F6" s="72" t="s">
        <v>31</v>
      </c>
      <c r="G6" s="73">
        <v>646</v>
      </c>
      <c r="H6" s="77">
        <v>32</v>
      </c>
      <c r="I6" s="77">
        <v>155</v>
      </c>
      <c r="J6" s="77">
        <v>10</v>
      </c>
      <c r="K6" s="77">
        <v>5</v>
      </c>
      <c r="L6" s="77">
        <v>4</v>
      </c>
      <c r="M6" s="77"/>
      <c r="N6" s="77"/>
      <c r="O6" s="77">
        <v>140</v>
      </c>
      <c r="P6" s="77"/>
      <c r="Q6" s="77">
        <v>4</v>
      </c>
      <c r="R6" s="77"/>
      <c r="S6" s="77"/>
      <c r="T6" s="79">
        <v>2</v>
      </c>
      <c r="U6" s="77">
        <v>6</v>
      </c>
      <c r="V6" s="77"/>
      <c r="W6" s="77"/>
      <c r="X6" s="77"/>
      <c r="Y6" s="77"/>
      <c r="Z6" s="77"/>
      <c r="AA6" s="77"/>
      <c r="AB6" s="77">
        <v>0</v>
      </c>
      <c r="AC6" s="77">
        <v>14</v>
      </c>
      <c r="AD6" s="77">
        <v>372</v>
      </c>
    </row>
    <row r="7" spans="1:30" s="70" customFormat="1" ht="16.5">
      <c r="A7" s="71"/>
      <c r="B7" s="152" t="s">
        <v>63</v>
      </c>
      <c r="C7" s="659" t="s">
        <v>64</v>
      </c>
      <c r="D7" s="659"/>
      <c r="E7" s="86"/>
      <c r="F7" s="86"/>
      <c r="G7" s="85">
        <f t="shared" ref="G7:L7" si="0">SUM(G2:G6)</f>
        <v>2626</v>
      </c>
      <c r="H7" s="85">
        <f t="shared" si="0"/>
        <v>148</v>
      </c>
      <c r="I7" s="85">
        <f t="shared" si="0"/>
        <v>649</v>
      </c>
      <c r="J7" s="85">
        <f t="shared" si="0"/>
        <v>36</v>
      </c>
      <c r="K7" s="85">
        <f t="shared" si="0"/>
        <v>19</v>
      </c>
      <c r="L7" s="85">
        <f t="shared" si="0"/>
        <v>8</v>
      </c>
      <c r="M7" s="85">
        <f t="shared" ref="M7" si="1">SUM(M2:M6)</f>
        <v>0</v>
      </c>
      <c r="N7" s="85">
        <f t="shared" ref="N7" si="2">SUM(N2:N6)</f>
        <v>0</v>
      </c>
      <c r="O7" s="85">
        <f t="shared" ref="O7" si="3">SUM(O2:O6)</f>
        <v>587</v>
      </c>
      <c r="P7" s="85">
        <f t="shared" ref="P7" si="4">SUM(P2:P6)</f>
        <v>0</v>
      </c>
      <c r="Q7" s="85">
        <f t="shared" ref="Q7" si="5">SUM(Q2:Q6)</f>
        <v>14</v>
      </c>
      <c r="R7" s="85">
        <f t="shared" ref="R7" si="6">SUM(R2:R6)</f>
        <v>0</v>
      </c>
      <c r="S7" s="85">
        <f t="shared" ref="S7" si="7">SUM(S2:S6)</f>
        <v>0</v>
      </c>
      <c r="T7" s="85">
        <f t="shared" ref="T7" si="8">SUM(T2:T6)</f>
        <v>41</v>
      </c>
      <c r="U7" s="85">
        <f t="shared" ref="U7" si="9">SUM(U2:U6)</f>
        <v>10</v>
      </c>
      <c r="V7" s="85">
        <f t="shared" ref="V7" si="10">SUM(V2:V6)</f>
        <v>0</v>
      </c>
      <c r="W7" s="85">
        <f t="shared" ref="W7" si="11">SUM(W2:W6)</f>
        <v>0</v>
      </c>
      <c r="X7" s="85">
        <f t="shared" ref="X7" si="12">SUM(X2:X6)</f>
        <v>0</v>
      </c>
      <c r="Y7" s="85">
        <f t="shared" ref="Y7" si="13">SUM(Y2:Y6)</f>
        <v>0</v>
      </c>
      <c r="Z7" s="85">
        <f t="shared" ref="Z7" si="14">SUM(Z2:Z6)</f>
        <v>0</v>
      </c>
      <c r="AA7" s="85">
        <f t="shared" ref="AA7" si="15">SUM(AA2:AA6)</f>
        <v>0</v>
      </c>
      <c r="AB7" s="85">
        <f t="shared" ref="AB7" si="16">SUM(AB2:AB6)</f>
        <v>0</v>
      </c>
      <c r="AC7" s="85">
        <f>SUM(AC2:AC6)</f>
        <v>68</v>
      </c>
      <c r="AD7" s="85">
        <f>SUM(AD2:AD6)</f>
        <v>1580</v>
      </c>
    </row>
    <row r="8" spans="1:30" s="70" customFormat="1" ht="16.5">
      <c r="A8" s="27"/>
      <c r="B8" s="146"/>
      <c r="E8" s="80"/>
      <c r="F8" s="80"/>
      <c r="T8" s="70" t="s">
        <v>547</v>
      </c>
      <c r="U8" s="70" t="s">
        <v>548</v>
      </c>
    </row>
    <row r="9" spans="1:30" s="70" customFormat="1" ht="16.5">
      <c r="A9" s="27"/>
      <c r="B9" s="146"/>
      <c r="C9" s="660" t="s">
        <v>358</v>
      </c>
      <c r="D9" s="661"/>
      <c r="E9" s="661"/>
      <c r="F9" s="662"/>
      <c r="G9" s="84" t="s">
        <v>6</v>
      </c>
      <c r="H9" s="76" t="s">
        <v>7</v>
      </c>
      <c r="I9" s="76" t="s">
        <v>8</v>
      </c>
      <c r="J9" s="76" t="s">
        <v>9</v>
      </c>
      <c r="K9" s="76" t="s">
        <v>10</v>
      </c>
      <c r="L9" s="76" t="s">
        <v>11</v>
      </c>
      <c r="M9" s="151" t="s">
        <v>336</v>
      </c>
      <c r="N9" s="151" t="s">
        <v>13</v>
      </c>
      <c r="O9" s="76" t="s">
        <v>14</v>
      </c>
      <c r="P9" s="151" t="s">
        <v>15</v>
      </c>
      <c r="Q9" s="76" t="s">
        <v>16</v>
      </c>
      <c r="R9" s="151" t="s">
        <v>17</v>
      </c>
      <c r="S9" s="151" t="s">
        <v>18</v>
      </c>
      <c r="T9" s="78" t="s">
        <v>22</v>
      </c>
      <c r="U9" s="78" t="s">
        <v>23</v>
      </c>
      <c r="V9" s="78" t="s">
        <v>24</v>
      </c>
      <c r="W9" s="78" t="s">
        <v>25</v>
      </c>
      <c r="X9" s="78" t="s">
        <v>26</v>
      </c>
      <c r="Y9" s="76" t="s">
        <v>27</v>
      </c>
      <c r="Z9" s="76" t="s">
        <v>28</v>
      </c>
      <c r="AA9" s="76" t="s">
        <v>29</v>
      </c>
    </row>
    <row r="10" spans="1:30" s="70" customFormat="1" ht="16.5">
      <c r="A10" s="27"/>
      <c r="B10" s="146"/>
      <c r="C10" s="663"/>
      <c r="D10" s="664"/>
      <c r="E10" s="664"/>
      <c r="F10" s="665"/>
      <c r="G10" s="77">
        <f>G7</f>
        <v>2626</v>
      </c>
      <c r="H10" s="77">
        <f>H7+21</f>
        <v>169</v>
      </c>
      <c r="I10" s="77">
        <f>I7+5</f>
        <v>654</v>
      </c>
      <c r="J10" s="77">
        <f>J7+20</f>
        <v>56</v>
      </c>
      <c r="K10" s="77">
        <f>K7+5</f>
        <v>24</v>
      </c>
      <c r="L10" s="77">
        <f t="shared" ref="L10" si="17">L7</f>
        <v>8</v>
      </c>
      <c r="O10" s="77">
        <f>O7</f>
        <v>587</v>
      </c>
      <c r="Q10" s="77">
        <f>Q7</f>
        <v>14</v>
      </c>
      <c r="Y10" s="77">
        <f>AB7</f>
        <v>0</v>
      </c>
      <c r="Z10" s="77">
        <f>AC7</f>
        <v>68</v>
      </c>
      <c r="AA10" s="77">
        <f>SUM(H10:Z10)</f>
        <v>1580</v>
      </c>
    </row>
    <row r="11" spans="1:30" s="70" customFormat="1" ht="16.5">
      <c r="A11" s="27"/>
      <c r="B11" s="146"/>
      <c r="E11" s="80"/>
      <c r="F11" s="80"/>
    </row>
    <row r="12" spans="1:30" s="70" customFormat="1" ht="23.25" customHeight="1">
      <c r="A12" s="27"/>
      <c r="B12" s="146"/>
      <c r="C12" s="666" t="s">
        <v>359</v>
      </c>
      <c r="D12" s="666"/>
      <c r="E12" s="666"/>
      <c r="F12" s="666"/>
      <c r="G12" s="84" t="s">
        <v>6</v>
      </c>
      <c r="H12" s="667" t="s">
        <v>69</v>
      </c>
      <c r="I12" s="667"/>
      <c r="J12" s="667" t="s">
        <v>70</v>
      </c>
      <c r="K12" s="667"/>
      <c r="L12" s="76" t="s">
        <v>11</v>
      </c>
      <c r="M12" s="151" t="s">
        <v>336</v>
      </c>
      <c r="N12" s="151" t="s">
        <v>13</v>
      </c>
      <c r="O12" s="76" t="s">
        <v>14</v>
      </c>
      <c r="P12" s="151" t="s">
        <v>15</v>
      </c>
      <c r="Q12" s="76" t="s">
        <v>16</v>
      </c>
      <c r="R12" s="151" t="s">
        <v>17</v>
      </c>
      <c r="S12" s="151" t="s">
        <v>18</v>
      </c>
      <c r="T12" s="78" t="s">
        <v>22</v>
      </c>
      <c r="U12" s="78" t="s">
        <v>23</v>
      </c>
      <c r="V12" s="78" t="s">
        <v>24</v>
      </c>
      <c r="W12" s="78" t="s">
        <v>25</v>
      </c>
      <c r="X12" s="78" t="s">
        <v>26</v>
      </c>
      <c r="Y12" s="76" t="s">
        <v>27</v>
      </c>
      <c r="Z12" s="76" t="s">
        <v>28</v>
      </c>
      <c r="AA12" s="76" t="s">
        <v>29</v>
      </c>
    </row>
    <row r="13" spans="1:30" s="70" customFormat="1" ht="16.5">
      <c r="A13" s="27"/>
      <c r="B13" s="146"/>
      <c r="C13" s="666"/>
      <c r="D13" s="666"/>
      <c r="E13" s="666"/>
      <c r="F13" s="666"/>
      <c r="G13" s="77">
        <f>G7</f>
        <v>2626</v>
      </c>
      <c r="H13" s="668">
        <f>H10+J10</f>
        <v>225</v>
      </c>
      <c r="I13" s="668"/>
      <c r="J13" s="668">
        <f>I10+K10</f>
        <v>678</v>
      </c>
      <c r="K13" s="668"/>
      <c r="L13" s="77">
        <f>L10</f>
        <v>8</v>
      </c>
      <c r="M13" s="70" t="s">
        <v>790</v>
      </c>
      <c r="N13" s="70" t="s">
        <v>790</v>
      </c>
      <c r="O13" s="77">
        <f t="shared" ref="O13" si="18">O10</f>
        <v>587</v>
      </c>
      <c r="P13" s="70" t="s">
        <v>790</v>
      </c>
      <c r="Q13" s="77">
        <f>Q10</f>
        <v>14</v>
      </c>
      <c r="R13" s="288" t="s">
        <v>790</v>
      </c>
      <c r="S13" s="288" t="s">
        <v>790</v>
      </c>
      <c r="T13" s="288" t="s">
        <v>790</v>
      </c>
      <c r="U13" s="288" t="s">
        <v>790</v>
      </c>
      <c r="V13" s="288" t="s">
        <v>790</v>
      </c>
      <c r="W13" s="288" t="s">
        <v>790</v>
      </c>
      <c r="X13" s="288" t="s">
        <v>790</v>
      </c>
      <c r="Y13" s="77">
        <f>Y10</f>
        <v>0</v>
      </c>
      <c r="Z13" s="77">
        <f>Z10</f>
        <v>68</v>
      </c>
      <c r="AA13" s="77">
        <f>SUM(H13:Z13)</f>
        <v>1580</v>
      </c>
    </row>
    <row r="14" spans="1:30" s="70" customFormat="1" ht="16.5"/>
    <row r="16" spans="1:30" s="70" customFormat="1" ht="16.5">
      <c r="A16" s="69" t="s">
        <v>0</v>
      </c>
      <c r="B16" s="75" t="s">
        <v>1</v>
      </c>
      <c r="C16" s="74" t="s">
        <v>2</v>
      </c>
      <c r="D16" s="74" t="s">
        <v>3</v>
      </c>
      <c r="E16" s="68" t="s">
        <v>4</v>
      </c>
      <c r="F16" s="68" t="s">
        <v>5</v>
      </c>
      <c r="G16" s="68" t="s">
        <v>6</v>
      </c>
      <c r="H16" s="76" t="s">
        <v>7</v>
      </c>
      <c r="I16" s="76" t="s">
        <v>8</v>
      </c>
      <c r="J16" s="76" t="s">
        <v>9</v>
      </c>
      <c r="K16" s="76" t="s">
        <v>10</v>
      </c>
      <c r="L16" s="76" t="s">
        <v>11</v>
      </c>
      <c r="M16" s="76" t="s">
        <v>12</v>
      </c>
      <c r="N16" s="76" t="s">
        <v>13</v>
      </c>
      <c r="O16" s="76" t="s">
        <v>14</v>
      </c>
      <c r="P16" s="76" t="s">
        <v>15</v>
      </c>
      <c r="Q16" s="76" t="s">
        <v>16</v>
      </c>
      <c r="R16" s="76" t="s">
        <v>17</v>
      </c>
      <c r="S16" s="76" t="s">
        <v>18</v>
      </c>
      <c r="T16" s="78" t="s">
        <v>19</v>
      </c>
      <c r="U16" s="78" t="s">
        <v>20</v>
      </c>
      <c r="V16" s="78" t="s">
        <v>21</v>
      </c>
      <c r="W16" s="76" t="s">
        <v>22</v>
      </c>
      <c r="X16" s="76" t="s">
        <v>23</v>
      </c>
      <c r="Y16" s="76" t="s">
        <v>24</v>
      </c>
      <c r="Z16" s="76" t="s">
        <v>25</v>
      </c>
      <c r="AA16" s="76" t="s">
        <v>26</v>
      </c>
      <c r="AB16" s="76" t="s">
        <v>27</v>
      </c>
      <c r="AC16" s="76" t="s">
        <v>28</v>
      </c>
      <c r="AD16" s="76" t="s">
        <v>29</v>
      </c>
    </row>
    <row r="17" spans="1:30" s="70" customFormat="1" ht="16.5">
      <c r="A17" s="71">
        <v>16</v>
      </c>
      <c r="B17" s="82">
        <v>13</v>
      </c>
      <c r="C17" s="72" t="s">
        <v>360</v>
      </c>
      <c r="D17" s="72"/>
      <c r="E17" s="81">
        <v>111</v>
      </c>
      <c r="F17" s="72" t="s">
        <v>31</v>
      </c>
      <c r="G17" s="73">
        <v>613</v>
      </c>
      <c r="H17" s="77">
        <v>11</v>
      </c>
      <c r="I17" s="77">
        <v>231</v>
      </c>
      <c r="J17" s="77">
        <v>174</v>
      </c>
      <c r="K17" s="77">
        <v>2</v>
      </c>
      <c r="L17" s="77">
        <v>1</v>
      </c>
      <c r="M17" s="77">
        <v>2</v>
      </c>
      <c r="N17" s="77">
        <v>0</v>
      </c>
      <c r="O17" s="77">
        <v>0</v>
      </c>
      <c r="P17" s="77">
        <v>21</v>
      </c>
      <c r="Q17" s="77">
        <v>2</v>
      </c>
      <c r="R17" s="77">
        <v>0</v>
      </c>
      <c r="S17" s="77">
        <v>0</v>
      </c>
      <c r="T17" s="79">
        <v>5</v>
      </c>
      <c r="U17" s="79"/>
      <c r="V17" s="79"/>
      <c r="W17" s="77">
        <v>0</v>
      </c>
      <c r="X17" s="77">
        <v>0</v>
      </c>
      <c r="Y17" s="77">
        <v>0</v>
      </c>
      <c r="Z17" s="77">
        <v>0</v>
      </c>
      <c r="AA17" s="77">
        <v>0</v>
      </c>
      <c r="AB17" s="77">
        <v>0</v>
      </c>
      <c r="AC17" s="77">
        <v>6</v>
      </c>
      <c r="AD17" s="77">
        <f>SUM(H17:AC17)</f>
        <v>455</v>
      </c>
    </row>
    <row r="18" spans="1:30" s="70" customFormat="1" ht="16.5">
      <c r="A18" s="71">
        <v>16</v>
      </c>
      <c r="B18" s="82">
        <v>13</v>
      </c>
      <c r="C18" s="72" t="s">
        <v>360</v>
      </c>
      <c r="D18" s="72"/>
      <c r="E18" s="81">
        <v>111</v>
      </c>
      <c r="F18" s="72" t="s">
        <v>32</v>
      </c>
      <c r="G18" s="73">
        <v>613</v>
      </c>
      <c r="H18" s="77">
        <v>18</v>
      </c>
      <c r="I18" s="77">
        <v>232</v>
      </c>
      <c r="J18" s="77">
        <v>157</v>
      </c>
      <c r="K18" s="77">
        <v>3</v>
      </c>
      <c r="L18" s="77">
        <v>0</v>
      </c>
      <c r="M18" s="77">
        <v>2</v>
      </c>
      <c r="N18" s="77">
        <v>0</v>
      </c>
      <c r="O18" s="77">
        <v>0</v>
      </c>
      <c r="P18" s="77">
        <v>15</v>
      </c>
      <c r="Q18" s="77">
        <v>3</v>
      </c>
      <c r="R18" s="77">
        <v>0</v>
      </c>
      <c r="S18" s="77">
        <v>0</v>
      </c>
      <c r="T18" s="79">
        <v>9</v>
      </c>
      <c r="U18" s="79"/>
      <c r="V18" s="79"/>
      <c r="W18" s="77">
        <v>0</v>
      </c>
      <c r="X18" s="77">
        <v>0</v>
      </c>
      <c r="Y18" s="77">
        <v>0</v>
      </c>
      <c r="Z18" s="77">
        <v>0</v>
      </c>
      <c r="AA18" s="77">
        <v>0</v>
      </c>
      <c r="AB18" s="77"/>
      <c r="AC18" s="77">
        <v>10</v>
      </c>
      <c r="AD18" s="77">
        <f t="shared" ref="AD18:AD20" si="19">SUM(H18:AC18)</f>
        <v>449</v>
      </c>
    </row>
    <row r="19" spans="1:30" s="70" customFormat="1" ht="16.5">
      <c r="A19" s="71">
        <v>16</v>
      </c>
      <c r="B19" s="82">
        <v>13</v>
      </c>
      <c r="C19" s="72" t="s">
        <v>360</v>
      </c>
      <c r="D19" s="72"/>
      <c r="E19" s="81">
        <v>112</v>
      </c>
      <c r="F19" s="72" t="s">
        <v>31</v>
      </c>
      <c r="G19" s="73">
        <v>595</v>
      </c>
      <c r="H19" s="77">
        <v>16</v>
      </c>
      <c r="I19" s="77">
        <v>184</v>
      </c>
      <c r="J19" s="77">
        <v>176</v>
      </c>
      <c r="K19" s="77">
        <v>0</v>
      </c>
      <c r="L19" s="77">
        <v>1</v>
      </c>
      <c r="M19" s="77">
        <v>0</v>
      </c>
      <c r="N19" s="77">
        <v>0</v>
      </c>
      <c r="O19" s="77">
        <v>0</v>
      </c>
      <c r="P19" s="77">
        <v>30</v>
      </c>
      <c r="Q19" s="77">
        <v>7</v>
      </c>
      <c r="R19" s="77">
        <v>0</v>
      </c>
      <c r="S19" s="77">
        <v>0</v>
      </c>
      <c r="T19" s="79">
        <v>1</v>
      </c>
      <c r="U19" s="79"/>
      <c r="V19" s="79"/>
      <c r="W19" s="77">
        <v>0</v>
      </c>
      <c r="X19" s="77">
        <v>0</v>
      </c>
      <c r="Y19" s="77">
        <v>0</v>
      </c>
      <c r="Z19" s="77">
        <v>0</v>
      </c>
      <c r="AA19" s="77">
        <v>0</v>
      </c>
      <c r="AB19" s="77">
        <v>0</v>
      </c>
      <c r="AC19" s="77">
        <v>3</v>
      </c>
      <c r="AD19" s="77">
        <f t="shared" si="19"/>
        <v>418</v>
      </c>
    </row>
    <row r="20" spans="1:30" s="70" customFormat="1" ht="16.5">
      <c r="A20" s="71">
        <v>16</v>
      </c>
      <c r="B20" s="82">
        <v>13</v>
      </c>
      <c r="C20" s="72" t="s">
        <v>360</v>
      </c>
      <c r="D20" s="72"/>
      <c r="E20" s="81">
        <v>112</v>
      </c>
      <c r="F20" s="72" t="s">
        <v>32</v>
      </c>
      <c r="G20" s="73">
        <v>595</v>
      </c>
      <c r="H20" s="77">
        <v>22</v>
      </c>
      <c r="I20" s="77">
        <v>234</v>
      </c>
      <c r="J20" s="77">
        <v>132</v>
      </c>
      <c r="K20" s="77">
        <v>0</v>
      </c>
      <c r="L20" s="77">
        <v>1</v>
      </c>
      <c r="M20" s="77">
        <v>0</v>
      </c>
      <c r="N20" s="77">
        <v>0</v>
      </c>
      <c r="O20" s="77">
        <v>0</v>
      </c>
      <c r="P20" s="77">
        <v>23</v>
      </c>
      <c r="Q20" s="77">
        <v>2</v>
      </c>
      <c r="R20" s="77">
        <v>0</v>
      </c>
      <c r="S20" s="77">
        <v>0</v>
      </c>
      <c r="T20" s="79">
        <v>1</v>
      </c>
      <c r="U20" s="79"/>
      <c r="V20" s="79"/>
      <c r="W20" s="77">
        <v>0</v>
      </c>
      <c r="X20" s="77">
        <v>0</v>
      </c>
      <c r="Y20" s="77">
        <v>0</v>
      </c>
      <c r="Z20" s="77">
        <v>0</v>
      </c>
      <c r="AA20" s="77">
        <v>0</v>
      </c>
      <c r="AB20" s="77">
        <v>0</v>
      </c>
      <c r="AC20" s="77">
        <v>9</v>
      </c>
      <c r="AD20" s="77">
        <f t="shared" si="19"/>
        <v>424</v>
      </c>
    </row>
    <row r="21" spans="1:30" s="70" customFormat="1" ht="16.5">
      <c r="B21" s="83" t="s">
        <v>63</v>
      </c>
      <c r="C21" s="659" t="s">
        <v>64</v>
      </c>
      <c r="D21" s="659"/>
      <c r="E21" s="86"/>
      <c r="F21" s="86"/>
      <c r="G21" s="85">
        <f t="shared" ref="G21:AC21" si="20">SUM(G17:G20)</f>
        <v>2416</v>
      </c>
      <c r="H21" s="85">
        <f t="shared" si="20"/>
        <v>67</v>
      </c>
      <c r="I21" s="85">
        <f t="shared" si="20"/>
        <v>881</v>
      </c>
      <c r="J21" s="85">
        <f t="shared" si="20"/>
        <v>639</v>
      </c>
      <c r="K21" s="85">
        <f t="shared" si="20"/>
        <v>5</v>
      </c>
      <c r="L21" s="85">
        <f t="shared" si="20"/>
        <v>3</v>
      </c>
      <c r="M21" s="85">
        <f t="shared" si="20"/>
        <v>4</v>
      </c>
      <c r="N21" s="85">
        <f t="shared" si="20"/>
        <v>0</v>
      </c>
      <c r="O21" s="85">
        <f t="shared" si="20"/>
        <v>0</v>
      </c>
      <c r="P21" s="85">
        <f t="shared" si="20"/>
        <v>89</v>
      </c>
      <c r="Q21" s="85">
        <f t="shared" si="20"/>
        <v>14</v>
      </c>
      <c r="R21" s="85">
        <f t="shared" si="20"/>
        <v>0</v>
      </c>
      <c r="S21" s="85">
        <f t="shared" si="20"/>
        <v>0</v>
      </c>
      <c r="T21" s="85">
        <f t="shared" si="20"/>
        <v>16</v>
      </c>
      <c r="U21" s="85">
        <f t="shared" si="20"/>
        <v>0</v>
      </c>
      <c r="V21" s="85">
        <f t="shared" si="20"/>
        <v>0</v>
      </c>
      <c r="W21" s="85">
        <f t="shared" si="20"/>
        <v>0</v>
      </c>
      <c r="X21" s="85">
        <f t="shared" si="20"/>
        <v>0</v>
      </c>
      <c r="Y21" s="85">
        <f t="shared" si="20"/>
        <v>0</v>
      </c>
      <c r="Z21" s="85">
        <f t="shared" si="20"/>
        <v>0</v>
      </c>
      <c r="AA21" s="85">
        <f t="shared" si="20"/>
        <v>0</v>
      </c>
      <c r="AB21" s="85">
        <f t="shared" si="20"/>
        <v>0</v>
      </c>
      <c r="AC21" s="85">
        <f t="shared" si="20"/>
        <v>28</v>
      </c>
      <c r="AD21" s="85">
        <f>SUM(AD17:AD20)</f>
        <v>1746</v>
      </c>
    </row>
    <row r="22" spans="1:30" s="70" customFormat="1" ht="16.5">
      <c r="E22" s="80"/>
      <c r="F22" s="80"/>
    </row>
    <row r="23" spans="1:30" s="70" customFormat="1" ht="16.5">
      <c r="B23" s="83" t="s">
        <v>65</v>
      </c>
      <c r="C23" s="660" t="s">
        <v>66</v>
      </c>
      <c r="D23" s="661"/>
      <c r="E23" s="661"/>
      <c r="F23" s="662"/>
      <c r="G23" s="84" t="s">
        <v>6</v>
      </c>
      <c r="H23" s="76" t="s">
        <v>7</v>
      </c>
      <c r="I23" s="76" t="s">
        <v>8</v>
      </c>
      <c r="J23" s="76" t="s">
        <v>9</v>
      </c>
      <c r="K23" s="76" t="s">
        <v>10</v>
      </c>
      <c r="L23" s="76" t="s">
        <v>11</v>
      </c>
      <c r="M23" s="76" t="s">
        <v>12</v>
      </c>
      <c r="N23" s="76" t="s">
        <v>13</v>
      </c>
      <c r="O23" s="76" t="s">
        <v>14</v>
      </c>
      <c r="P23" s="76" t="s">
        <v>15</v>
      </c>
      <c r="Q23" s="76" t="s">
        <v>16</v>
      </c>
      <c r="R23" s="76" t="s">
        <v>17</v>
      </c>
      <c r="S23" s="76" t="s">
        <v>18</v>
      </c>
      <c r="T23" s="76" t="s">
        <v>22</v>
      </c>
      <c r="U23" s="76" t="s">
        <v>23</v>
      </c>
      <c r="V23" s="76" t="s">
        <v>24</v>
      </c>
      <c r="W23" s="76" t="s">
        <v>25</v>
      </c>
      <c r="X23" s="76" t="s">
        <v>26</v>
      </c>
      <c r="Y23" s="76" t="s">
        <v>27</v>
      </c>
      <c r="Z23" s="76" t="s">
        <v>28</v>
      </c>
      <c r="AA23" s="76" t="s">
        <v>29</v>
      </c>
    </row>
    <row r="24" spans="1:30" s="70" customFormat="1" ht="16.5">
      <c r="C24" s="663"/>
      <c r="D24" s="664"/>
      <c r="E24" s="664"/>
      <c r="F24" s="665"/>
      <c r="G24" s="77">
        <f>G21</f>
        <v>2416</v>
      </c>
      <c r="H24" s="77">
        <v>75</v>
      </c>
      <c r="I24" s="77">
        <v>881</v>
      </c>
      <c r="J24" s="77">
        <v>647</v>
      </c>
      <c r="K24" s="77">
        <v>5</v>
      </c>
      <c r="L24" s="77">
        <f t="shared" ref="L24:S24" si="21">L21</f>
        <v>3</v>
      </c>
      <c r="M24" s="77">
        <f t="shared" si="21"/>
        <v>4</v>
      </c>
      <c r="N24" s="77">
        <f t="shared" si="21"/>
        <v>0</v>
      </c>
      <c r="O24" s="77">
        <f t="shared" si="21"/>
        <v>0</v>
      </c>
      <c r="P24" s="77">
        <f t="shared" si="21"/>
        <v>89</v>
      </c>
      <c r="Q24" s="77">
        <f t="shared" si="21"/>
        <v>14</v>
      </c>
      <c r="R24" s="77">
        <f t="shared" si="21"/>
        <v>0</v>
      </c>
      <c r="S24" s="77">
        <f t="shared" si="21"/>
        <v>0</v>
      </c>
      <c r="T24" s="77">
        <f>W17</f>
        <v>0</v>
      </c>
      <c r="U24" s="77">
        <f>X17</f>
        <v>0</v>
      </c>
      <c r="V24" s="77">
        <f>Y17</f>
        <v>0</v>
      </c>
      <c r="W24" s="77">
        <f>Z17</f>
        <v>0</v>
      </c>
      <c r="X24" s="77">
        <f>AA17</f>
        <v>0</v>
      </c>
      <c r="Y24" s="77">
        <f>AB21</f>
        <v>0</v>
      </c>
      <c r="Z24" s="77">
        <f>AC21</f>
        <v>28</v>
      </c>
      <c r="AA24" s="77">
        <f>SUM(H24:Z24)</f>
        <v>1746</v>
      </c>
    </row>
    <row r="25" spans="1:30" s="70" customFormat="1" ht="16.5">
      <c r="E25" s="80"/>
      <c r="F25" s="80"/>
    </row>
    <row r="26" spans="1:30" s="70" customFormat="1" ht="30.75" customHeight="1">
      <c r="B26" s="83" t="s">
        <v>67</v>
      </c>
      <c r="C26" s="666" t="s">
        <v>68</v>
      </c>
      <c r="D26" s="666"/>
      <c r="E26" s="666"/>
      <c r="F26" s="666"/>
      <c r="G26" s="84" t="s">
        <v>6</v>
      </c>
      <c r="H26" s="667" t="s">
        <v>69</v>
      </c>
      <c r="I26" s="667"/>
      <c r="J26" s="42" t="s">
        <v>8</v>
      </c>
      <c r="K26" s="76" t="s">
        <v>10</v>
      </c>
      <c r="L26" s="76" t="s">
        <v>11</v>
      </c>
      <c r="M26" s="76" t="s">
        <v>12</v>
      </c>
      <c r="N26" s="76" t="s">
        <v>13</v>
      </c>
      <c r="O26" s="76" t="s">
        <v>14</v>
      </c>
      <c r="P26" s="76" t="s">
        <v>15</v>
      </c>
      <c r="Q26" s="76" t="s">
        <v>16</v>
      </c>
      <c r="R26" s="76" t="s">
        <v>17</v>
      </c>
      <c r="S26" s="76" t="s">
        <v>18</v>
      </c>
      <c r="U26" s="76" t="s">
        <v>23</v>
      </c>
      <c r="V26" s="76" t="s">
        <v>24</v>
      </c>
      <c r="W26" s="76" t="s">
        <v>25</v>
      </c>
      <c r="X26" s="76" t="s">
        <v>26</v>
      </c>
      <c r="Y26" s="76" t="s">
        <v>27</v>
      </c>
      <c r="Z26" s="76" t="s">
        <v>28</v>
      </c>
      <c r="AA26" s="76" t="s">
        <v>29</v>
      </c>
    </row>
    <row r="27" spans="1:30" s="70" customFormat="1" ht="16.5">
      <c r="C27" s="666"/>
      <c r="D27" s="666"/>
      <c r="E27" s="666"/>
      <c r="F27" s="666"/>
      <c r="G27" s="77">
        <f>G21</f>
        <v>2416</v>
      </c>
      <c r="H27" s="668">
        <f>H24+J24</f>
        <v>722</v>
      </c>
      <c r="I27" s="668"/>
      <c r="J27" s="44">
        <v>881</v>
      </c>
      <c r="K27" s="77">
        <v>5</v>
      </c>
      <c r="L27" s="77">
        <v>3</v>
      </c>
      <c r="M27" s="77">
        <v>4</v>
      </c>
      <c r="N27" s="77" t="s">
        <v>790</v>
      </c>
      <c r="O27" s="77" t="s">
        <v>790</v>
      </c>
      <c r="P27" s="77">
        <v>89</v>
      </c>
      <c r="Q27" s="77">
        <v>14</v>
      </c>
      <c r="R27" s="491" t="s">
        <v>790</v>
      </c>
      <c r="S27" s="491" t="s">
        <v>790</v>
      </c>
      <c r="T27" s="491" t="s">
        <v>790</v>
      </c>
      <c r="U27" s="491" t="s">
        <v>790</v>
      </c>
      <c r="V27" s="491" t="s">
        <v>790</v>
      </c>
      <c r="W27" s="491" t="s">
        <v>790</v>
      </c>
      <c r="X27" s="491" t="s">
        <v>790</v>
      </c>
      <c r="Y27" s="77">
        <f t="shared" ref="Y27:Z27" si="22">Y24</f>
        <v>0</v>
      </c>
      <c r="Z27" s="77">
        <f t="shared" si="22"/>
        <v>28</v>
      </c>
      <c r="AA27" s="77">
        <f>SUM(H27:Z27)</f>
        <v>1746</v>
      </c>
    </row>
    <row r="30" spans="1:30" s="70" customFormat="1" ht="16.5">
      <c r="A30" s="69" t="s">
        <v>0</v>
      </c>
      <c r="B30" s="75" t="s">
        <v>1</v>
      </c>
      <c r="C30" s="74" t="s">
        <v>2</v>
      </c>
      <c r="D30" s="74" t="s">
        <v>3</v>
      </c>
      <c r="E30" s="68" t="s">
        <v>4</v>
      </c>
      <c r="F30" s="68" t="s">
        <v>5</v>
      </c>
      <c r="G30" s="68" t="s">
        <v>6</v>
      </c>
      <c r="H30" s="76" t="s">
        <v>7</v>
      </c>
      <c r="I30" s="76" t="s">
        <v>8</v>
      </c>
      <c r="J30" s="76" t="s">
        <v>9</v>
      </c>
      <c r="K30" s="76" t="s">
        <v>10</v>
      </c>
      <c r="L30" s="76" t="s">
        <v>11</v>
      </c>
      <c r="M30" s="76" t="s">
        <v>12</v>
      </c>
      <c r="N30" s="151" t="s">
        <v>13</v>
      </c>
      <c r="O30" s="76" t="s">
        <v>14</v>
      </c>
      <c r="P30" s="76" t="s">
        <v>15</v>
      </c>
      <c r="Q30" s="76" t="s">
        <v>16</v>
      </c>
      <c r="R30" s="76" t="s">
        <v>18</v>
      </c>
      <c r="S30" s="151" t="s">
        <v>18</v>
      </c>
      <c r="T30" s="78" t="s">
        <v>19</v>
      </c>
      <c r="U30" s="78" t="s">
        <v>20</v>
      </c>
      <c r="V30" s="78" t="s">
        <v>21</v>
      </c>
      <c r="W30" s="78" t="s">
        <v>22</v>
      </c>
      <c r="X30" s="78" t="s">
        <v>23</v>
      </c>
      <c r="Y30" s="78" t="s">
        <v>24</v>
      </c>
      <c r="Z30" s="78" t="s">
        <v>25</v>
      </c>
      <c r="AA30" s="78" t="s">
        <v>26</v>
      </c>
      <c r="AB30" s="76" t="s">
        <v>27</v>
      </c>
      <c r="AC30" s="76" t="s">
        <v>28</v>
      </c>
      <c r="AD30" s="76" t="s">
        <v>29</v>
      </c>
    </row>
    <row r="31" spans="1:30" s="70" customFormat="1" ht="16.5">
      <c r="A31" s="71">
        <v>16</v>
      </c>
      <c r="B31" s="82">
        <v>67</v>
      </c>
      <c r="C31" s="72" t="s">
        <v>361</v>
      </c>
      <c r="D31" s="72" t="s">
        <v>361</v>
      </c>
      <c r="E31" s="528">
        <v>617</v>
      </c>
      <c r="F31" s="87" t="s">
        <v>31</v>
      </c>
      <c r="G31" s="73">
        <v>690</v>
      </c>
      <c r="H31" s="153">
        <v>9</v>
      </c>
      <c r="I31" s="153">
        <v>47</v>
      </c>
      <c r="J31" s="153">
        <v>45</v>
      </c>
      <c r="K31" s="153">
        <v>0</v>
      </c>
      <c r="L31" s="153">
        <v>9</v>
      </c>
      <c r="M31" s="153">
        <v>40</v>
      </c>
      <c r="O31" s="153">
        <v>115</v>
      </c>
      <c r="P31" s="153">
        <v>28</v>
      </c>
      <c r="Q31" s="153">
        <v>179</v>
      </c>
      <c r="S31" s="153">
        <v>5</v>
      </c>
      <c r="T31" s="153">
        <v>1</v>
      </c>
      <c r="U31" s="153">
        <v>1</v>
      </c>
      <c r="AB31" s="153">
        <v>1</v>
      </c>
      <c r="AC31" s="153">
        <v>20</v>
      </c>
      <c r="AD31" s="88">
        <f t="shared" ref="AD31:AD60" si="23">SUM(H31:AC31)</f>
        <v>500</v>
      </c>
    </row>
    <row r="32" spans="1:30" s="70" customFormat="1" ht="16.5">
      <c r="A32" s="71">
        <v>16</v>
      </c>
      <c r="B32" s="82">
        <v>67</v>
      </c>
      <c r="C32" s="72" t="s">
        <v>361</v>
      </c>
      <c r="D32" s="72" t="s">
        <v>361</v>
      </c>
      <c r="E32" s="528">
        <v>617</v>
      </c>
      <c r="F32" s="87" t="s">
        <v>32</v>
      </c>
      <c r="G32" s="73">
        <v>690</v>
      </c>
      <c r="H32" s="153">
        <v>13</v>
      </c>
      <c r="I32" s="153">
        <v>61</v>
      </c>
      <c r="J32" s="153">
        <v>43</v>
      </c>
      <c r="K32" s="153">
        <v>4</v>
      </c>
      <c r="L32" s="153">
        <v>14</v>
      </c>
      <c r="M32" s="153">
        <v>33</v>
      </c>
      <c r="O32" s="153">
        <v>118</v>
      </c>
      <c r="P32" s="153">
        <v>25</v>
      </c>
      <c r="Q32" s="153">
        <v>138</v>
      </c>
      <c r="S32" s="153">
        <v>2</v>
      </c>
      <c r="T32" s="153">
        <v>2</v>
      </c>
      <c r="U32" s="153">
        <v>0</v>
      </c>
      <c r="AB32" s="153">
        <v>0</v>
      </c>
      <c r="AC32" s="153">
        <v>14</v>
      </c>
      <c r="AD32" s="88">
        <f t="shared" si="23"/>
        <v>467</v>
      </c>
    </row>
    <row r="33" spans="1:30" s="70" customFormat="1" ht="16.5">
      <c r="A33" s="71">
        <v>16</v>
      </c>
      <c r="B33" s="82">
        <v>67</v>
      </c>
      <c r="C33" s="72" t="s">
        <v>361</v>
      </c>
      <c r="D33" s="72" t="s">
        <v>361</v>
      </c>
      <c r="E33" s="528">
        <v>617</v>
      </c>
      <c r="F33" s="87" t="s">
        <v>34</v>
      </c>
      <c r="G33" s="73"/>
      <c r="H33" s="153">
        <v>0</v>
      </c>
      <c r="I33" s="153">
        <v>3</v>
      </c>
      <c r="J33" s="153">
        <v>2</v>
      </c>
      <c r="K33" s="153">
        <v>1</v>
      </c>
      <c r="L33" s="153">
        <v>0</v>
      </c>
      <c r="M33" s="153">
        <v>2</v>
      </c>
      <c r="O33" s="153">
        <v>2</v>
      </c>
      <c r="P33" s="153">
        <v>0</v>
      </c>
      <c r="Q33" s="153">
        <v>9</v>
      </c>
      <c r="S33" s="153">
        <v>0</v>
      </c>
      <c r="T33" s="153">
        <v>0</v>
      </c>
      <c r="U33" s="153">
        <v>0</v>
      </c>
      <c r="AB33" s="153">
        <v>0</v>
      </c>
      <c r="AC33" s="153">
        <v>0</v>
      </c>
      <c r="AD33" s="88">
        <f>SUM(H33:AC33)</f>
        <v>19</v>
      </c>
    </row>
    <row r="34" spans="1:30" s="70" customFormat="1" ht="16.5">
      <c r="A34" s="71">
        <v>16</v>
      </c>
      <c r="B34" s="82">
        <v>67</v>
      </c>
      <c r="C34" s="72" t="s">
        <v>361</v>
      </c>
      <c r="D34" s="72" t="s">
        <v>361</v>
      </c>
      <c r="E34" s="528">
        <v>618</v>
      </c>
      <c r="F34" s="87" t="s">
        <v>31</v>
      </c>
      <c r="G34" s="73">
        <v>580</v>
      </c>
      <c r="H34" s="153">
        <v>7</v>
      </c>
      <c r="I34" s="153">
        <v>54</v>
      </c>
      <c r="J34" s="153">
        <v>35</v>
      </c>
      <c r="K34" s="153">
        <v>4</v>
      </c>
      <c r="L34" s="153">
        <v>9</v>
      </c>
      <c r="M34" s="153">
        <v>58</v>
      </c>
      <c r="O34" s="153">
        <v>94</v>
      </c>
      <c r="P34" s="153">
        <v>5</v>
      </c>
      <c r="Q34" s="153">
        <v>104</v>
      </c>
      <c r="S34" s="153">
        <v>2</v>
      </c>
      <c r="T34" s="153">
        <v>1</v>
      </c>
      <c r="U34" s="153">
        <v>2</v>
      </c>
      <c r="AB34" s="153">
        <v>0</v>
      </c>
      <c r="AC34" s="153">
        <v>8</v>
      </c>
      <c r="AD34" s="88">
        <f t="shared" si="23"/>
        <v>383</v>
      </c>
    </row>
    <row r="35" spans="1:30" s="70" customFormat="1" ht="16.5">
      <c r="A35" s="71">
        <v>16</v>
      </c>
      <c r="B35" s="82">
        <v>67</v>
      </c>
      <c r="C35" s="72" t="s">
        <v>361</v>
      </c>
      <c r="D35" s="72" t="s">
        <v>361</v>
      </c>
      <c r="E35" s="528">
        <v>618</v>
      </c>
      <c r="F35" s="87" t="s">
        <v>32</v>
      </c>
      <c r="G35" s="73">
        <v>579</v>
      </c>
      <c r="H35" s="153">
        <v>10</v>
      </c>
      <c r="I35" s="153">
        <v>47</v>
      </c>
      <c r="J35" s="153">
        <v>27</v>
      </c>
      <c r="K35" s="153">
        <v>2</v>
      </c>
      <c r="L35" s="153">
        <v>5</v>
      </c>
      <c r="M35" s="153">
        <v>51</v>
      </c>
      <c r="O35" s="153">
        <v>107</v>
      </c>
      <c r="P35" s="153">
        <v>10</v>
      </c>
      <c r="Q35" s="153">
        <v>121</v>
      </c>
      <c r="S35" s="153">
        <v>5</v>
      </c>
      <c r="T35" s="153">
        <v>0</v>
      </c>
      <c r="U35" s="153">
        <v>0</v>
      </c>
      <c r="AB35" s="153">
        <v>0</v>
      </c>
      <c r="AC35" s="153">
        <v>14</v>
      </c>
      <c r="AD35" s="88">
        <f t="shared" si="23"/>
        <v>399</v>
      </c>
    </row>
    <row r="36" spans="1:30" s="70" customFormat="1" ht="16.5">
      <c r="A36" s="71">
        <v>16</v>
      </c>
      <c r="B36" s="82">
        <v>67</v>
      </c>
      <c r="C36" s="72" t="s">
        <v>361</v>
      </c>
      <c r="D36" s="72" t="s">
        <v>361</v>
      </c>
      <c r="E36" s="528">
        <v>618</v>
      </c>
      <c r="F36" s="87" t="s">
        <v>33</v>
      </c>
      <c r="G36" s="73">
        <v>579</v>
      </c>
      <c r="H36" s="153">
        <v>7</v>
      </c>
      <c r="I36" s="153">
        <v>52</v>
      </c>
      <c r="J36" s="153">
        <v>28</v>
      </c>
      <c r="K36" s="153">
        <v>5</v>
      </c>
      <c r="L36" s="153">
        <v>8</v>
      </c>
      <c r="M36" s="153">
        <v>49</v>
      </c>
      <c r="O36" s="153">
        <v>99</v>
      </c>
      <c r="P36" s="153">
        <v>4</v>
      </c>
      <c r="Q36" s="153">
        <v>110</v>
      </c>
      <c r="S36" s="153">
        <v>2</v>
      </c>
      <c r="T36" s="153">
        <v>3</v>
      </c>
      <c r="U36" s="153">
        <v>0</v>
      </c>
      <c r="AB36" s="153">
        <v>1</v>
      </c>
      <c r="AC36" s="153">
        <v>17</v>
      </c>
      <c r="AD36" s="88">
        <f t="shared" si="23"/>
        <v>385</v>
      </c>
    </row>
    <row r="37" spans="1:30" s="70" customFormat="1" ht="16.5">
      <c r="A37" s="71">
        <v>16</v>
      </c>
      <c r="B37" s="82">
        <v>67</v>
      </c>
      <c r="C37" s="72" t="s">
        <v>361</v>
      </c>
      <c r="D37" s="72" t="s">
        <v>361</v>
      </c>
      <c r="E37" s="528">
        <v>619</v>
      </c>
      <c r="F37" s="87" t="s">
        <v>31</v>
      </c>
      <c r="G37" s="73">
        <v>624</v>
      </c>
      <c r="H37" s="153">
        <v>11</v>
      </c>
      <c r="I37" s="153">
        <v>49</v>
      </c>
      <c r="J37" s="153">
        <v>49</v>
      </c>
      <c r="K37" s="153">
        <v>4</v>
      </c>
      <c r="L37" s="153">
        <v>8</v>
      </c>
      <c r="M37" s="153">
        <v>30</v>
      </c>
      <c r="O37" s="153">
        <v>123</v>
      </c>
      <c r="P37" s="153">
        <v>13</v>
      </c>
      <c r="Q37" s="153">
        <v>141</v>
      </c>
      <c r="S37" s="153">
        <v>2</v>
      </c>
      <c r="T37" s="153">
        <v>1</v>
      </c>
      <c r="U37" s="153">
        <v>0</v>
      </c>
      <c r="AB37" s="153">
        <v>1</v>
      </c>
      <c r="AC37" s="153">
        <v>13</v>
      </c>
      <c r="AD37" s="88">
        <f t="shared" si="23"/>
        <v>445</v>
      </c>
    </row>
    <row r="38" spans="1:30" s="70" customFormat="1" ht="16.5">
      <c r="A38" s="71">
        <v>16</v>
      </c>
      <c r="B38" s="82">
        <v>67</v>
      </c>
      <c r="C38" s="72" t="s">
        <v>361</v>
      </c>
      <c r="D38" s="72" t="s">
        <v>361</v>
      </c>
      <c r="E38" s="528">
        <v>619</v>
      </c>
      <c r="F38" s="87" t="s">
        <v>32</v>
      </c>
      <c r="G38" s="73">
        <v>623</v>
      </c>
      <c r="H38" s="153">
        <v>14</v>
      </c>
      <c r="I38" s="153">
        <v>54</v>
      </c>
      <c r="J38" s="87">
        <v>39</v>
      </c>
      <c r="K38" s="153">
        <v>2</v>
      </c>
      <c r="L38" s="153">
        <v>2</v>
      </c>
      <c r="M38" s="153">
        <v>36</v>
      </c>
      <c r="O38" s="153">
        <v>115</v>
      </c>
      <c r="P38" s="153">
        <v>13</v>
      </c>
      <c r="Q38" s="153">
        <v>136</v>
      </c>
      <c r="S38" s="153">
        <v>2</v>
      </c>
      <c r="T38" s="153">
        <v>1</v>
      </c>
      <c r="U38" s="153">
        <v>1</v>
      </c>
      <c r="AB38" s="153">
        <v>0</v>
      </c>
      <c r="AC38" s="153">
        <v>7</v>
      </c>
      <c r="AD38" s="88">
        <f>SUM(H38:AC38)</f>
        <v>422</v>
      </c>
    </row>
    <row r="39" spans="1:30" s="70" customFormat="1" ht="16.5">
      <c r="A39" s="71">
        <v>16</v>
      </c>
      <c r="B39" s="82">
        <v>67</v>
      </c>
      <c r="C39" s="72" t="s">
        <v>361</v>
      </c>
      <c r="D39" s="72" t="s">
        <v>361</v>
      </c>
      <c r="E39" s="528">
        <v>619</v>
      </c>
      <c r="F39" s="87" t="s">
        <v>33</v>
      </c>
      <c r="G39" s="73">
        <v>623</v>
      </c>
      <c r="H39" s="153">
        <v>10</v>
      </c>
      <c r="I39" s="153">
        <v>47</v>
      </c>
      <c r="J39" s="153">
        <v>41</v>
      </c>
      <c r="K39" s="153">
        <v>2</v>
      </c>
      <c r="L39" s="153">
        <v>13</v>
      </c>
      <c r="M39" s="153">
        <v>33</v>
      </c>
      <c r="O39" s="153">
        <v>91</v>
      </c>
      <c r="P39" s="153">
        <v>14</v>
      </c>
      <c r="Q39" s="153">
        <v>145</v>
      </c>
      <c r="S39" s="153">
        <v>3</v>
      </c>
      <c r="T39" s="153">
        <v>0</v>
      </c>
      <c r="U39" s="153">
        <v>0</v>
      </c>
      <c r="AB39" s="153">
        <v>0</v>
      </c>
      <c r="AC39" s="153">
        <v>20</v>
      </c>
      <c r="AD39" s="88">
        <f t="shared" si="23"/>
        <v>419</v>
      </c>
    </row>
    <row r="40" spans="1:30" s="70" customFormat="1" ht="16.5">
      <c r="A40" s="71">
        <v>16</v>
      </c>
      <c r="B40" s="82">
        <v>67</v>
      </c>
      <c r="C40" s="72" t="s">
        <v>361</v>
      </c>
      <c r="D40" s="72" t="s">
        <v>361</v>
      </c>
      <c r="E40" s="528">
        <v>620</v>
      </c>
      <c r="F40" s="87" t="s">
        <v>31</v>
      </c>
      <c r="G40" s="73">
        <v>663</v>
      </c>
      <c r="H40" s="153">
        <v>14</v>
      </c>
      <c r="I40" s="153">
        <v>58</v>
      </c>
      <c r="J40" s="153">
        <v>53</v>
      </c>
      <c r="K40" s="153">
        <v>1</v>
      </c>
      <c r="L40" s="153">
        <v>2</v>
      </c>
      <c r="M40" s="153">
        <v>23</v>
      </c>
      <c r="O40" s="153">
        <v>116</v>
      </c>
      <c r="P40" s="153">
        <v>6</v>
      </c>
      <c r="Q40" s="153">
        <v>161</v>
      </c>
      <c r="S40" s="153">
        <v>3</v>
      </c>
      <c r="T40" s="153">
        <v>3</v>
      </c>
      <c r="U40" s="153">
        <v>1</v>
      </c>
      <c r="AB40" s="153">
        <v>0</v>
      </c>
      <c r="AC40" s="153">
        <v>22</v>
      </c>
      <c r="AD40" s="88">
        <f>SUM(H40:AC40)</f>
        <v>463</v>
      </c>
    </row>
    <row r="41" spans="1:30" s="70" customFormat="1" ht="16.5">
      <c r="A41" s="71">
        <v>16</v>
      </c>
      <c r="B41" s="82">
        <v>67</v>
      </c>
      <c r="C41" s="72" t="s">
        <v>361</v>
      </c>
      <c r="D41" s="72" t="s">
        <v>361</v>
      </c>
      <c r="E41" s="528">
        <v>620</v>
      </c>
      <c r="F41" s="87" t="s">
        <v>32</v>
      </c>
      <c r="G41" s="73">
        <v>663</v>
      </c>
      <c r="H41" s="153">
        <v>13</v>
      </c>
      <c r="I41" s="153">
        <v>68</v>
      </c>
      <c r="J41" s="153">
        <v>58</v>
      </c>
      <c r="K41" s="153">
        <v>1</v>
      </c>
      <c r="L41" s="153">
        <v>17</v>
      </c>
      <c r="M41" s="153">
        <v>21</v>
      </c>
      <c r="O41" s="153">
        <v>123</v>
      </c>
      <c r="P41" s="153">
        <v>7</v>
      </c>
      <c r="Q41" s="153">
        <v>141</v>
      </c>
      <c r="S41" s="153">
        <v>2</v>
      </c>
      <c r="T41" s="153">
        <v>3</v>
      </c>
      <c r="U41" s="153">
        <v>0</v>
      </c>
      <c r="AB41" s="153">
        <v>0</v>
      </c>
      <c r="AC41" s="153">
        <v>9</v>
      </c>
      <c r="AD41" s="88">
        <f t="shared" si="23"/>
        <v>463</v>
      </c>
    </row>
    <row r="42" spans="1:30" s="70" customFormat="1" ht="16.5">
      <c r="A42" s="71">
        <v>16</v>
      </c>
      <c r="B42" s="82">
        <v>67</v>
      </c>
      <c r="C42" s="72" t="s">
        <v>361</v>
      </c>
      <c r="D42" s="72" t="s">
        <v>361</v>
      </c>
      <c r="E42" s="528">
        <v>620</v>
      </c>
      <c r="F42" s="87" t="s">
        <v>33</v>
      </c>
      <c r="G42" s="73">
        <v>663</v>
      </c>
      <c r="H42" s="153">
        <v>13</v>
      </c>
      <c r="I42" s="153">
        <v>67</v>
      </c>
      <c r="J42" s="153">
        <v>49</v>
      </c>
      <c r="K42" s="153">
        <v>0</v>
      </c>
      <c r="L42" s="153">
        <v>0</v>
      </c>
      <c r="M42" s="153">
        <v>28</v>
      </c>
      <c r="O42" s="153">
        <v>114</v>
      </c>
      <c r="P42" s="153">
        <v>3</v>
      </c>
      <c r="Q42" s="153">
        <v>135</v>
      </c>
      <c r="S42" s="153">
        <v>3</v>
      </c>
      <c r="T42" s="153">
        <v>0</v>
      </c>
      <c r="U42" s="153">
        <v>2</v>
      </c>
      <c r="AB42" s="153">
        <v>0</v>
      </c>
      <c r="AC42" s="153">
        <v>15</v>
      </c>
      <c r="AD42" s="88">
        <f t="shared" si="23"/>
        <v>429</v>
      </c>
    </row>
    <row r="43" spans="1:30" s="70" customFormat="1" ht="16.5">
      <c r="A43" s="71">
        <v>16</v>
      </c>
      <c r="B43" s="82">
        <v>67</v>
      </c>
      <c r="C43" s="72" t="s">
        <v>361</v>
      </c>
      <c r="D43" s="72" t="s">
        <v>361</v>
      </c>
      <c r="E43" s="528">
        <v>620</v>
      </c>
      <c r="F43" s="87" t="s">
        <v>197</v>
      </c>
      <c r="G43" s="73">
        <v>662</v>
      </c>
      <c r="H43" s="153">
        <v>10</v>
      </c>
      <c r="I43" s="153">
        <v>62</v>
      </c>
      <c r="J43" s="153">
        <v>66</v>
      </c>
      <c r="K43" s="153">
        <v>1</v>
      </c>
      <c r="L43" s="153">
        <v>7</v>
      </c>
      <c r="M43" s="153">
        <v>40</v>
      </c>
      <c r="O43" s="153">
        <v>90</v>
      </c>
      <c r="P43" s="153">
        <v>9</v>
      </c>
      <c r="Q43" s="153">
        <v>137</v>
      </c>
      <c r="S43" s="153">
        <v>3</v>
      </c>
      <c r="T43" s="153">
        <v>3</v>
      </c>
      <c r="U43" s="153">
        <v>1</v>
      </c>
      <c r="AB43" s="153">
        <v>0</v>
      </c>
      <c r="AC43" s="153">
        <v>22</v>
      </c>
      <c r="AD43" s="88">
        <f>SUM(H43:AC43)</f>
        <v>451</v>
      </c>
    </row>
    <row r="44" spans="1:30" s="70" customFormat="1" ht="16.5">
      <c r="A44" s="71">
        <v>16</v>
      </c>
      <c r="B44" s="82">
        <v>67</v>
      </c>
      <c r="C44" s="72" t="s">
        <v>361</v>
      </c>
      <c r="D44" s="72" t="s">
        <v>361</v>
      </c>
      <c r="E44" s="528">
        <v>621</v>
      </c>
      <c r="F44" s="87" t="s">
        <v>31</v>
      </c>
      <c r="G44" s="73">
        <v>505</v>
      </c>
      <c r="H44" s="153">
        <v>5</v>
      </c>
      <c r="I44" s="153">
        <v>31</v>
      </c>
      <c r="J44" s="153">
        <v>30</v>
      </c>
      <c r="K44" s="153">
        <v>0</v>
      </c>
      <c r="L44" s="153">
        <v>3</v>
      </c>
      <c r="M44" s="153">
        <v>34</v>
      </c>
      <c r="O44" s="153">
        <v>81</v>
      </c>
      <c r="P44" s="153">
        <v>10</v>
      </c>
      <c r="Q44" s="153">
        <v>151</v>
      </c>
      <c r="S44" s="153">
        <v>3</v>
      </c>
      <c r="T44" s="153">
        <v>2</v>
      </c>
      <c r="U44" s="153">
        <v>1</v>
      </c>
      <c r="AB44" s="153">
        <v>0</v>
      </c>
      <c r="AC44" s="153">
        <v>7</v>
      </c>
      <c r="AD44" s="88">
        <f>SUM(H44:AC44)</f>
        <v>358</v>
      </c>
    </row>
    <row r="45" spans="1:30" s="70" customFormat="1" ht="16.5">
      <c r="A45" s="71">
        <v>16</v>
      </c>
      <c r="B45" s="82">
        <v>67</v>
      </c>
      <c r="C45" s="72" t="s">
        <v>361</v>
      </c>
      <c r="D45" s="72" t="s">
        <v>361</v>
      </c>
      <c r="E45" s="528">
        <v>621</v>
      </c>
      <c r="F45" s="87" t="s">
        <v>32</v>
      </c>
      <c r="G45" s="73">
        <v>505</v>
      </c>
      <c r="H45" s="153">
        <v>5</v>
      </c>
      <c r="I45" s="153">
        <v>43</v>
      </c>
      <c r="J45" s="153">
        <v>27</v>
      </c>
      <c r="K45" s="153">
        <v>1</v>
      </c>
      <c r="L45" s="153">
        <v>2</v>
      </c>
      <c r="M45" s="153">
        <v>26</v>
      </c>
      <c r="O45" s="153">
        <v>66</v>
      </c>
      <c r="P45" s="153">
        <v>6</v>
      </c>
      <c r="Q45" s="153">
        <v>155</v>
      </c>
      <c r="S45" s="153">
        <v>0</v>
      </c>
      <c r="T45" s="153">
        <v>2</v>
      </c>
      <c r="U45" s="153">
        <v>0</v>
      </c>
      <c r="AB45" s="153">
        <v>0</v>
      </c>
      <c r="AC45" s="153">
        <v>8</v>
      </c>
      <c r="AD45" s="88">
        <f t="shared" si="23"/>
        <v>341</v>
      </c>
    </row>
    <row r="46" spans="1:30" s="70" customFormat="1" ht="16.5">
      <c r="A46" s="71">
        <v>16</v>
      </c>
      <c r="B46" s="82">
        <v>67</v>
      </c>
      <c r="C46" s="72" t="s">
        <v>361</v>
      </c>
      <c r="D46" s="72" t="s">
        <v>361</v>
      </c>
      <c r="E46" s="528">
        <v>621</v>
      </c>
      <c r="F46" s="87" t="s">
        <v>33</v>
      </c>
      <c r="G46" s="73">
        <v>504</v>
      </c>
      <c r="H46" s="153">
        <v>9</v>
      </c>
      <c r="I46" s="153">
        <v>35</v>
      </c>
      <c r="J46" s="153">
        <v>28</v>
      </c>
      <c r="K46" s="153">
        <v>1</v>
      </c>
      <c r="L46" s="153">
        <v>4</v>
      </c>
      <c r="M46" s="153">
        <v>26</v>
      </c>
      <c r="O46" s="153">
        <v>60</v>
      </c>
      <c r="P46" s="153">
        <v>11</v>
      </c>
      <c r="Q46" s="153">
        <v>148</v>
      </c>
      <c r="S46" s="153">
        <v>4</v>
      </c>
      <c r="T46" s="153">
        <v>2</v>
      </c>
      <c r="U46" s="153">
        <v>0</v>
      </c>
      <c r="AB46" s="153">
        <v>0</v>
      </c>
      <c r="AC46" s="153">
        <v>11</v>
      </c>
      <c r="AD46" s="88">
        <f t="shared" si="23"/>
        <v>339</v>
      </c>
    </row>
    <row r="47" spans="1:30" s="70" customFormat="1" ht="16.5">
      <c r="A47" s="71">
        <v>16</v>
      </c>
      <c r="B47" s="82">
        <v>67</v>
      </c>
      <c r="C47" s="72" t="s">
        <v>361</v>
      </c>
      <c r="D47" s="72" t="s">
        <v>361</v>
      </c>
      <c r="E47" s="528">
        <v>622</v>
      </c>
      <c r="F47" s="87" t="s">
        <v>31</v>
      </c>
      <c r="G47" s="73">
        <v>661</v>
      </c>
      <c r="H47" s="153">
        <v>14</v>
      </c>
      <c r="I47" s="153">
        <v>46</v>
      </c>
      <c r="J47" s="153">
        <v>66</v>
      </c>
      <c r="K47" s="153">
        <v>2</v>
      </c>
      <c r="L47" s="153">
        <v>9</v>
      </c>
      <c r="M47" s="153">
        <v>25</v>
      </c>
      <c r="O47" s="153">
        <v>87</v>
      </c>
      <c r="P47" s="153">
        <v>6</v>
      </c>
      <c r="Q47" s="153">
        <v>201</v>
      </c>
      <c r="S47" s="153">
        <v>2</v>
      </c>
      <c r="T47" s="153">
        <v>1</v>
      </c>
      <c r="U47" s="153">
        <v>1</v>
      </c>
      <c r="AB47" s="153">
        <v>0</v>
      </c>
      <c r="AC47" s="153">
        <v>13</v>
      </c>
      <c r="AD47" s="88">
        <f t="shared" si="23"/>
        <v>473</v>
      </c>
    </row>
    <row r="48" spans="1:30" s="70" customFormat="1" ht="16.5">
      <c r="A48" s="71">
        <v>16</v>
      </c>
      <c r="B48" s="82">
        <v>67</v>
      </c>
      <c r="C48" s="72" t="s">
        <v>361</v>
      </c>
      <c r="D48" s="72" t="s">
        <v>361</v>
      </c>
      <c r="E48" s="528">
        <v>622</v>
      </c>
      <c r="F48" s="87" t="s">
        <v>32</v>
      </c>
      <c r="G48" s="73">
        <v>661</v>
      </c>
      <c r="H48" s="153">
        <v>9</v>
      </c>
      <c r="I48" s="153">
        <v>36</v>
      </c>
      <c r="J48" s="153">
        <v>96</v>
      </c>
      <c r="K48" s="153">
        <v>2</v>
      </c>
      <c r="L48" s="153">
        <v>8</v>
      </c>
      <c r="M48" s="153">
        <v>29</v>
      </c>
      <c r="O48" s="153">
        <v>90</v>
      </c>
      <c r="P48" s="153">
        <v>10</v>
      </c>
      <c r="Q48" s="153">
        <v>179</v>
      </c>
      <c r="S48" s="153">
        <v>2</v>
      </c>
      <c r="T48" s="153">
        <v>5</v>
      </c>
      <c r="U48" s="153">
        <v>0</v>
      </c>
      <c r="AB48" s="153">
        <v>1</v>
      </c>
      <c r="AC48" s="153">
        <v>14</v>
      </c>
      <c r="AD48" s="88">
        <f t="shared" si="23"/>
        <v>481</v>
      </c>
    </row>
    <row r="49" spans="1:30" s="70" customFormat="1" ht="16.5">
      <c r="A49" s="71">
        <v>16</v>
      </c>
      <c r="B49" s="82">
        <v>67</v>
      </c>
      <c r="C49" s="72" t="s">
        <v>361</v>
      </c>
      <c r="D49" s="72" t="s">
        <v>361</v>
      </c>
      <c r="E49" s="528">
        <v>622</v>
      </c>
      <c r="F49" s="87" t="s">
        <v>33</v>
      </c>
      <c r="G49" s="73">
        <v>661</v>
      </c>
      <c r="H49" s="153">
        <v>13</v>
      </c>
      <c r="I49" s="153">
        <v>48</v>
      </c>
      <c r="J49" s="153">
        <v>84</v>
      </c>
      <c r="K49" s="153">
        <v>4</v>
      </c>
      <c r="L49" s="153">
        <v>11</v>
      </c>
      <c r="M49" s="153">
        <v>22</v>
      </c>
      <c r="O49" s="153">
        <v>82</v>
      </c>
      <c r="P49" s="153">
        <v>9</v>
      </c>
      <c r="Q49" s="153">
        <v>177</v>
      </c>
      <c r="S49" s="153">
        <v>2</v>
      </c>
      <c r="T49" s="153">
        <v>6</v>
      </c>
      <c r="U49" s="153">
        <v>1</v>
      </c>
      <c r="AB49" s="153">
        <v>0</v>
      </c>
      <c r="AC49" s="153">
        <v>12</v>
      </c>
      <c r="AD49" s="88">
        <f t="shared" si="23"/>
        <v>471</v>
      </c>
    </row>
    <row r="50" spans="1:30" s="70" customFormat="1" ht="16.5">
      <c r="A50" s="71">
        <v>16</v>
      </c>
      <c r="B50" s="82">
        <v>67</v>
      </c>
      <c r="C50" s="72" t="s">
        <v>361</v>
      </c>
      <c r="D50" s="72" t="s">
        <v>361</v>
      </c>
      <c r="E50" s="528">
        <v>623</v>
      </c>
      <c r="F50" s="87" t="s">
        <v>31</v>
      </c>
      <c r="G50" s="73">
        <v>419</v>
      </c>
      <c r="H50" s="153">
        <v>5</v>
      </c>
      <c r="I50" s="153">
        <v>34</v>
      </c>
      <c r="J50" s="153">
        <v>46</v>
      </c>
      <c r="K50" s="153">
        <v>5</v>
      </c>
      <c r="L50" s="153">
        <v>6</v>
      </c>
      <c r="M50" s="153">
        <v>22</v>
      </c>
      <c r="O50" s="153">
        <v>37</v>
      </c>
      <c r="P50" s="153">
        <v>1</v>
      </c>
      <c r="Q50" s="153">
        <v>143</v>
      </c>
      <c r="S50" s="153">
        <v>1</v>
      </c>
      <c r="T50" s="153">
        <v>1</v>
      </c>
      <c r="U50" s="153">
        <v>1</v>
      </c>
      <c r="AB50" s="153">
        <v>0</v>
      </c>
      <c r="AC50" s="153">
        <v>11</v>
      </c>
      <c r="AD50" s="88">
        <f t="shared" si="23"/>
        <v>313</v>
      </c>
    </row>
    <row r="51" spans="1:30" s="70" customFormat="1" ht="16.5">
      <c r="A51" s="71">
        <v>16</v>
      </c>
      <c r="B51" s="82">
        <v>67</v>
      </c>
      <c r="C51" s="72" t="s">
        <v>361</v>
      </c>
      <c r="D51" s="72" t="s">
        <v>361</v>
      </c>
      <c r="E51" s="528">
        <v>623</v>
      </c>
      <c r="F51" s="87" t="s">
        <v>32</v>
      </c>
      <c r="G51" s="73">
        <v>419</v>
      </c>
      <c r="H51" s="153">
        <v>16</v>
      </c>
      <c r="I51" s="153">
        <v>23</v>
      </c>
      <c r="J51" s="153">
        <v>36</v>
      </c>
      <c r="K51" s="153">
        <v>1</v>
      </c>
      <c r="L51" s="153">
        <v>4</v>
      </c>
      <c r="M51" s="153">
        <v>16</v>
      </c>
      <c r="O51" s="153">
        <v>35</v>
      </c>
      <c r="P51" s="153">
        <v>6</v>
      </c>
      <c r="Q51" s="153">
        <v>151</v>
      </c>
      <c r="S51" s="153">
        <v>3</v>
      </c>
      <c r="T51" s="153">
        <v>3</v>
      </c>
      <c r="U51" s="153">
        <v>0</v>
      </c>
      <c r="AB51" s="153">
        <v>0</v>
      </c>
      <c r="AC51" s="153">
        <v>17</v>
      </c>
      <c r="AD51" s="88">
        <f t="shared" si="23"/>
        <v>311</v>
      </c>
    </row>
    <row r="52" spans="1:30" s="70" customFormat="1" ht="16.5">
      <c r="A52" s="71">
        <v>16</v>
      </c>
      <c r="B52" s="82">
        <v>67</v>
      </c>
      <c r="C52" s="72" t="s">
        <v>361</v>
      </c>
      <c r="D52" s="72" t="s">
        <v>361</v>
      </c>
      <c r="E52" s="528">
        <v>624</v>
      </c>
      <c r="F52" s="87" t="s">
        <v>31</v>
      </c>
      <c r="G52" s="73">
        <v>637</v>
      </c>
      <c r="H52" s="153">
        <v>28</v>
      </c>
      <c r="I52" s="153">
        <v>99</v>
      </c>
      <c r="J52" s="153">
        <v>67</v>
      </c>
      <c r="K52" s="153">
        <v>4</v>
      </c>
      <c r="L52" s="153">
        <v>8</v>
      </c>
      <c r="M52" s="153">
        <v>18</v>
      </c>
      <c r="O52" s="153">
        <v>70</v>
      </c>
      <c r="P52" s="153">
        <v>5</v>
      </c>
      <c r="Q52" s="153">
        <v>88</v>
      </c>
      <c r="S52" s="153">
        <v>3</v>
      </c>
      <c r="T52" s="153">
        <v>3</v>
      </c>
      <c r="U52" s="153">
        <v>2</v>
      </c>
      <c r="AB52" s="153">
        <v>0</v>
      </c>
      <c r="AC52" s="153">
        <v>15</v>
      </c>
      <c r="AD52" s="88">
        <f t="shared" si="23"/>
        <v>410</v>
      </c>
    </row>
    <row r="53" spans="1:30" s="70" customFormat="1" ht="16.5">
      <c r="A53" s="71">
        <v>16</v>
      </c>
      <c r="B53" s="82">
        <v>67</v>
      </c>
      <c r="C53" s="72" t="s">
        <v>361</v>
      </c>
      <c r="D53" s="72" t="s">
        <v>361</v>
      </c>
      <c r="E53" s="528">
        <v>625</v>
      </c>
      <c r="F53" s="87" t="s">
        <v>31</v>
      </c>
      <c r="G53" s="73">
        <v>479</v>
      </c>
      <c r="H53" s="153">
        <v>25</v>
      </c>
      <c r="I53" s="153">
        <v>28</v>
      </c>
      <c r="J53" s="153">
        <v>64</v>
      </c>
      <c r="K53" s="153">
        <v>3</v>
      </c>
      <c r="L53" s="153">
        <v>2</v>
      </c>
      <c r="M53" s="153">
        <v>25</v>
      </c>
      <c r="O53" s="153">
        <v>87</v>
      </c>
      <c r="P53" s="153">
        <v>4</v>
      </c>
      <c r="Q53" s="153">
        <v>119</v>
      </c>
      <c r="S53" s="153">
        <v>2</v>
      </c>
      <c r="T53" s="153">
        <v>0</v>
      </c>
      <c r="U53" s="153">
        <v>0</v>
      </c>
      <c r="AB53" s="153">
        <v>0</v>
      </c>
      <c r="AC53" s="153">
        <v>4</v>
      </c>
      <c r="AD53" s="88">
        <f t="shared" si="23"/>
        <v>363</v>
      </c>
    </row>
    <row r="54" spans="1:30" s="70" customFormat="1" ht="16.5">
      <c r="A54" s="71">
        <v>16</v>
      </c>
      <c r="B54" s="82">
        <v>67</v>
      </c>
      <c r="C54" s="72" t="s">
        <v>361</v>
      </c>
      <c r="D54" s="72" t="s">
        <v>361</v>
      </c>
      <c r="E54" s="528">
        <v>626</v>
      </c>
      <c r="F54" s="87" t="s">
        <v>31</v>
      </c>
      <c r="G54" s="73">
        <v>390</v>
      </c>
      <c r="H54" s="153">
        <v>8</v>
      </c>
      <c r="I54" s="153">
        <v>35</v>
      </c>
      <c r="J54" s="153">
        <v>30</v>
      </c>
      <c r="K54" s="153">
        <v>2</v>
      </c>
      <c r="L54" s="153">
        <v>6</v>
      </c>
      <c r="M54" s="153">
        <v>18</v>
      </c>
      <c r="O54" s="153">
        <v>43</v>
      </c>
      <c r="P54" s="153">
        <v>14</v>
      </c>
      <c r="Q54" s="153">
        <v>129</v>
      </c>
      <c r="S54" s="153">
        <v>1</v>
      </c>
      <c r="T54" s="153">
        <v>2</v>
      </c>
      <c r="U54" s="153">
        <v>0</v>
      </c>
      <c r="AB54" s="153">
        <v>0</v>
      </c>
      <c r="AC54" s="153">
        <v>0</v>
      </c>
      <c r="AD54" s="88">
        <f t="shared" si="23"/>
        <v>288</v>
      </c>
    </row>
    <row r="55" spans="1:30" s="70" customFormat="1" ht="16.5">
      <c r="A55" s="71">
        <v>16</v>
      </c>
      <c r="B55" s="82">
        <v>67</v>
      </c>
      <c r="C55" s="72" t="s">
        <v>361</v>
      </c>
      <c r="D55" s="72" t="s">
        <v>361</v>
      </c>
      <c r="E55" s="528">
        <v>627</v>
      </c>
      <c r="F55" s="87" t="s">
        <v>31</v>
      </c>
      <c r="G55" s="73">
        <v>197</v>
      </c>
      <c r="H55" s="153">
        <v>2</v>
      </c>
      <c r="I55" s="153">
        <v>29</v>
      </c>
      <c r="J55" s="153">
        <v>14</v>
      </c>
      <c r="K55" s="153">
        <v>2</v>
      </c>
      <c r="L55" s="153">
        <v>2</v>
      </c>
      <c r="M55" s="153">
        <v>11</v>
      </c>
      <c r="O55" s="153">
        <v>59</v>
      </c>
      <c r="P55" s="153">
        <v>0</v>
      </c>
      <c r="Q55" s="153">
        <v>23</v>
      </c>
      <c r="S55" s="153">
        <v>1</v>
      </c>
      <c r="T55" s="153">
        <v>0</v>
      </c>
      <c r="U55" s="153">
        <v>0</v>
      </c>
      <c r="AB55" s="153">
        <v>0</v>
      </c>
      <c r="AC55" s="153">
        <v>4</v>
      </c>
      <c r="AD55" s="88">
        <f t="shared" si="23"/>
        <v>147</v>
      </c>
    </row>
    <row r="56" spans="1:30" s="70" customFormat="1" ht="16.5">
      <c r="A56" s="71">
        <v>16</v>
      </c>
      <c r="B56" s="82">
        <v>67</v>
      </c>
      <c r="C56" s="72" t="s">
        <v>361</v>
      </c>
      <c r="D56" s="72" t="s">
        <v>361</v>
      </c>
      <c r="E56" s="528">
        <v>628</v>
      </c>
      <c r="F56" s="87" t="s">
        <v>31</v>
      </c>
      <c r="G56" s="73">
        <v>601</v>
      </c>
      <c r="H56" s="153">
        <v>19</v>
      </c>
      <c r="I56" s="153">
        <v>54</v>
      </c>
      <c r="J56" s="153">
        <v>59</v>
      </c>
      <c r="K56" s="153">
        <v>6</v>
      </c>
      <c r="L56" s="153">
        <v>7</v>
      </c>
      <c r="M56" s="153">
        <v>18</v>
      </c>
      <c r="O56" s="153">
        <v>21</v>
      </c>
      <c r="P56" s="153">
        <v>4</v>
      </c>
      <c r="Q56" s="153">
        <v>137</v>
      </c>
      <c r="S56" s="153">
        <v>5</v>
      </c>
      <c r="T56" s="153">
        <v>5</v>
      </c>
      <c r="U56" s="153">
        <v>1</v>
      </c>
      <c r="AB56" s="153">
        <v>0</v>
      </c>
      <c r="AC56" s="153">
        <v>21</v>
      </c>
      <c r="AD56" s="88">
        <f t="shared" si="23"/>
        <v>357</v>
      </c>
    </row>
    <row r="57" spans="1:30" s="70" customFormat="1" ht="16.5">
      <c r="A57" s="71">
        <v>16</v>
      </c>
      <c r="B57" s="82">
        <v>67</v>
      </c>
      <c r="C57" s="72" t="s">
        <v>361</v>
      </c>
      <c r="D57" s="72" t="s">
        <v>361</v>
      </c>
      <c r="E57" s="528">
        <v>629</v>
      </c>
      <c r="F57" s="87" t="s">
        <v>31</v>
      </c>
      <c r="G57" s="73">
        <v>201</v>
      </c>
      <c r="H57" s="153">
        <v>10</v>
      </c>
      <c r="I57" s="153">
        <v>10</v>
      </c>
      <c r="J57" s="153">
        <v>47</v>
      </c>
      <c r="K57" s="153">
        <v>0</v>
      </c>
      <c r="L57" s="153">
        <v>4</v>
      </c>
      <c r="M57" s="153">
        <v>7</v>
      </c>
      <c r="O57" s="153">
        <v>32</v>
      </c>
      <c r="P57" s="153">
        <v>1</v>
      </c>
      <c r="Q57" s="153">
        <v>45</v>
      </c>
      <c r="S57" s="153">
        <v>2</v>
      </c>
      <c r="T57" s="153">
        <v>0</v>
      </c>
      <c r="U57" s="153">
        <v>0</v>
      </c>
      <c r="AB57" s="153">
        <v>0</v>
      </c>
      <c r="AC57" s="153">
        <v>5</v>
      </c>
      <c r="AD57" s="88">
        <f t="shared" si="23"/>
        <v>163</v>
      </c>
    </row>
    <row r="58" spans="1:30" s="70" customFormat="1" ht="16.5">
      <c r="A58" s="71">
        <v>16</v>
      </c>
      <c r="B58" s="82">
        <v>67</v>
      </c>
      <c r="C58" s="72" t="s">
        <v>361</v>
      </c>
      <c r="D58" s="72" t="s">
        <v>361</v>
      </c>
      <c r="E58" s="528">
        <v>630</v>
      </c>
      <c r="F58" s="87" t="s">
        <v>31</v>
      </c>
      <c r="G58" s="73">
        <v>472</v>
      </c>
      <c r="H58" s="153">
        <v>15</v>
      </c>
      <c r="I58" s="153">
        <v>56</v>
      </c>
      <c r="J58" s="153">
        <v>47</v>
      </c>
      <c r="K58" s="153">
        <v>6</v>
      </c>
      <c r="L58" s="153">
        <v>4</v>
      </c>
      <c r="M58" s="153">
        <v>20</v>
      </c>
      <c r="O58" s="153">
        <v>81</v>
      </c>
      <c r="P58" s="153">
        <v>9</v>
      </c>
      <c r="Q58" s="153">
        <v>68</v>
      </c>
      <c r="S58" s="153">
        <v>1</v>
      </c>
      <c r="T58" s="153">
        <v>0</v>
      </c>
      <c r="U58" s="153">
        <v>3</v>
      </c>
      <c r="AB58" s="153">
        <v>0</v>
      </c>
      <c r="AC58" s="153">
        <v>17</v>
      </c>
      <c r="AD58" s="88">
        <f t="shared" si="23"/>
        <v>327</v>
      </c>
    </row>
    <row r="59" spans="1:30" s="70" customFormat="1" ht="16.5">
      <c r="A59" s="71">
        <v>16</v>
      </c>
      <c r="B59" s="82">
        <v>67</v>
      </c>
      <c r="C59" s="72" t="s">
        <v>361</v>
      </c>
      <c r="D59" s="72" t="s">
        <v>361</v>
      </c>
      <c r="E59" s="528">
        <v>630</v>
      </c>
      <c r="F59" s="87" t="s">
        <v>32</v>
      </c>
      <c r="G59" s="73">
        <v>472</v>
      </c>
      <c r="H59" s="153">
        <v>10</v>
      </c>
      <c r="I59" s="153">
        <v>68</v>
      </c>
      <c r="J59" s="153">
        <v>46</v>
      </c>
      <c r="K59" s="153">
        <v>5</v>
      </c>
      <c r="L59" s="153">
        <v>4</v>
      </c>
      <c r="M59" s="153">
        <v>10</v>
      </c>
      <c r="O59" s="153">
        <v>78</v>
      </c>
      <c r="P59" s="153">
        <v>12</v>
      </c>
      <c r="Q59" s="153">
        <v>84</v>
      </c>
      <c r="S59" s="153">
        <v>3</v>
      </c>
      <c r="T59" s="153">
        <v>5</v>
      </c>
      <c r="U59" s="153">
        <v>0</v>
      </c>
      <c r="AB59" s="153">
        <v>0</v>
      </c>
      <c r="AC59" s="153">
        <v>16</v>
      </c>
      <c r="AD59" s="88">
        <f t="shared" si="23"/>
        <v>341</v>
      </c>
    </row>
    <row r="60" spans="1:30" s="70" customFormat="1" ht="17.25" thickBot="1">
      <c r="A60" s="71">
        <v>16</v>
      </c>
      <c r="B60" s="82">
        <v>67</v>
      </c>
      <c r="C60" s="72" t="s">
        <v>361</v>
      </c>
      <c r="D60" s="72" t="s">
        <v>361</v>
      </c>
      <c r="E60" s="541">
        <v>631</v>
      </c>
      <c r="F60" s="87" t="s">
        <v>31</v>
      </c>
      <c r="G60" s="73">
        <v>381</v>
      </c>
      <c r="H60" s="153">
        <v>25</v>
      </c>
      <c r="I60" s="153">
        <v>9</v>
      </c>
      <c r="J60" s="153">
        <v>19</v>
      </c>
      <c r="K60" s="153">
        <v>0</v>
      </c>
      <c r="L60" s="153">
        <v>1</v>
      </c>
      <c r="M60" s="153">
        <v>24</v>
      </c>
      <c r="O60" s="153">
        <v>18</v>
      </c>
      <c r="P60" s="153">
        <v>2</v>
      </c>
      <c r="Q60" s="153">
        <v>138</v>
      </c>
      <c r="S60" s="153">
        <v>3</v>
      </c>
      <c r="T60" s="153">
        <v>1</v>
      </c>
      <c r="U60" s="153">
        <v>0</v>
      </c>
      <c r="AB60" s="153">
        <v>0</v>
      </c>
      <c r="AC60" s="153">
        <v>7</v>
      </c>
      <c r="AD60" s="88">
        <f t="shared" si="23"/>
        <v>247</v>
      </c>
    </row>
    <row r="61" spans="1:30" s="70" customFormat="1" ht="16.5">
      <c r="B61" s="83" t="s">
        <v>63</v>
      </c>
      <c r="C61" s="659" t="s">
        <v>64</v>
      </c>
      <c r="D61" s="659"/>
      <c r="E61" s="626"/>
      <c r="F61" s="86"/>
      <c r="G61" s="85">
        <f t="shared" ref="G61:Q61" si="24">SUM(G31:G60)</f>
        <v>15804</v>
      </c>
      <c r="H61" s="85">
        <f t="shared" si="24"/>
        <v>349</v>
      </c>
      <c r="I61" s="85">
        <f t="shared" si="24"/>
        <v>1353</v>
      </c>
      <c r="J61" s="85">
        <f t="shared" si="24"/>
        <v>1341</v>
      </c>
      <c r="K61" s="85">
        <f t="shared" si="24"/>
        <v>71</v>
      </c>
      <c r="L61" s="85">
        <f t="shared" si="24"/>
        <v>179</v>
      </c>
      <c r="M61" s="85">
        <f t="shared" si="24"/>
        <v>795</v>
      </c>
      <c r="N61" s="85">
        <f t="shared" si="24"/>
        <v>0</v>
      </c>
      <c r="O61" s="85">
        <f t="shared" si="24"/>
        <v>2334</v>
      </c>
      <c r="P61" s="85">
        <f t="shared" si="24"/>
        <v>247</v>
      </c>
      <c r="Q61" s="85">
        <f t="shared" si="24"/>
        <v>3793</v>
      </c>
      <c r="S61" s="85">
        <f t="shared" ref="S61:AC61" si="25">SUM(S31:S60)</f>
        <v>72</v>
      </c>
      <c r="T61" s="85">
        <f t="shared" si="25"/>
        <v>56</v>
      </c>
      <c r="U61" s="85">
        <f t="shared" si="25"/>
        <v>18</v>
      </c>
      <c r="V61" s="85">
        <f t="shared" si="25"/>
        <v>0</v>
      </c>
      <c r="W61" s="85">
        <f t="shared" si="25"/>
        <v>0</v>
      </c>
      <c r="X61" s="85">
        <f t="shared" si="25"/>
        <v>0</v>
      </c>
      <c r="Y61" s="85">
        <f t="shared" si="25"/>
        <v>0</v>
      </c>
      <c r="Z61" s="85">
        <f t="shared" si="25"/>
        <v>0</v>
      </c>
      <c r="AA61" s="85">
        <f t="shared" si="25"/>
        <v>0</v>
      </c>
      <c r="AB61" s="85">
        <f t="shared" si="25"/>
        <v>4</v>
      </c>
      <c r="AC61" s="85">
        <f t="shared" si="25"/>
        <v>363</v>
      </c>
      <c r="AD61" s="86">
        <f>SUM(H61:AC61)</f>
        <v>10975</v>
      </c>
    </row>
    <row r="62" spans="1:30" s="70" customFormat="1" ht="16.5">
      <c r="E62" s="80"/>
      <c r="F62" s="80"/>
      <c r="T62" s="70">
        <f>T61/2</f>
        <v>28</v>
      </c>
      <c r="U62" s="70">
        <f>U61/2</f>
        <v>9</v>
      </c>
      <c r="X62" s="80"/>
    </row>
    <row r="63" spans="1:30" s="70" customFormat="1" ht="16.5">
      <c r="B63" s="83" t="s">
        <v>65</v>
      </c>
      <c r="C63" s="660" t="s">
        <v>66</v>
      </c>
      <c r="D63" s="661"/>
      <c r="E63" s="661"/>
      <c r="F63" s="662"/>
      <c r="G63" s="84" t="s">
        <v>6</v>
      </c>
      <c r="H63" s="76" t="s">
        <v>7</v>
      </c>
      <c r="I63" s="76" t="s">
        <v>8</v>
      </c>
      <c r="J63" s="76" t="s">
        <v>9</v>
      </c>
      <c r="K63" s="76" t="s">
        <v>10</v>
      </c>
      <c r="L63" s="76" t="s">
        <v>11</v>
      </c>
      <c r="M63" s="76" t="s">
        <v>12</v>
      </c>
      <c r="N63" s="151" t="s">
        <v>13</v>
      </c>
      <c r="O63" s="76" t="s">
        <v>14</v>
      </c>
      <c r="P63" s="76" t="s">
        <v>15</v>
      </c>
      <c r="Q63" s="76" t="s">
        <v>16</v>
      </c>
      <c r="R63" s="70" t="s">
        <v>17</v>
      </c>
      <c r="S63" s="76" t="s">
        <v>18</v>
      </c>
      <c r="T63" s="286" t="s">
        <v>22</v>
      </c>
      <c r="U63" s="286" t="s">
        <v>23</v>
      </c>
      <c r="V63" s="286" t="s">
        <v>24</v>
      </c>
      <c r="W63" s="286" t="s">
        <v>25</v>
      </c>
      <c r="X63" s="286" t="s">
        <v>26</v>
      </c>
      <c r="Y63" s="70" t="s">
        <v>27</v>
      </c>
      <c r="Z63" s="70" t="s">
        <v>28</v>
      </c>
    </row>
    <row r="64" spans="1:30" s="70" customFormat="1" ht="16.5">
      <c r="C64" s="663"/>
      <c r="D64" s="664"/>
      <c r="E64" s="664"/>
      <c r="F64" s="665"/>
      <c r="G64" s="77">
        <f>G61</f>
        <v>15804</v>
      </c>
      <c r="H64" s="77">
        <f>H61+28</f>
        <v>377</v>
      </c>
      <c r="I64" s="77">
        <f>I61+9</f>
        <v>1362</v>
      </c>
      <c r="J64" s="77">
        <f>J61+28</f>
        <v>1369</v>
      </c>
      <c r="K64" s="77">
        <f>K61+9</f>
        <v>80</v>
      </c>
      <c r="L64" s="77">
        <f t="shared" ref="L64:M64" si="26">L61</f>
        <v>179</v>
      </c>
      <c r="M64" s="77">
        <f t="shared" si="26"/>
        <v>795</v>
      </c>
      <c r="O64" s="77">
        <f>O61</f>
        <v>2334</v>
      </c>
      <c r="P64" s="77">
        <f>P61</f>
        <v>247</v>
      </c>
      <c r="Q64" s="77">
        <f>Q61</f>
        <v>3793</v>
      </c>
      <c r="S64" s="77">
        <f>S61</f>
        <v>72</v>
      </c>
      <c r="X64" s="80"/>
      <c r="Y64" s="70">
        <v>4</v>
      </c>
      <c r="Z64" s="70">
        <v>363</v>
      </c>
      <c r="AA64" s="70">
        <f>SUM(H64:Z64)</f>
        <v>10975</v>
      </c>
    </row>
    <row r="65" spans="1:30" s="70" customFormat="1" ht="16.5">
      <c r="E65" s="80"/>
      <c r="F65" s="80"/>
      <c r="W65" s="80"/>
    </row>
    <row r="66" spans="1:30" s="70" customFormat="1" ht="30.75" customHeight="1">
      <c r="B66" s="83" t="s">
        <v>67</v>
      </c>
      <c r="C66" s="666" t="s">
        <v>68</v>
      </c>
      <c r="D66" s="666"/>
      <c r="E66" s="666"/>
      <c r="F66" s="666"/>
      <c r="G66" s="84" t="s">
        <v>6</v>
      </c>
      <c r="H66" s="667" t="s">
        <v>69</v>
      </c>
      <c r="I66" s="667"/>
      <c r="J66" s="667" t="s">
        <v>70</v>
      </c>
      <c r="K66" s="667"/>
      <c r="L66" s="76" t="s">
        <v>11</v>
      </c>
      <c r="M66" s="76" t="s">
        <v>12</v>
      </c>
      <c r="N66" s="151" t="s">
        <v>13</v>
      </c>
      <c r="O66" s="76" t="s">
        <v>14</v>
      </c>
      <c r="P66" s="76" t="s">
        <v>15</v>
      </c>
      <c r="Q66" s="76" t="s">
        <v>16</v>
      </c>
      <c r="R66" s="70" t="s">
        <v>17</v>
      </c>
      <c r="S66" s="76" t="s">
        <v>18</v>
      </c>
      <c r="T66" s="286" t="s">
        <v>22</v>
      </c>
      <c r="U66" s="286" t="s">
        <v>23</v>
      </c>
      <c r="V66" s="286" t="s">
        <v>24</v>
      </c>
      <c r="W66" s="286" t="s">
        <v>25</v>
      </c>
      <c r="X66" s="286" t="s">
        <v>26</v>
      </c>
      <c r="Y66" s="70" t="s">
        <v>27</v>
      </c>
      <c r="Z66" s="70" t="s">
        <v>28</v>
      </c>
    </row>
    <row r="67" spans="1:30" s="70" customFormat="1" ht="16.5">
      <c r="C67" s="666"/>
      <c r="D67" s="666"/>
      <c r="E67" s="666"/>
      <c r="F67" s="666"/>
      <c r="G67" s="77">
        <f>G61</f>
        <v>15804</v>
      </c>
      <c r="H67" s="668">
        <f>H64+J64</f>
        <v>1746</v>
      </c>
      <c r="I67" s="668"/>
      <c r="J67" s="668">
        <f>I64+K64</f>
        <v>1442</v>
      </c>
      <c r="K67" s="668"/>
      <c r="L67" s="77">
        <f>L64</f>
        <v>179</v>
      </c>
      <c r="M67" s="77">
        <f t="shared" ref="M67" si="27">M64</f>
        <v>795</v>
      </c>
      <c r="N67" s="70" t="s">
        <v>790</v>
      </c>
      <c r="O67" s="77">
        <f>O64</f>
        <v>2334</v>
      </c>
      <c r="P67" s="77">
        <f>P64</f>
        <v>247</v>
      </c>
      <c r="Q67" s="77">
        <f>Q64</f>
        <v>3793</v>
      </c>
      <c r="R67" s="70" t="s">
        <v>790</v>
      </c>
      <c r="S67" s="77">
        <f>S64</f>
        <v>72</v>
      </c>
      <c r="T67" s="288" t="s">
        <v>790</v>
      </c>
      <c r="U67" s="288" t="s">
        <v>790</v>
      </c>
      <c r="V67" s="288" t="s">
        <v>790</v>
      </c>
      <c r="W67" s="288" t="s">
        <v>790</v>
      </c>
      <c r="X67" s="288" t="s">
        <v>790</v>
      </c>
      <c r="Y67" s="70">
        <v>4</v>
      </c>
      <c r="Z67" s="70">
        <v>363</v>
      </c>
      <c r="AA67" s="277">
        <f>SUM(H67:Z67)</f>
        <v>10975</v>
      </c>
    </row>
    <row r="69" spans="1:30" s="274" customFormat="1"/>
    <row r="70" spans="1:30" s="277" customFormat="1" ht="16.5">
      <c r="A70" s="276" t="s">
        <v>0</v>
      </c>
      <c r="B70" s="283" t="s">
        <v>1</v>
      </c>
      <c r="C70" s="282" t="s">
        <v>2</v>
      </c>
      <c r="D70" s="282" t="s">
        <v>3</v>
      </c>
      <c r="E70" s="275" t="s">
        <v>4</v>
      </c>
      <c r="F70" s="275" t="s">
        <v>5</v>
      </c>
      <c r="G70" s="275" t="s">
        <v>6</v>
      </c>
      <c r="H70" s="284" t="s">
        <v>7</v>
      </c>
      <c r="I70" s="284" t="s">
        <v>8</v>
      </c>
      <c r="J70" s="284" t="s">
        <v>9</v>
      </c>
      <c r="K70" s="284" t="s">
        <v>10</v>
      </c>
      <c r="L70" s="284" t="s">
        <v>11</v>
      </c>
      <c r="M70" s="284" t="s">
        <v>12</v>
      </c>
      <c r="N70" s="284" t="s">
        <v>13</v>
      </c>
      <c r="O70" s="284" t="s">
        <v>14</v>
      </c>
      <c r="P70" s="284" t="s">
        <v>15</v>
      </c>
      <c r="Q70" s="284" t="s">
        <v>16</v>
      </c>
      <c r="R70" s="284" t="s">
        <v>17</v>
      </c>
      <c r="S70" s="284" t="s">
        <v>18</v>
      </c>
      <c r="T70" s="286" t="s">
        <v>19</v>
      </c>
      <c r="U70" s="286" t="s">
        <v>20</v>
      </c>
      <c r="V70" s="286" t="s">
        <v>21</v>
      </c>
      <c r="W70" s="284" t="s">
        <v>22</v>
      </c>
      <c r="X70" s="284" t="s">
        <v>23</v>
      </c>
      <c r="Y70" s="284" t="s">
        <v>24</v>
      </c>
      <c r="Z70" s="284" t="s">
        <v>25</v>
      </c>
      <c r="AA70" s="284" t="s">
        <v>26</v>
      </c>
      <c r="AB70" s="284" t="s">
        <v>27</v>
      </c>
      <c r="AC70" s="284" t="s">
        <v>28</v>
      </c>
      <c r="AD70" s="284" t="s">
        <v>29</v>
      </c>
    </row>
    <row r="71" spans="1:30" s="277" customFormat="1" ht="16.5">
      <c r="A71" s="279">
        <v>4</v>
      </c>
      <c r="B71" s="290">
        <v>2</v>
      </c>
      <c r="C71" s="280" t="s">
        <v>549</v>
      </c>
      <c r="D71" s="280" t="s">
        <v>549</v>
      </c>
      <c r="E71" s="289">
        <v>766</v>
      </c>
      <c r="F71" s="280" t="s">
        <v>31</v>
      </c>
      <c r="G71" s="281">
        <v>613</v>
      </c>
      <c r="H71" s="285">
        <v>14</v>
      </c>
      <c r="I71" s="285">
        <v>23</v>
      </c>
      <c r="J71" s="285">
        <v>40</v>
      </c>
      <c r="K71" s="285">
        <v>0</v>
      </c>
      <c r="L71" s="285">
        <v>2</v>
      </c>
      <c r="M71" s="285">
        <v>79</v>
      </c>
      <c r="N71" s="285">
        <v>0</v>
      </c>
      <c r="O71" s="285">
        <v>0</v>
      </c>
      <c r="P71" s="285">
        <v>0</v>
      </c>
      <c r="Q71" s="285">
        <v>67</v>
      </c>
      <c r="R71" s="285">
        <v>0</v>
      </c>
      <c r="S71" s="285">
        <v>126</v>
      </c>
      <c r="T71" s="287">
        <v>0</v>
      </c>
      <c r="U71" s="287">
        <v>1</v>
      </c>
      <c r="V71" s="287"/>
      <c r="W71" s="285">
        <v>0</v>
      </c>
      <c r="X71" s="285">
        <v>0</v>
      </c>
      <c r="Y71" s="285"/>
      <c r="Z71" s="285">
        <v>0</v>
      </c>
      <c r="AA71" s="285">
        <v>0</v>
      </c>
      <c r="AB71" s="285">
        <v>0</v>
      </c>
      <c r="AC71" s="285">
        <v>24</v>
      </c>
      <c r="AD71" s="285">
        <f t="shared" ref="AD71:AD78" si="28">SUM(H71:AC71)</f>
        <v>376</v>
      </c>
    </row>
    <row r="72" spans="1:30" s="277" customFormat="1" ht="16.5">
      <c r="A72" s="279">
        <v>4</v>
      </c>
      <c r="B72" s="290">
        <v>2</v>
      </c>
      <c r="C72" s="280" t="s">
        <v>549</v>
      </c>
      <c r="D72" s="280" t="s">
        <v>549</v>
      </c>
      <c r="E72" s="289">
        <v>766</v>
      </c>
      <c r="F72" s="280" t="s">
        <v>32</v>
      </c>
      <c r="G72" s="281">
        <v>613</v>
      </c>
      <c r="H72" s="285">
        <v>5</v>
      </c>
      <c r="I72" s="285">
        <v>31</v>
      </c>
      <c r="J72" s="285">
        <v>45</v>
      </c>
      <c r="K72" s="285">
        <v>2</v>
      </c>
      <c r="L72" s="285">
        <v>1</v>
      </c>
      <c r="M72" s="285">
        <v>76</v>
      </c>
      <c r="N72" s="285">
        <v>0</v>
      </c>
      <c r="O72" s="285">
        <v>5</v>
      </c>
      <c r="P72" s="285">
        <v>0</v>
      </c>
      <c r="Q72" s="285">
        <v>50</v>
      </c>
      <c r="R72" s="285">
        <v>0</v>
      </c>
      <c r="S72" s="285">
        <v>119</v>
      </c>
      <c r="T72" s="287">
        <v>2</v>
      </c>
      <c r="U72" s="287">
        <v>2</v>
      </c>
      <c r="V72" s="287"/>
      <c r="W72" s="285">
        <v>0</v>
      </c>
      <c r="X72" s="285">
        <v>0</v>
      </c>
      <c r="Y72" s="285">
        <v>0</v>
      </c>
      <c r="Z72" s="285">
        <v>0</v>
      </c>
      <c r="AA72" s="285">
        <v>0</v>
      </c>
      <c r="AB72" s="285">
        <v>0</v>
      </c>
      <c r="AC72" s="285">
        <v>15</v>
      </c>
      <c r="AD72" s="285">
        <f t="shared" si="28"/>
        <v>353</v>
      </c>
    </row>
    <row r="73" spans="1:30" s="277" customFormat="1" ht="16.5">
      <c r="A73" s="279">
        <v>4</v>
      </c>
      <c r="B73" s="290">
        <v>2</v>
      </c>
      <c r="C73" s="280" t="s">
        <v>549</v>
      </c>
      <c r="D73" s="280" t="s">
        <v>549</v>
      </c>
      <c r="E73" s="289">
        <v>767</v>
      </c>
      <c r="F73" s="280" t="s">
        <v>31</v>
      </c>
      <c r="G73" s="281">
        <v>458</v>
      </c>
      <c r="H73" s="285">
        <v>5</v>
      </c>
      <c r="I73" s="285">
        <v>17</v>
      </c>
      <c r="J73" s="285">
        <v>30</v>
      </c>
      <c r="K73" s="285">
        <v>0</v>
      </c>
      <c r="L73" s="285">
        <v>2</v>
      </c>
      <c r="M73" s="285">
        <v>68</v>
      </c>
      <c r="N73" s="285">
        <v>0</v>
      </c>
      <c r="O73" s="285">
        <v>3</v>
      </c>
      <c r="P73" s="285">
        <v>0</v>
      </c>
      <c r="Q73" s="285">
        <v>83</v>
      </c>
      <c r="R73" s="285">
        <v>0</v>
      </c>
      <c r="S73" s="285">
        <v>68</v>
      </c>
      <c r="T73" s="287">
        <v>3</v>
      </c>
      <c r="U73" s="287">
        <v>0</v>
      </c>
      <c r="V73" s="287"/>
      <c r="W73" s="285">
        <v>0</v>
      </c>
      <c r="X73" s="285">
        <v>0</v>
      </c>
      <c r="Y73" s="285">
        <v>0</v>
      </c>
      <c r="Z73" s="285">
        <v>0</v>
      </c>
      <c r="AA73" s="285"/>
      <c r="AB73" s="285">
        <v>0</v>
      </c>
      <c r="AC73" s="285">
        <v>18</v>
      </c>
      <c r="AD73" s="285">
        <f t="shared" si="28"/>
        <v>297</v>
      </c>
    </row>
    <row r="74" spans="1:30" s="277" customFormat="1" ht="16.5">
      <c r="A74" s="279">
        <v>4</v>
      </c>
      <c r="B74" s="290">
        <v>2</v>
      </c>
      <c r="C74" s="280" t="s">
        <v>549</v>
      </c>
      <c r="D74" s="280" t="s">
        <v>549</v>
      </c>
      <c r="E74" s="289">
        <v>767</v>
      </c>
      <c r="F74" s="505" t="s">
        <v>32</v>
      </c>
      <c r="G74" s="281">
        <v>458</v>
      </c>
      <c r="H74" s="285">
        <v>3</v>
      </c>
      <c r="I74" s="285">
        <v>15</v>
      </c>
      <c r="J74" s="285">
        <v>39</v>
      </c>
      <c r="K74" s="285">
        <v>1</v>
      </c>
      <c r="L74" s="285">
        <v>2</v>
      </c>
      <c r="M74" s="285">
        <v>59</v>
      </c>
      <c r="N74" s="285">
        <v>0</v>
      </c>
      <c r="O74" s="285">
        <v>5</v>
      </c>
      <c r="P74" s="285">
        <v>0</v>
      </c>
      <c r="Q74" s="285">
        <v>47</v>
      </c>
      <c r="R74" s="285">
        <v>0</v>
      </c>
      <c r="S74" s="285">
        <v>64</v>
      </c>
      <c r="T74" s="287">
        <v>0</v>
      </c>
      <c r="U74" s="287">
        <v>5</v>
      </c>
      <c r="V74" s="287"/>
      <c r="W74" s="285">
        <v>0</v>
      </c>
      <c r="X74" s="285">
        <v>0</v>
      </c>
      <c r="Y74" s="285">
        <v>0</v>
      </c>
      <c r="Z74" s="285">
        <v>0</v>
      </c>
      <c r="AA74" s="285">
        <v>0</v>
      </c>
      <c r="AB74" s="285">
        <v>0</v>
      </c>
      <c r="AC74" s="285">
        <v>19</v>
      </c>
      <c r="AD74" s="285">
        <f t="shared" si="28"/>
        <v>259</v>
      </c>
    </row>
    <row r="75" spans="1:30" s="277" customFormat="1" ht="16.5">
      <c r="A75" s="279">
        <v>4</v>
      </c>
      <c r="B75" s="290">
        <v>2</v>
      </c>
      <c r="C75" s="280" t="s">
        <v>549</v>
      </c>
      <c r="D75" s="280" t="s">
        <v>549</v>
      </c>
      <c r="E75" s="289">
        <v>768</v>
      </c>
      <c r="F75" s="280" t="s">
        <v>31</v>
      </c>
      <c r="G75" s="281">
        <v>436</v>
      </c>
      <c r="H75" s="285">
        <v>4</v>
      </c>
      <c r="I75" s="285">
        <v>9</v>
      </c>
      <c r="J75" s="285">
        <v>20</v>
      </c>
      <c r="K75" s="285">
        <v>1</v>
      </c>
      <c r="L75" s="285">
        <v>4</v>
      </c>
      <c r="M75" s="285">
        <v>75</v>
      </c>
      <c r="N75" s="285">
        <v>0</v>
      </c>
      <c r="O75" s="285">
        <v>1</v>
      </c>
      <c r="P75" s="285">
        <v>0</v>
      </c>
      <c r="Q75" s="285">
        <v>78</v>
      </c>
      <c r="R75" s="285">
        <v>0</v>
      </c>
      <c r="S75" s="285">
        <v>68</v>
      </c>
      <c r="T75" s="287">
        <v>4</v>
      </c>
      <c r="U75" s="287">
        <v>0</v>
      </c>
      <c r="V75" s="287"/>
      <c r="W75" s="285">
        <v>0</v>
      </c>
      <c r="X75" s="285">
        <v>0</v>
      </c>
      <c r="Y75" s="285">
        <v>0</v>
      </c>
      <c r="Z75" s="285">
        <v>0</v>
      </c>
      <c r="AA75" s="285">
        <v>0</v>
      </c>
      <c r="AB75" s="285">
        <v>0</v>
      </c>
      <c r="AC75" s="285">
        <v>21</v>
      </c>
      <c r="AD75" s="285">
        <f t="shared" si="28"/>
        <v>285</v>
      </c>
    </row>
    <row r="76" spans="1:30" s="277" customFormat="1" ht="16.5">
      <c r="A76" s="279">
        <v>4</v>
      </c>
      <c r="B76" s="290">
        <v>2</v>
      </c>
      <c r="C76" s="280" t="s">
        <v>549</v>
      </c>
      <c r="D76" s="280" t="s">
        <v>550</v>
      </c>
      <c r="E76" s="289">
        <v>768</v>
      </c>
      <c r="F76" s="280" t="s">
        <v>32</v>
      </c>
      <c r="G76" s="281">
        <v>436</v>
      </c>
      <c r="H76" s="285">
        <v>6</v>
      </c>
      <c r="I76" s="285">
        <v>19</v>
      </c>
      <c r="J76" s="285">
        <v>24</v>
      </c>
      <c r="K76" s="285">
        <v>2</v>
      </c>
      <c r="L76" s="285">
        <v>2</v>
      </c>
      <c r="M76" s="285">
        <v>49</v>
      </c>
      <c r="N76" s="285">
        <v>0</v>
      </c>
      <c r="O76" s="285">
        <v>3</v>
      </c>
      <c r="P76" s="285">
        <v>0</v>
      </c>
      <c r="Q76" s="285">
        <v>68</v>
      </c>
      <c r="R76" s="285">
        <v>0</v>
      </c>
      <c r="S76" s="285">
        <v>60</v>
      </c>
      <c r="T76" s="287">
        <v>4</v>
      </c>
      <c r="U76" s="287">
        <v>0</v>
      </c>
      <c r="V76" s="287"/>
      <c r="W76" s="285">
        <v>0</v>
      </c>
      <c r="X76" s="285">
        <v>0</v>
      </c>
      <c r="Y76" s="285">
        <v>0</v>
      </c>
      <c r="Z76" s="285">
        <v>0</v>
      </c>
      <c r="AA76" s="285">
        <v>0</v>
      </c>
      <c r="AB76" s="285">
        <v>0</v>
      </c>
      <c r="AC76" s="285">
        <v>10</v>
      </c>
      <c r="AD76" s="285">
        <f t="shared" si="28"/>
        <v>247</v>
      </c>
    </row>
    <row r="77" spans="1:30" s="277" customFormat="1" ht="16.5">
      <c r="A77" s="279">
        <v>4</v>
      </c>
      <c r="B77" s="290">
        <v>2</v>
      </c>
      <c r="C77" s="280" t="s">
        <v>549</v>
      </c>
      <c r="D77" s="280" t="s">
        <v>549</v>
      </c>
      <c r="E77" s="289">
        <v>769</v>
      </c>
      <c r="F77" s="280" t="s">
        <v>31</v>
      </c>
      <c r="G77" s="281">
        <v>527</v>
      </c>
      <c r="H77" s="285">
        <v>6</v>
      </c>
      <c r="I77" s="285">
        <v>14</v>
      </c>
      <c r="J77" s="285">
        <v>35</v>
      </c>
      <c r="K77" s="285">
        <v>0</v>
      </c>
      <c r="L77" s="285">
        <v>1</v>
      </c>
      <c r="M77" s="285">
        <v>61</v>
      </c>
      <c r="N77" s="285">
        <v>0</v>
      </c>
      <c r="O77" s="285">
        <v>3</v>
      </c>
      <c r="P77" s="285">
        <v>0</v>
      </c>
      <c r="Q77" s="285">
        <v>75</v>
      </c>
      <c r="R77" s="285">
        <v>0</v>
      </c>
      <c r="S77" s="285">
        <v>110</v>
      </c>
      <c r="T77" s="287">
        <v>5</v>
      </c>
      <c r="U77" s="287">
        <v>0</v>
      </c>
      <c r="V77" s="287"/>
      <c r="W77" s="285">
        <v>0</v>
      </c>
      <c r="X77" s="285">
        <v>0</v>
      </c>
      <c r="Y77" s="285">
        <v>0</v>
      </c>
      <c r="Z77" s="285">
        <v>0</v>
      </c>
      <c r="AA77" s="285">
        <v>0</v>
      </c>
      <c r="AB77" s="285">
        <v>0</v>
      </c>
      <c r="AC77" s="285">
        <v>17</v>
      </c>
      <c r="AD77" s="285">
        <f t="shared" si="28"/>
        <v>327</v>
      </c>
    </row>
    <row r="78" spans="1:30" s="277" customFormat="1" ht="16.5">
      <c r="A78" s="279">
        <v>4</v>
      </c>
      <c r="B78" s="290">
        <v>2</v>
      </c>
      <c r="C78" s="280" t="s">
        <v>549</v>
      </c>
      <c r="D78" s="280" t="s">
        <v>549</v>
      </c>
      <c r="E78" s="289">
        <v>769</v>
      </c>
      <c r="F78" s="280" t="s">
        <v>32</v>
      </c>
      <c r="G78" s="281">
        <v>526</v>
      </c>
      <c r="H78" s="285">
        <v>2</v>
      </c>
      <c r="I78" s="285">
        <v>12</v>
      </c>
      <c r="J78" s="285">
        <v>34</v>
      </c>
      <c r="K78" s="285">
        <v>0</v>
      </c>
      <c r="L78" s="285">
        <v>1</v>
      </c>
      <c r="M78" s="285">
        <v>83</v>
      </c>
      <c r="N78" s="285">
        <v>0</v>
      </c>
      <c r="O78" s="285">
        <v>7</v>
      </c>
      <c r="P78" s="285">
        <v>0</v>
      </c>
      <c r="Q78" s="285">
        <v>56</v>
      </c>
      <c r="R78" s="285">
        <v>0</v>
      </c>
      <c r="S78" s="285">
        <v>116</v>
      </c>
      <c r="T78" s="287">
        <v>1</v>
      </c>
      <c r="U78" s="287">
        <v>0</v>
      </c>
      <c r="V78" s="287"/>
      <c r="W78" s="285">
        <v>0</v>
      </c>
      <c r="X78" s="285">
        <v>0</v>
      </c>
      <c r="Y78" s="285">
        <v>0</v>
      </c>
      <c r="Z78" s="285">
        <v>0</v>
      </c>
      <c r="AA78" s="285">
        <v>0</v>
      </c>
      <c r="AB78" s="285">
        <v>0</v>
      </c>
      <c r="AC78" s="285">
        <v>9</v>
      </c>
      <c r="AD78" s="285">
        <f t="shared" si="28"/>
        <v>321</v>
      </c>
    </row>
    <row r="79" spans="1:30" s="277" customFormat="1" ht="16.5">
      <c r="B79" s="291" t="s">
        <v>63</v>
      </c>
      <c r="C79" s="659" t="s">
        <v>64</v>
      </c>
      <c r="D79" s="659"/>
      <c r="E79" s="342"/>
      <c r="F79" s="342"/>
      <c r="G79" s="293">
        <f t="shared" ref="G79:J79" si="29">SUM(G71:G78)</f>
        <v>4067</v>
      </c>
      <c r="H79" s="293">
        <f t="shared" si="29"/>
        <v>45</v>
      </c>
      <c r="I79" s="293">
        <f t="shared" si="29"/>
        <v>140</v>
      </c>
      <c r="J79" s="293">
        <f t="shared" si="29"/>
        <v>267</v>
      </c>
      <c r="K79" s="293">
        <f t="shared" ref="K79:AD79" si="30">SUM(K71:K78)</f>
        <v>6</v>
      </c>
      <c r="L79" s="293">
        <f t="shared" si="30"/>
        <v>15</v>
      </c>
      <c r="M79" s="293">
        <f t="shared" si="30"/>
        <v>550</v>
      </c>
      <c r="N79" s="293">
        <f t="shared" si="30"/>
        <v>0</v>
      </c>
      <c r="O79" s="293">
        <f t="shared" si="30"/>
        <v>27</v>
      </c>
      <c r="P79" s="293">
        <f t="shared" si="30"/>
        <v>0</v>
      </c>
      <c r="Q79" s="293">
        <f t="shared" si="30"/>
        <v>524</v>
      </c>
      <c r="R79" s="293">
        <f t="shared" si="30"/>
        <v>0</v>
      </c>
      <c r="S79" s="293">
        <f t="shared" si="30"/>
        <v>731</v>
      </c>
      <c r="T79" s="293">
        <f t="shared" si="30"/>
        <v>19</v>
      </c>
      <c r="U79" s="293">
        <f t="shared" si="30"/>
        <v>8</v>
      </c>
      <c r="V79" s="293">
        <f t="shared" si="30"/>
        <v>0</v>
      </c>
      <c r="W79" s="293">
        <f t="shared" si="30"/>
        <v>0</v>
      </c>
      <c r="X79" s="293">
        <f t="shared" si="30"/>
        <v>0</v>
      </c>
      <c r="Y79" s="293">
        <f t="shared" si="30"/>
        <v>0</v>
      </c>
      <c r="Z79" s="293">
        <f t="shared" si="30"/>
        <v>0</v>
      </c>
      <c r="AA79" s="293">
        <f t="shared" si="30"/>
        <v>0</v>
      </c>
      <c r="AB79" s="293">
        <f t="shared" si="30"/>
        <v>0</v>
      </c>
      <c r="AC79" s="293">
        <f t="shared" si="30"/>
        <v>133</v>
      </c>
      <c r="AD79" s="293">
        <f t="shared" si="30"/>
        <v>2465</v>
      </c>
    </row>
    <row r="80" spans="1:30" s="277" customFormat="1" ht="16.5">
      <c r="E80" s="288"/>
      <c r="F80" s="288"/>
      <c r="T80" s="277">
        <f>T79/2</f>
        <v>9.5</v>
      </c>
      <c r="U80" s="277">
        <f>U79/2</f>
        <v>4</v>
      </c>
    </row>
    <row r="81" spans="1:30" s="277" customFormat="1" ht="16.5">
      <c r="B81" s="291" t="s">
        <v>65</v>
      </c>
      <c r="C81" s="660" t="s">
        <v>66</v>
      </c>
      <c r="D81" s="661"/>
      <c r="E81" s="661"/>
      <c r="F81" s="662"/>
      <c r="G81" s="292" t="s">
        <v>6</v>
      </c>
      <c r="H81" s="284" t="s">
        <v>7</v>
      </c>
      <c r="I81" s="284" t="s">
        <v>8</v>
      </c>
      <c r="J81" s="284" t="s">
        <v>9</v>
      </c>
      <c r="K81" s="284" t="s">
        <v>10</v>
      </c>
      <c r="L81" s="284" t="s">
        <v>11</v>
      </c>
      <c r="M81" s="284" t="s">
        <v>12</v>
      </c>
      <c r="N81" s="284" t="s">
        <v>13</v>
      </c>
      <c r="O81" s="284" t="s">
        <v>14</v>
      </c>
      <c r="P81" s="284" t="s">
        <v>15</v>
      </c>
      <c r="Q81" s="284" t="s">
        <v>16</v>
      </c>
      <c r="R81" s="284" t="s">
        <v>17</v>
      </c>
      <c r="S81" s="284" t="s">
        <v>18</v>
      </c>
      <c r="T81" s="284" t="s">
        <v>22</v>
      </c>
      <c r="U81" s="284" t="s">
        <v>23</v>
      </c>
      <c r="V81" s="284" t="s">
        <v>24</v>
      </c>
      <c r="W81" s="284" t="s">
        <v>25</v>
      </c>
      <c r="X81" s="284" t="s">
        <v>26</v>
      </c>
      <c r="Y81" s="284" t="s">
        <v>27</v>
      </c>
      <c r="Z81" s="284" t="s">
        <v>28</v>
      </c>
      <c r="AA81" s="284" t="s">
        <v>29</v>
      </c>
    </row>
    <row r="82" spans="1:30" s="277" customFormat="1" ht="16.5">
      <c r="C82" s="663"/>
      <c r="D82" s="664"/>
      <c r="E82" s="664"/>
      <c r="F82" s="665"/>
      <c r="G82" s="285">
        <f>G79</f>
        <v>4067</v>
      </c>
      <c r="H82" s="285">
        <f>H79+9</f>
        <v>54</v>
      </c>
      <c r="I82" s="285">
        <f>I79+4</f>
        <v>144</v>
      </c>
      <c r="J82" s="285">
        <f>J79+10</f>
        <v>277</v>
      </c>
      <c r="K82" s="285">
        <f>K79+4</f>
        <v>10</v>
      </c>
      <c r="L82" s="285">
        <f t="shared" ref="L82:S82" si="31">L79</f>
        <v>15</v>
      </c>
      <c r="M82" s="285">
        <f t="shared" si="31"/>
        <v>550</v>
      </c>
      <c r="N82" s="285">
        <f t="shared" si="31"/>
        <v>0</v>
      </c>
      <c r="O82" s="285">
        <f t="shared" si="31"/>
        <v>27</v>
      </c>
      <c r="P82" s="285">
        <f t="shared" si="31"/>
        <v>0</v>
      </c>
      <c r="Q82" s="285">
        <f t="shared" si="31"/>
        <v>524</v>
      </c>
      <c r="R82" s="285">
        <f t="shared" si="31"/>
        <v>0</v>
      </c>
      <c r="S82" s="285">
        <f t="shared" si="31"/>
        <v>731</v>
      </c>
      <c r="T82" s="285">
        <f>W71</f>
        <v>0</v>
      </c>
      <c r="U82" s="285">
        <f>X71</f>
        <v>0</v>
      </c>
      <c r="V82" s="285">
        <f>Y71</f>
        <v>0</v>
      </c>
      <c r="W82" s="285">
        <f>Z71</f>
        <v>0</v>
      </c>
      <c r="X82" s="285">
        <f>AA71</f>
        <v>0</v>
      </c>
      <c r="Y82" s="285">
        <f>AB79</f>
        <v>0</v>
      </c>
      <c r="Z82" s="285">
        <f>AC79</f>
        <v>133</v>
      </c>
      <c r="AA82" s="285">
        <f>SUM(H82:Z82)</f>
        <v>2465</v>
      </c>
    </row>
    <row r="83" spans="1:30" s="277" customFormat="1" ht="16.5">
      <c r="E83" s="288"/>
      <c r="F83" s="288"/>
    </row>
    <row r="84" spans="1:30" s="277" customFormat="1" ht="30.75" customHeight="1">
      <c r="B84" s="291" t="s">
        <v>67</v>
      </c>
      <c r="C84" s="666" t="s">
        <v>68</v>
      </c>
      <c r="D84" s="666"/>
      <c r="E84" s="666"/>
      <c r="F84" s="666"/>
      <c r="G84" s="292" t="s">
        <v>6</v>
      </c>
      <c r="H84" s="667" t="s">
        <v>69</v>
      </c>
      <c r="I84" s="667"/>
      <c r="J84" s="667" t="s">
        <v>70</v>
      </c>
      <c r="K84" s="667"/>
      <c r="L84" s="284" t="s">
        <v>11</v>
      </c>
      <c r="M84" s="284" t="s">
        <v>12</v>
      </c>
      <c r="N84" s="284" t="s">
        <v>13</v>
      </c>
      <c r="O84" s="284" t="s">
        <v>14</v>
      </c>
      <c r="P84" s="284" t="s">
        <v>15</v>
      </c>
      <c r="Q84" s="284" t="s">
        <v>16</v>
      </c>
      <c r="R84" s="284" t="s">
        <v>17</v>
      </c>
      <c r="S84" s="284" t="s">
        <v>18</v>
      </c>
      <c r="T84" s="284" t="s">
        <v>22</v>
      </c>
      <c r="U84" s="284" t="s">
        <v>23</v>
      </c>
      <c r="V84" s="284" t="s">
        <v>24</v>
      </c>
      <c r="W84" s="284" t="s">
        <v>25</v>
      </c>
      <c r="X84" s="284" t="s">
        <v>26</v>
      </c>
      <c r="Y84" s="284" t="s">
        <v>27</v>
      </c>
      <c r="Z84" s="284" t="s">
        <v>28</v>
      </c>
      <c r="AA84" s="284" t="s">
        <v>29</v>
      </c>
    </row>
    <row r="85" spans="1:30" s="277" customFormat="1" ht="16.5">
      <c r="C85" s="666"/>
      <c r="D85" s="666"/>
      <c r="E85" s="666"/>
      <c r="F85" s="666"/>
      <c r="G85" s="285">
        <f>G79</f>
        <v>4067</v>
      </c>
      <c r="H85" s="668">
        <f>H82+J82</f>
        <v>331</v>
      </c>
      <c r="I85" s="668"/>
      <c r="J85" s="668">
        <f>I82+K82</f>
        <v>154</v>
      </c>
      <c r="K85" s="668"/>
      <c r="L85" s="285">
        <f>L82</f>
        <v>15</v>
      </c>
      <c r="M85" s="285">
        <f t="shared" ref="M85:Q85" si="32">M82</f>
        <v>550</v>
      </c>
      <c r="N85" s="285" t="s">
        <v>790</v>
      </c>
      <c r="O85" s="285">
        <f t="shared" si="32"/>
        <v>27</v>
      </c>
      <c r="P85" s="285" t="s">
        <v>790</v>
      </c>
      <c r="Q85" s="285">
        <f t="shared" si="32"/>
        <v>524</v>
      </c>
      <c r="R85" s="285" t="s">
        <v>790</v>
      </c>
      <c r="S85" s="285">
        <f>S82</f>
        <v>731</v>
      </c>
      <c r="T85" s="285" t="s">
        <v>790</v>
      </c>
      <c r="U85" s="285" t="s">
        <v>790</v>
      </c>
      <c r="V85" s="285" t="s">
        <v>790</v>
      </c>
      <c r="W85" s="285" t="s">
        <v>790</v>
      </c>
      <c r="X85" s="285" t="s">
        <v>790</v>
      </c>
      <c r="Y85" s="285">
        <f>Y82</f>
        <v>0</v>
      </c>
      <c r="Z85" s="285">
        <f>Z82</f>
        <v>133</v>
      </c>
      <c r="AA85" s="285">
        <f>SUM(H85:Z85)</f>
        <v>2465</v>
      </c>
    </row>
    <row r="86" spans="1:30" s="274" customFormat="1"/>
    <row r="87" spans="1:30" s="274" customFormat="1"/>
    <row r="88" spans="1:30" s="70" customFormat="1" ht="16.5">
      <c r="A88" s="69" t="s">
        <v>0</v>
      </c>
      <c r="B88" s="75" t="s">
        <v>1</v>
      </c>
      <c r="C88" s="74" t="s">
        <v>2</v>
      </c>
      <c r="D88" s="74" t="s">
        <v>3</v>
      </c>
      <c r="E88" s="68" t="s">
        <v>4</v>
      </c>
      <c r="F88" s="68" t="s">
        <v>5</v>
      </c>
      <c r="G88" s="154" t="s">
        <v>6</v>
      </c>
      <c r="H88" s="76" t="s">
        <v>7</v>
      </c>
      <c r="I88" s="76" t="s">
        <v>8</v>
      </c>
      <c r="J88" s="76" t="s">
        <v>9</v>
      </c>
      <c r="K88" s="76" t="s">
        <v>10</v>
      </c>
      <c r="L88" s="76" t="s">
        <v>11</v>
      </c>
      <c r="M88" s="76" t="s">
        <v>12</v>
      </c>
      <c r="N88" s="76" t="s">
        <v>13</v>
      </c>
      <c r="O88" s="76" t="s">
        <v>14</v>
      </c>
      <c r="P88" s="76" t="s">
        <v>15</v>
      </c>
      <c r="Q88" s="76" t="s">
        <v>16</v>
      </c>
      <c r="R88" s="76" t="s">
        <v>17</v>
      </c>
      <c r="S88" s="76" t="s">
        <v>18</v>
      </c>
      <c r="T88" s="78" t="s">
        <v>19</v>
      </c>
      <c r="U88" s="78" t="s">
        <v>20</v>
      </c>
      <c r="V88" s="78" t="s">
        <v>21</v>
      </c>
      <c r="W88" s="76" t="s">
        <v>22</v>
      </c>
      <c r="X88" s="76" t="s">
        <v>23</v>
      </c>
      <c r="Y88" s="76" t="s">
        <v>24</v>
      </c>
      <c r="Z88" s="76" t="s">
        <v>25</v>
      </c>
      <c r="AA88" s="76" t="s">
        <v>26</v>
      </c>
      <c r="AB88" s="76" t="s">
        <v>27</v>
      </c>
      <c r="AC88" s="76" t="s">
        <v>28</v>
      </c>
      <c r="AD88" s="76" t="s">
        <v>29</v>
      </c>
    </row>
    <row r="89" spans="1:30" s="70" customFormat="1" ht="16.5">
      <c r="A89" s="71">
        <v>9</v>
      </c>
      <c r="B89" s="82">
        <v>293</v>
      </c>
      <c r="C89" s="72" t="s">
        <v>362</v>
      </c>
      <c r="D89" s="72" t="s">
        <v>362</v>
      </c>
      <c r="E89" s="525">
        <v>1431</v>
      </c>
      <c r="F89" s="176" t="s">
        <v>31</v>
      </c>
      <c r="G89" s="73">
        <v>697</v>
      </c>
      <c r="H89" s="77">
        <v>31</v>
      </c>
      <c r="I89" s="77">
        <v>171</v>
      </c>
      <c r="J89" s="77">
        <v>5</v>
      </c>
      <c r="K89" s="77">
        <v>7</v>
      </c>
      <c r="L89" s="77">
        <v>108</v>
      </c>
      <c r="M89" s="77">
        <v>0</v>
      </c>
      <c r="N89" s="77"/>
      <c r="O89" s="77">
        <v>7</v>
      </c>
      <c r="P89" s="77">
        <v>45</v>
      </c>
      <c r="Q89" s="77">
        <v>110</v>
      </c>
      <c r="R89" s="77"/>
      <c r="S89" s="77"/>
      <c r="T89" s="79">
        <v>3</v>
      </c>
      <c r="U89" s="79"/>
      <c r="V89" s="79"/>
      <c r="W89" s="77"/>
      <c r="X89" s="77"/>
      <c r="Y89" s="77"/>
      <c r="Z89" s="77"/>
      <c r="AA89" s="77"/>
      <c r="AB89" s="77">
        <v>0</v>
      </c>
      <c r="AC89" s="77">
        <v>13</v>
      </c>
      <c r="AD89" s="77">
        <v>500</v>
      </c>
    </row>
    <row r="90" spans="1:30" s="70" customFormat="1" ht="16.5">
      <c r="A90" s="71">
        <v>9</v>
      </c>
      <c r="B90" s="82">
        <v>293</v>
      </c>
      <c r="C90" s="72" t="s">
        <v>362</v>
      </c>
      <c r="D90" s="72" t="s">
        <v>362</v>
      </c>
      <c r="E90" s="81">
        <v>1431</v>
      </c>
      <c r="F90" s="72" t="s">
        <v>32</v>
      </c>
      <c r="G90" s="73">
        <v>697</v>
      </c>
      <c r="H90" s="77">
        <v>44</v>
      </c>
      <c r="I90" s="77">
        <v>130</v>
      </c>
      <c r="J90" s="77">
        <v>4</v>
      </c>
      <c r="K90" s="77">
        <v>3</v>
      </c>
      <c r="L90" s="77">
        <v>150</v>
      </c>
      <c r="M90" s="77">
        <v>0</v>
      </c>
      <c r="N90" s="77"/>
      <c r="O90" s="77">
        <v>4</v>
      </c>
      <c r="P90" s="77">
        <v>31</v>
      </c>
      <c r="Q90" s="77">
        <v>119</v>
      </c>
      <c r="R90" s="77"/>
      <c r="S90" s="77"/>
      <c r="T90" s="79">
        <v>1</v>
      </c>
      <c r="U90" s="79"/>
      <c r="V90" s="79"/>
      <c r="W90" s="77"/>
      <c r="X90" s="77"/>
      <c r="Y90" s="77"/>
      <c r="Z90" s="77"/>
      <c r="AA90" s="77"/>
      <c r="AB90" s="77">
        <v>0</v>
      </c>
      <c r="AC90" s="77">
        <v>12</v>
      </c>
      <c r="AD90" s="77">
        <f t="shared" ref="AD90:AD100" si="33">SUM(H90:AC90)</f>
        <v>498</v>
      </c>
    </row>
    <row r="91" spans="1:30" s="70" customFormat="1" ht="16.5">
      <c r="A91" s="71">
        <v>9</v>
      </c>
      <c r="B91" s="82">
        <v>293</v>
      </c>
      <c r="C91" s="72" t="s">
        <v>362</v>
      </c>
      <c r="D91" s="72" t="s">
        <v>362</v>
      </c>
      <c r="E91" s="81">
        <v>1432</v>
      </c>
      <c r="F91" s="72" t="s">
        <v>31</v>
      </c>
      <c r="G91" s="73">
        <v>643</v>
      </c>
      <c r="H91" s="77">
        <v>39</v>
      </c>
      <c r="I91" s="77">
        <v>106</v>
      </c>
      <c r="J91" s="77">
        <v>5</v>
      </c>
      <c r="K91" s="77">
        <v>6</v>
      </c>
      <c r="L91" s="77">
        <v>144</v>
      </c>
      <c r="M91" s="77">
        <v>0</v>
      </c>
      <c r="N91" s="77"/>
      <c r="O91" s="77">
        <v>23</v>
      </c>
      <c r="P91" s="77">
        <v>31</v>
      </c>
      <c r="Q91" s="77">
        <v>79</v>
      </c>
      <c r="R91" s="77"/>
      <c r="S91" s="77"/>
      <c r="T91" s="79">
        <v>0</v>
      </c>
      <c r="U91" s="79"/>
      <c r="V91" s="79"/>
      <c r="W91" s="77"/>
      <c r="X91" s="77"/>
      <c r="Y91" s="77"/>
      <c r="Z91" s="77"/>
      <c r="AA91" s="77"/>
      <c r="AB91" s="77">
        <v>0</v>
      </c>
      <c r="AC91" s="77">
        <v>17</v>
      </c>
      <c r="AD91" s="77">
        <f t="shared" si="33"/>
        <v>450</v>
      </c>
    </row>
    <row r="92" spans="1:30" s="70" customFormat="1" ht="16.5">
      <c r="A92" s="71">
        <v>9</v>
      </c>
      <c r="B92" s="82">
        <v>293</v>
      </c>
      <c r="C92" s="72" t="s">
        <v>362</v>
      </c>
      <c r="D92" s="72" t="s">
        <v>362</v>
      </c>
      <c r="E92" s="81">
        <v>1432</v>
      </c>
      <c r="F92" s="72" t="s">
        <v>32</v>
      </c>
      <c r="G92" s="73">
        <v>642</v>
      </c>
      <c r="H92" s="77">
        <v>29</v>
      </c>
      <c r="I92" s="77">
        <v>113</v>
      </c>
      <c r="J92" s="77">
        <v>6</v>
      </c>
      <c r="K92" s="77">
        <v>6</v>
      </c>
      <c r="L92" s="77">
        <v>128</v>
      </c>
      <c r="M92" s="77">
        <v>1</v>
      </c>
      <c r="N92" s="77"/>
      <c r="O92" s="77">
        <v>26</v>
      </c>
      <c r="P92" s="77">
        <v>46</v>
      </c>
      <c r="Q92" s="77">
        <v>90</v>
      </c>
      <c r="R92" s="77"/>
      <c r="S92" s="77"/>
      <c r="T92" s="79">
        <v>0</v>
      </c>
      <c r="U92" s="79"/>
      <c r="V92" s="79"/>
      <c r="W92" s="77"/>
      <c r="X92" s="77"/>
      <c r="Y92" s="77"/>
      <c r="Z92" s="77"/>
      <c r="AA92" s="77"/>
      <c r="AB92" s="77">
        <v>0</v>
      </c>
      <c r="AC92" s="77">
        <v>20</v>
      </c>
      <c r="AD92" s="77">
        <f t="shared" si="33"/>
        <v>465</v>
      </c>
    </row>
    <row r="93" spans="1:30" s="70" customFormat="1" ht="16.5">
      <c r="A93" s="71">
        <v>9</v>
      </c>
      <c r="B93" s="82">
        <v>293</v>
      </c>
      <c r="C93" s="72" t="s">
        <v>362</v>
      </c>
      <c r="D93" s="72" t="s">
        <v>362</v>
      </c>
      <c r="E93" s="81">
        <v>1433</v>
      </c>
      <c r="F93" s="72" t="s">
        <v>31</v>
      </c>
      <c r="G93" s="73">
        <v>617</v>
      </c>
      <c r="H93" s="77">
        <v>50</v>
      </c>
      <c r="I93" s="77">
        <v>147</v>
      </c>
      <c r="J93" s="77">
        <v>5</v>
      </c>
      <c r="K93" s="77">
        <v>6</v>
      </c>
      <c r="L93" s="77">
        <v>71</v>
      </c>
      <c r="M93" s="77">
        <v>2</v>
      </c>
      <c r="N93" s="77"/>
      <c r="O93" s="77">
        <v>14</v>
      </c>
      <c r="P93" s="77">
        <v>30</v>
      </c>
      <c r="Q93" s="77">
        <v>96</v>
      </c>
      <c r="R93" s="77"/>
      <c r="S93" s="77"/>
      <c r="T93" s="79">
        <v>1</v>
      </c>
      <c r="U93" s="79"/>
      <c r="V93" s="79"/>
      <c r="W93" s="77"/>
      <c r="X93" s="77"/>
      <c r="Y93" s="77"/>
      <c r="Z93" s="77"/>
      <c r="AA93" s="77"/>
      <c r="AB93" s="77">
        <v>0</v>
      </c>
      <c r="AC93" s="77">
        <v>12</v>
      </c>
      <c r="AD93" s="77">
        <f t="shared" si="33"/>
        <v>434</v>
      </c>
    </row>
    <row r="94" spans="1:30" s="70" customFormat="1" ht="16.5">
      <c r="A94" s="71">
        <v>9</v>
      </c>
      <c r="B94" s="82">
        <v>293</v>
      </c>
      <c r="C94" s="72" t="s">
        <v>362</v>
      </c>
      <c r="D94" s="72" t="s">
        <v>362</v>
      </c>
      <c r="E94" s="81">
        <v>1433</v>
      </c>
      <c r="F94" s="72" t="s">
        <v>32</v>
      </c>
      <c r="G94" s="73">
        <v>617</v>
      </c>
      <c r="H94" s="77">
        <v>58</v>
      </c>
      <c r="I94" s="77">
        <v>110</v>
      </c>
      <c r="J94" s="77">
        <v>7</v>
      </c>
      <c r="K94" s="77">
        <v>5</v>
      </c>
      <c r="L94" s="77">
        <v>91</v>
      </c>
      <c r="M94" s="77">
        <v>3</v>
      </c>
      <c r="N94" s="77"/>
      <c r="O94" s="77">
        <v>10</v>
      </c>
      <c r="P94" s="77">
        <v>46</v>
      </c>
      <c r="Q94" s="77">
        <v>100</v>
      </c>
      <c r="R94" s="77"/>
      <c r="S94" s="77"/>
      <c r="T94" s="79">
        <v>1</v>
      </c>
      <c r="U94" s="79"/>
      <c r="V94" s="79"/>
      <c r="W94" s="77"/>
      <c r="X94" s="77"/>
      <c r="Y94" s="77"/>
      <c r="Z94" s="77"/>
      <c r="AA94" s="77"/>
      <c r="AB94" s="77">
        <v>0</v>
      </c>
      <c r="AC94" s="77">
        <v>6</v>
      </c>
      <c r="AD94" s="77">
        <f t="shared" si="33"/>
        <v>437</v>
      </c>
    </row>
    <row r="95" spans="1:30" s="70" customFormat="1" ht="16.5">
      <c r="A95" s="71">
        <v>9</v>
      </c>
      <c r="B95" s="82">
        <v>293</v>
      </c>
      <c r="C95" s="72" t="s">
        <v>362</v>
      </c>
      <c r="D95" s="72" t="s">
        <v>362</v>
      </c>
      <c r="E95" s="81">
        <v>1434</v>
      </c>
      <c r="F95" s="72" t="s">
        <v>31</v>
      </c>
      <c r="G95" s="73">
        <v>535</v>
      </c>
      <c r="H95" s="77">
        <v>24</v>
      </c>
      <c r="I95" s="77">
        <v>130</v>
      </c>
      <c r="J95" s="77">
        <v>4</v>
      </c>
      <c r="K95" s="77">
        <v>6</v>
      </c>
      <c r="L95" s="77">
        <v>82</v>
      </c>
      <c r="M95" s="77">
        <v>3</v>
      </c>
      <c r="N95" s="77"/>
      <c r="O95" s="77">
        <v>10</v>
      </c>
      <c r="P95" s="77">
        <v>20</v>
      </c>
      <c r="Q95" s="77">
        <v>85</v>
      </c>
      <c r="R95" s="77"/>
      <c r="S95" s="77"/>
      <c r="T95" s="79">
        <v>0</v>
      </c>
      <c r="U95" s="79"/>
      <c r="V95" s="79"/>
      <c r="W95" s="77"/>
      <c r="X95" s="77"/>
      <c r="Y95" s="77"/>
      <c r="Z95" s="77"/>
      <c r="AA95" s="77"/>
      <c r="AB95" s="77">
        <v>0</v>
      </c>
      <c r="AC95" s="77">
        <v>5</v>
      </c>
      <c r="AD95" s="77">
        <f t="shared" si="33"/>
        <v>369</v>
      </c>
    </row>
    <row r="96" spans="1:30" s="70" customFormat="1" ht="16.5">
      <c r="A96" s="71">
        <v>9</v>
      </c>
      <c r="B96" s="82">
        <v>293</v>
      </c>
      <c r="C96" s="72" t="s">
        <v>362</v>
      </c>
      <c r="D96" s="72" t="s">
        <v>362</v>
      </c>
      <c r="E96" s="81">
        <v>1434</v>
      </c>
      <c r="F96" s="72" t="s">
        <v>32</v>
      </c>
      <c r="G96" s="73">
        <v>534</v>
      </c>
      <c r="H96" s="77">
        <v>18</v>
      </c>
      <c r="I96" s="77">
        <v>152</v>
      </c>
      <c r="J96" s="77">
        <v>6</v>
      </c>
      <c r="K96" s="77">
        <v>6</v>
      </c>
      <c r="L96" s="77">
        <v>115</v>
      </c>
      <c r="M96" s="77">
        <v>0</v>
      </c>
      <c r="N96" s="77"/>
      <c r="O96" s="77">
        <v>12</v>
      </c>
      <c r="P96" s="77">
        <v>26</v>
      </c>
      <c r="Q96" s="77">
        <v>47</v>
      </c>
      <c r="R96" s="77"/>
      <c r="S96" s="77"/>
      <c r="T96" s="79">
        <v>1</v>
      </c>
      <c r="U96" s="79"/>
      <c r="V96" s="79"/>
      <c r="W96" s="77"/>
      <c r="X96" s="77"/>
      <c r="Y96" s="77"/>
      <c r="Z96" s="77"/>
      <c r="AA96" s="77"/>
      <c r="AB96" s="77">
        <v>0</v>
      </c>
      <c r="AC96" s="77">
        <v>17</v>
      </c>
      <c r="AD96" s="77">
        <f t="shared" si="33"/>
        <v>400</v>
      </c>
    </row>
    <row r="97" spans="1:30" s="70" customFormat="1" ht="16.5">
      <c r="A97" s="71">
        <v>9</v>
      </c>
      <c r="B97" s="82">
        <v>293</v>
      </c>
      <c r="C97" s="72" t="s">
        <v>362</v>
      </c>
      <c r="D97" s="72" t="s">
        <v>362</v>
      </c>
      <c r="E97" s="81">
        <v>1435</v>
      </c>
      <c r="F97" s="72" t="s">
        <v>31</v>
      </c>
      <c r="G97" s="73">
        <v>482</v>
      </c>
      <c r="H97" s="77">
        <v>19</v>
      </c>
      <c r="I97" s="77">
        <v>141</v>
      </c>
      <c r="J97" s="77">
        <v>7</v>
      </c>
      <c r="K97" s="77">
        <v>4</v>
      </c>
      <c r="L97" s="77">
        <v>90</v>
      </c>
      <c r="M97" s="77">
        <v>1</v>
      </c>
      <c r="N97" s="77"/>
      <c r="O97" s="77">
        <v>4</v>
      </c>
      <c r="P97" s="77">
        <v>22</v>
      </c>
      <c r="Q97" s="77">
        <v>56</v>
      </c>
      <c r="R97" s="77"/>
      <c r="S97" s="77"/>
      <c r="T97" s="79">
        <v>1</v>
      </c>
      <c r="U97" s="79"/>
      <c r="V97" s="79"/>
      <c r="W97" s="77"/>
      <c r="X97" s="77"/>
      <c r="Y97" s="77"/>
      <c r="Z97" s="77"/>
      <c r="AA97" s="77"/>
      <c r="AB97" s="77">
        <v>0</v>
      </c>
      <c r="AC97" s="77">
        <v>12</v>
      </c>
      <c r="AD97" s="77">
        <f t="shared" si="33"/>
        <v>357</v>
      </c>
    </row>
    <row r="98" spans="1:30" s="70" customFormat="1" ht="16.5">
      <c r="A98" s="71">
        <v>9</v>
      </c>
      <c r="B98" s="82">
        <v>293</v>
      </c>
      <c r="C98" s="72" t="s">
        <v>362</v>
      </c>
      <c r="D98" s="72" t="s">
        <v>362</v>
      </c>
      <c r="E98" s="81">
        <v>1435</v>
      </c>
      <c r="F98" s="72" t="s">
        <v>32</v>
      </c>
      <c r="G98" s="73">
        <v>482</v>
      </c>
      <c r="H98" s="77">
        <v>16</v>
      </c>
      <c r="I98" s="77">
        <v>120</v>
      </c>
      <c r="J98" s="77">
        <v>3</v>
      </c>
      <c r="K98" s="77">
        <v>7</v>
      </c>
      <c r="L98" s="77">
        <v>82</v>
      </c>
      <c r="M98" s="77">
        <v>2</v>
      </c>
      <c r="N98" s="77"/>
      <c r="O98" s="77">
        <v>16</v>
      </c>
      <c r="P98" s="77">
        <v>17</v>
      </c>
      <c r="Q98" s="77">
        <v>71</v>
      </c>
      <c r="R98" s="77"/>
      <c r="S98" s="77"/>
      <c r="T98" s="79">
        <v>3</v>
      </c>
      <c r="U98" s="79"/>
      <c r="V98" s="79"/>
      <c r="W98" s="77"/>
      <c r="X98" s="77"/>
      <c r="Y98" s="77"/>
      <c r="Z98" s="77"/>
      <c r="AA98" s="77"/>
      <c r="AB98" s="77">
        <v>0</v>
      </c>
      <c r="AC98" s="77">
        <v>10</v>
      </c>
      <c r="AD98" s="77">
        <f t="shared" si="33"/>
        <v>347</v>
      </c>
    </row>
    <row r="99" spans="1:30" s="70" customFormat="1" ht="16.5">
      <c r="A99" s="71">
        <v>9</v>
      </c>
      <c r="B99" s="82">
        <v>293</v>
      </c>
      <c r="C99" s="72" t="s">
        <v>362</v>
      </c>
      <c r="D99" s="72" t="s">
        <v>362</v>
      </c>
      <c r="E99" s="81">
        <v>1436</v>
      </c>
      <c r="F99" s="72" t="s">
        <v>31</v>
      </c>
      <c r="G99" s="73">
        <v>569</v>
      </c>
      <c r="H99" s="77">
        <v>11</v>
      </c>
      <c r="I99" s="77">
        <v>186</v>
      </c>
      <c r="J99" s="77">
        <v>5</v>
      </c>
      <c r="K99" s="77">
        <v>13</v>
      </c>
      <c r="L99" s="77">
        <v>66</v>
      </c>
      <c r="M99" s="77">
        <v>5</v>
      </c>
      <c r="N99" s="77"/>
      <c r="O99" s="77">
        <v>5</v>
      </c>
      <c r="P99" s="77">
        <v>23</v>
      </c>
      <c r="Q99" s="77">
        <v>65</v>
      </c>
      <c r="R99" s="77"/>
      <c r="S99" s="77"/>
      <c r="T99" s="79">
        <v>1</v>
      </c>
      <c r="U99" s="79"/>
      <c r="V99" s="79"/>
      <c r="W99" s="77"/>
      <c r="X99" s="77"/>
      <c r="Y99" s="77"/>
      <c r="Z99" s="77"/>
      <c r="AA99" s="77"/>
      <c r="AB99" s="77">
        <v>0</v>
      </c>
      <c r="AC99" s="77">
        <v>18</v>
      </c>
      <c r="AD99" s="77">
        <f t="shared" si="33"/>
        <v>398</v>
      </c>
    </row>
    <row r="100" spans="1:30" s="70" customFormat="1" ht="16.5">
      <c r="A100" s="71">
        <v>9</v>
      </c>
      <c r="B100" s="82">
        <v>293</v>
      </c>
      <c r="C100" s="72" t="s">
        <v>362</v>
      </c>
      <c r="D100" s="72" t="s">
        <v>362</v>
      </c>
      <c r="E100" s="81">
        <v>1436</v>
      </c>
      <c r="F100" s="72" t="s">
        <v>32</v>
      </c>
      <c r="G100" s="73">
        <v>568</v>
      </c>
      <c r="H100" s="77">
        <v>17</v>
      </c>
      <c r="I100" s="77">
        <v>180</v>
      </c>
      <c r="J100" s="77">
        <v>7</v>
      </c>
      <c r="K100" s="77">
        <v>4</v>
      </c>
      <c r="L100" s="77">
        <v>83</v>
      </c>
      <c r="M100" s="77">
        <v>1</v>
      </c>
      <c r="N100" s="77"/>
      <c r="O100" s="77">
        <v>17</v>
      </c>
      <c r="P100" s="77">
        <v>13</v>
      </c>
      <c r="Q100" s="77">
        <v>58</v>
      </c>
      <c r="R100" s="77"/>
      <c r="S100" s="77"/>
      <c r="T100" s="79">
        <v>2</v>
      </c>
      <c r="U100" s="79"/>
      <c r="V100" s="79"/>
      <c r="W100" s="77"/>
      <c r="X100" s="77"/>
      <c r="Y100" s="77"/>
      <c r="Z100" s="77"/>
      <c r="AA100" s="77"/>
      <c r="AB100" s="77">
        <v>0</v>
      </c>
      <c r="AC100" s="77">
        <v>20</v>
      </c>
      <c r="AD100" s="77">
        <f t="shared" si="33"/>
        <v>402</v>
      </c>
    </row>
    <row r="101" spans="1:30" s="70" customFormat="1" ht="16.5">
      <c r="B101" s="83" t="s">
        <v>63</v>
      </c>
      <c r="C101" s="659" t="s">
        <v>64</v>
      </c>
      <c r="D101" s="659"/>
      <c r="E101" s="86"/>
      <c r="F101" s="86"/>
      <c r="G101" s="85">
        <f>SUM(G89:G100)</f>
        <v>7083</v>
      </c>
      <c r="H101" s="85">
        <f>SUM(H89:H100)</f>
        <v>356</v>
      </c>
      <c r="I101" s="85">
        <f t="shared" ref="I101:Z101" si="34">SUM(I89:I100)</f>
        <v>1686</v>
      </c>
      <c r="J101" s="85">
        <f t="shared" si="34"/>
        <v>64</v>
      </c>
      <c r="K101" s="85">
        <f t="shared" si="34"/>
        <v>73</v>
      </c>
      <c r="L101" s="85">
        <f t="shared" si="34"/>
        <v>1210</v>
      </c>
      <c r="M101" s="85">
        <f t="shared" si="34"/>
        <v>18</v>
      </c>
      <c r="N101" s="85">
        <f t="shared" si="34"/>
        <v>0</v>
      </c>
      <c r="O101" s="85">
        <f t="shared" si="34"/>
        <v>148</v>
      </c>
      <c r="P101" s="85">
        <f t="shared" si="34"/>
        <v>350</v>
      </c>
      <c r="Q101" s="85">
        <f t="shared" si="34"/>
        <v>976</v>
      </c>
      <c r="R101" s="85">
        <f t="shared" si="34"/>
        <v>0</v>
      </c>
      <c r="S101" s="85">
        <f t="shared" si="34"/>
        <v>0</v>
      </c>
      <c r="T101" s="85">
        <f t="shared" si="34"/>
        <v>14</v>
      </c>
      <c r="U101" s="85">
        <f t="shared" si="34"/>
        <v>0</v>
      </c>
      <c r="V101" s="85">
        <f t="shared" si="34"/>
        <v>0</v>
      </c>
      <c r="W101" s="85">
        <f t="shared" si="34"/>
        <v>0</v>
      </c>
      <c r="X101" s="85">
        <f t="shared" si="34"/>
        <v>0</v>
      </c>
      <c r="Y101" s="85">
        <f t="shared" si="34"/>
        <v>0</v>
      </c>
      <c r="Z101" s="85">
        <f t="shared" si="34"/>
        <v>0</v>
      </c>
      <c r="AA101" s="85">
        <f>SUM(AA89:AA100)</f>
        <v>0</v>
      </c>
      <c r="AB101" s="85">
        <f t="shared" ref="AB101:AD101" si="35">SUM(AB89:AB100)</f>
        <v>0</v>
      </c>
      <c r="AC101" s="85">
        <f t="shared" si="35"/>
        <v>162</v>
      </c>
      <c r="AD101" s="85">
        <f t="shared" si="35"/>
        <v>5057</v>
      </c>
    </row>
    <row r="102" spans="1:30" s="70" customFormat="1" ht="16.5">
      <c r="E102" s="80"/>
      <c r="F102" s="80"/>
    </row>
    <row r="103" spans="1:30" s="70" customFormat="1" ht="16.5">
      <c r="B103" s="83" t="s">
        <v>65</v>
      </c>
      <c r="C103" s="660" t="s">
        <v>66</v>
      </c>
      <c r="D103" s="661"/>
      <c r="E103" s="661"/>
      <c r="F103" s="662"/>
      <c r="G103" s="84" t="s">
        <v>6</v>
      </c>
      <c r="H103" s="76" t="s">
        <v>7</v>
      </c>
      <c r="I103" s="76" t="s">
        <v>8</v>
      </c>
      <c r="J103" s="76" t="s">
        <v>9</v>
      </c>
      <c r="K103" s="76" t="s">
        <v>10</v>
      </c>
      <c r="L103" s="76" t="s">
        <v>11</v>
      </c>
      <c r="M103" s="76" t="s">
        <v>12</v>
      </c>
      <c r="N103" s="76" t="s">
        <v>13</v>
      </c>
      <c r="O103" s="76" t="s">
        <v>14</v>
      </c>
      <c r="P103" s="76" t="s">
        <v>15</v>
      </c>
      <c r="Q103" s="76" t="s">
        <v>16</v>
      </c>
      <c r="R103" s="76" t="s">
        <v>17</v>
      </c>
      <c r="S103" s="76" t="s">
        <v>18</v>
      </c>
      <c r="T103" s="76" t="s">
        <v>22</v>
      </c>
      <c r="U103" s="76" t="s">
        <v>23</v>
      </c>
      <c r="V103" s="76" t="s">
        <v>24</v>
      </c>
      <c r="W103" s="76" t="s">
        <v>25</v>
      </c>
      <c r="X103" s="76" t="s">
        <v>26</v>
      </c>
      <c r="Y103" s="76" t="s">
        <v>27</v>
      </c>
      <c r="Z103" s="76" t="s">
        <v>28</v>
      </c>
      <c r="AA103" s="76" t="s">
        <v>29</v>
      </c>
    </row>
    <row r="104" spans="1:30" s="70" customFormat="1" ht="16.5">
      <c r="C104" s="663"/>
      <c r="D104" s="664"/>
      <c r="E104" s="664"/>
      <c r="F104" s="665"/>
      <c r="G104" s="77">
        <f>G101</f>
        <v>7083</v>
      </c>
      <c r="H104" s="77">
        <v>363</v>
      </c>
      <c r="I104" s="77">
        <v>1686</v>
      </c>
      <c r="J104" s="77">
        <v>71</v>
      </c>
      <c r="K104" s="77">
        <v>73</v>
      </c>
      <c r="L104" s="77">
        <f t="shared" ref="L104:S104" si="36">L101</f>
        <v>1210</v>
      </c>
      <c r="M104" s="77">
        <f t="shared" si="36"/>
        <v>18</v>
      </c>
      <c r="N104" s="77">
        <f t="shared" si="36"/>
        <v>0</v>
      </c>
      <c r="O104" s="77">
        <f t="shared" si="36"/>
        <v>148</v>
      </c>
      <c r="P104" s="77">
        <f t="shared" si="36"/>
        <v>350</v>
      </c>
      <c r="Q104" s="77">
        <f t="shared" si="36"/>
        <v>976</v>
      </c>
      <c r="R104" s="77">
        <f t="shared" si="36"/>
        <v>0</v>
      </c>
      <c r="S104" s="77">
        <f t="shared" si="36"/>
        <v>0</v>
      </c>
      <c r="T104" s="77">
        <f>W89</f>
        <v>0</v>
      </c>
      <c r="U104" s="77">
        <f t="shared" ref="U104:X104" si="37">X89</f>
        <v>0</v>
      </c>
      <c r="V104" s="77">
        <f t="shared" si="37"/>
        <v>0</v>
      </c>
      <c r="W104" s="77">
        <f t="shared" si="37"/>
        <v>0</v>
      </c>
      <c r="X104" s="77">
        <f t="shared" si="37"/>
        <v>0</v>
      </c>
      <c r="Y104" s="77">
        <f>AB101</f>
        <v>0</v>
      </c>
      <c r="Z104" s="77">
        <f>AC101</f>
        <v>162</v>
      </c>
      <c r="AA104" s="77">
        <f>SUM(H104:Z104)</f>
        <v>5057</v>
      </c>
    </row>
    <row r="105" spans="1:30" s="70" customFormat="1" ht="16.5">
      <c r="E105" s="80"/>
      <c r="F105" s="80"/>
    </row>
    <row r="106" spans="1:30" s="70" customFormat="1" ht="30.75" customHeight="1">
      <c r="B106" s="83" t="s">
        <v>67</v>
      </c>
      <c r="C106" s="666" t="s">
        <v>68</v>
      </c>
      <c r="D106" s="666"/>
      <c r="E106" s="666"/>
      <c r="F106" s="666"/>
      <c r="G106" s="84" t="s">
        <v>6</v>
      </c>
      <c r="H106" s="667" t="s">
        <v>69</v>
      </c>
      <c r="I106" s="667"/>
      <c r="J106" s="627" t="s">
        <v>8</v>
      </c>
      <c r="K106" s="628" t="s">
        <v>10</v>
      </c>
      <c r="L106" s="76" t="s">
        <v>11</v>
      </c>
      <c r="M106" s="76" t="s">
        <v>12</v>
      </c>
      <c r="N106" s="76" t="s">
        <v>13</v>
      </c>
      <c r="O106" s="76" t="s">
        <v>14</v>
      </c>
      <c r="P106" s="76" t="s">
        <v>15</v>
      </c>
      <c r="Q106" s="76" t="s">
        <v>16</v>
      </c>
      <c r="R106" s="76" t="s">
        <v>17</v>
      </c>
      <c r="S106" s="76" t="s">
        <v>18</v>
      </c>
      <c r="T106" s="76" t="s">
        <v>22</v>
      </c>
      <c r="U106" s="76" t="s">
        <v>23</v>
      </c>
      <c r="V106" s="76" t="s">
        <v>24</v>
      </c>
      <c r="W106" s="76" t="s">
        <v>25</v>
      </c>
      <c r="X106" s="76" t="s">
        <v>26</v>
      </c>
      <c r="Y106" s="76" t="s">
        <v>27</v>
      </c>
      <c r="Z106" s="76" t="s">
        <v>28</v>
      </c>
      <c r="AA106" s="76" t="s">
        <v>29</v>
      </c>
    </row>
    <row r="107" spans="1:30" s="70" customFormat="1" ht="16.5" customHeight="1">
      <c r="C107" s="666"/>
      <c r="D107" s="666"/>
      <c r="E107" s="666"/>
      <c r="F107" s="666"/>
      <c r="G107" s="77">
        <f>G101</f>
        <v>7083</v>
      </c>
      <c r="H107" s="668">
        <f>H104+J104</f>
        <v>434</v>
      </c>
      <c r="I107" s="668"/>
      <c r="J107" s="44">
        <f>I104</f>
        <v>1686</v>
      </c>
      <c r="K107" s="340">
        <f>K104</f>
        <v>73</v>
      </c>
      <c r="L107" s="77">
        <f>L104</f>
        <v>1210</v>
      </c>
      <c r="M107" s="77">
        <f t="shared" ref="M107:Q107" si="38">M104</f>
        <v>18</v>
      </c>
      <c r="N107" s="77" t="s">
        <v>790</v>
      </c>
      <c r="O107" s="77">
        <f t="shared" si="38"/>
        <v>148</v>
      </c>
      <c r="P107" s="77">
        <f t="shared" si="38"/>
        <v>350</v>
      </c>
      <c r="Q107" s="77">
        <f t="shared" si="38"/>
        <v>976</v>
      </c>
      <c r="R107" s="77" t="s">
        <v>790</v>
      </c>
      <c r="S107" s="285" t="s">
        <v>790</v>
      </c>
      <c r="T107" s="285" t="s">
        <v>790</v>
      </c>
      <c r="U107" s="285" t="s">
        <v>790</v>
      </c>
      <c r="V107" s="285" t="s">
        <v>790</v>
      </c>
      <c r="W107" s="285" t="s">
        <v>790</v>
      </c>
      <c r="X107" s="285" t="s">
        <v>790</v>
      </c>
      <c r="Y107" s="77">
        <f>Y104</f>
        <v>0</v>
      </c>
      <c r="Z107" s="77">
        <f>Z104</f>
        <v>162</v>
      </c>
      <c r="AA107" s="77">
        <f>SUM(H107:Z107)</f>
        <v>5057</v>
      </c>
    </row>
    <row r="110" spans="1:30" s="70" customFormat="1" ht="16.5">
      <c r="A110" s="69" t="s">
        <v>0</v>
      </c>
      <c r="B110" s="75" t="s">
        <v>1</v>
      </c>
      <c r="C110" s="74" t="s">
        <v>2</v>
      </c>
      <c r="D110" s="74" t="s">
        <v>3</v>
      </c>
      <c r="E110" s="68" t="s">
        <v>4</v>
      </c>
      <c r="F110" s="68" t="s">
        <v>5</v>
      </c>
      <c r="G110" s="68" t="s">
        <v>6</v>
      </c>
      <c r="H110" s="76" t="s">
        <v>7</v>
      </c>
      <c r="I110" s="76" t="s">
        <v>8</v>
      </c>
      <c r="J110" s="76" t="s">
        <v>9</v>
      </c>
      <c r="K110" s="76" t="s">
        <v>10</v>
      </c>
      <c r="L110" s="76" t="s">
        <v>11</v>
      </c>
      <c r="M110" s="76" t="s">
        <v>12</v>
      </c>
      <c r="N110" s="76" t="s">
        <v>13</v>
      </c>
      <c r="O110" s="76" t="s">
        <v>14</v>
      </c>
      <c r="P110" s="76" t="s">
        <v>15</v>
      </c>
      <c r="Q110" s="76" t="s">
        <v>16</v>
      </c>
      <c r="R110" s="76" t="s">
        <v>17</v>
      </c>
      <c r="S110" s="76" t="s">
        <v>18</v>
      </c>
      <c r="T110" s="78" t="s">
        <v>19</v>
      </c>
      <c r="U110" s="78" t="s">
        <v>20</v>
      </c>
      <c r="V110" s="78" t="s">
        <v>21</v>
      </c>
      <c r="W110" s="76" t="s">
        <v>22</v>
      </c>
      <c r="X110" s="76" t="s">
        <v>23</v>
      </c>
      <c r="Y110" s="76" t="s">
        <v>24</v>
      </c>
      <c r="Z110" s="76" t="s">
        <v>25</v>
      </c>
      <c r="AA110" s="76" t="s">
        <v>26</v>
      </c>
      <c r="AB110" s="76" t="s">
        <v>27</v>
      </c>
      <c r="AC110" s="76" t="s">
        <v>28</v>
      </c>
      <c r="AD110" s="76" t="s">
        <v>29</v>
      </c>
    </row>
    <row r="111" spans="1:30" s="70" customFormat="1" ht="16.5">
      <c r="A111" s="71">
        <v>16</v>
      </c>
      <c r="B111" s="82">
        <v>360</v>
      </c>
      <c r="C111" s="72" t="s">
        <v>363</v>
      </c>
      <c r="D111" s="72" t="s">
        <v>363</v>
      </c>
      <c r="E111" s="81">
        <v>1650</v>
      </c>
      <c r="F111" s="72" t="s">
        <v>31</v>
      </c>
      <c r="G111" s="73">
        <v>659</v>
      </c>
      <c r="H111" s="77">
        <v>8</v>
      </c>
      <c r="I111" s="77">
        <v>240</v>
      </c>
      <c r="J111" s="77">
        <v>147</v>
      </c>
      <c r="K111" s="77">
        <v>3</v>
      </c>
      <c r="L111" s="77">
        <v>9</v>
      </c>
      <c r="M111" s="77">
        <v>2</v>
      </c>
      <c r="N111" s="77">
        <v>0</v>
      </c>
      <c r="O111" s="77">
        <v>0</v>
      </c>
      <c r="P111" s="77">
        <v>0</v>
      </c>
      <c r="Q111" s="77">
        <v>19</v>
      </c>
      <c r="R111" s="77">
        <v>0</v>
      </c>
      <c r="S111" s="77">
        <v>0</v>
      </c>
      <c r="T111" s="79">
        <v>6</v>
      </c>
      <c r="U111" s="79">
        <v>7</v>
      </c>
      <c r="V111" s="79"/>
      <c r="W111" s="77">
        <v>0</v>
      </c>
      <c r="X111" s="77">
        <v>0</v>
      </c>
      <c r="Y111" s="77">
        <v>0</v>
      </c>
      <c r="Z111" s="77">
        <v>0</v>
      </c>
      <c r="AA111" s="77">
        <v>0</v>
      </c>
      <c r="AB111" s="77">
        <v>0</v>
      </c>
      <c r="AC111" s="77">
        <v>24</v>
      </c>
      <c r="AD111" s="77">
        <f>SUM(H111:AC111)</f>
        <v>465</v>
      </c>
    </row>
    <row r="112" spans="1:30" s="70" customFormat="1" ht="16.5">
      <c r="A112" s="71">
        <v>16</v>
      </c>
      <c r="B112" s="82">
        <v>360</v>
      </c>
      <c r="C112" s="72" t="s">
        <v>363</v>
      </c>
      <c r="D112" s="72" t="s">
        <v>363</v>
      </c>
      <c r="E112" s="81">
        <v>1650</v>
      </c>
      <c r="F112" s="72" t="s">
        <v>32</v>
      </c>
      <c r="G112" s="73">
        <v>659</v>
      </c>
      <c r="H112" s="77">
        <v>16</v>
      </c>
      <c r="I112" s="77">
        <v>187</v>
      </c>
      <c r="J112" s="77">
        <v>203</v>
      </c>
      <c r="K112" s="77">
        <v>2</v>
      </c>
      <c r="L112" s="77">
        <v>8</v>
      </c>
      <c r="M112" s="77">
        <v>3</v>
      </c>
      <c r="N112" s="77">
        <v>0</v>
      </c>
      <c r="O112" s="77">
        <v>0</v>
      </c>
      <c r="P112" s="77">
        <v>0</v>
      </c>
      <c r="Q112" s="77">
        <v>17</v>
      </c>
      <c r="R112" s="77">
        <v>0</v>
      </c>
      <c r="S112" s="77">
        <v>0</v>
      </c>
      <c r="T112" s="79">
        <v>6</v>
      </c>
      <c r="U112" s="79">
        <v>4</v>
      </c>
      <c r="V112" s="79"/>
      <c r="W112" s="77">
        <v>0</v>
      </c>
      <c r="X112" s="77">
        <v>0</v>
      </c>
      <c r="Y112" s="77">
        <v>0</v>
      </c>
      <c r="Z112" s="77">
        <v>0</v>
      </c>
      <c r="AA112" s="77">
        <v>0</v>
      </c>
      <c r="AB112" s="77">
        <v>0</v>
      </c>
      <c r="AC112" s="77">
        <v>12</v>
      </c>
      <c r="AD112" s="77">
        <f t="shared" ref="AD112:AD115" si="39">SUM(H112:AC112)</f>
        <v>458</v>
      </c>
    </row>
    <row r="113" spans="1:30" s="70" customFormat="1" ht="16.5">
      <c r="A113" s="71">
        <v>16</v>
      </c>
      <c r="B113" s="82">
        <v>360</v>
      </c>
      <c r="C113" s="72" t="s">
        <v>363</v>
      </c>
      <c r="D113" s="72" t="s">
        <v>364</v>
      </c>
      <c r="E113" s="81">
        <v>1650</v>
      </c>
      <c r="F113" s="72" t="s">
        <v>79</v>
      </c>
      <c r="G113" s="73">
        <v>396</v>
      </c>
      <c r="H113" s="77">
        <v>3</v>
      </c>
      <c r="I113" s="77">
        <v>119</v>
      </c>
      <c r="J113" s="77">
        <v>111</v>
      </c>
      <c r="K113" s="77">
        <v>1</v>
      </c>
      <c r="L113" s="77">
        <v>1</v>
      </c>
      <c r="M113" s="77">
        <v>1</v>
      </c>
      <c r="N113" s="77">
        <v>0</v>
      </c>
      <c r="O113" s="77">
        <v>0</v>
      </c>
      <c r="P113" s="77">
        <v>0</v>
      </c>
      <c r="Q113" s="77">
        <v>12</v>
      </c>
      <c r="R113" s="77">
        <v>0</v>
      </c>
      <c r="S113" s="77">
        <v>0</v>
      </c>
      <c r="T113" s="79">
        <v>3</v>
      </c>
      <c r="U113" s="79">
        <v>3</v>
      </c>
      <c r="V113" s="79"/>
      <c r="W113" s="77">
        <v>0</v>
      </c>
      <c r="X113" s="77">
        <v>0</v>
      </c>
      <c r="Y113" s="77">
        <v>0</v>
      </c>
      <c r="Z113" s="77">
        <v>0</v>
      </c>
      <c r="AA113" s="77">
        <v>0</v>
      </c>
      <c r="AB113" s="77">
        <v>0</v>
      </c>
      <c r="AC113" s="77">
        <v>5</v>
      </c>
      <c r="AD113" s="77">
        <f t="shared" si="39"/>
        <v>259</v>
      </c>
    </row>
    <row r="114" spans="1:30" s="70" customFormat="1" ht="16.5">
      <c r="A114" s="71">
        <v>16</v>
      </c>
      <c r="B114" s="82">
        <v>360</v>
      </c>
      <c r="C114" s="72" t="s">
        <v>363</v>
      </c>
      <c r="D114" s="72" t="s">
        <v>363</v>
      </c>
      <c r="E114" s="81">
        <v>1651</v>
      </c>
      <c r="F114" s="72" t="s">
        <v>31</v>
      </c>
      <c r="G114" s="73">
        <v>601</v>
      </c>
      <c r="H114" s="77">
        <v>27</v>
      </c>
      <c r="I114" s="77">
        <v>199</v>
      </c>
      <c r="J114" s="77">
        <v>148</v>
      </c>
      <c r="K114" s="77">
        <v>5</v>
      </c>
      <c r="L114" s="77">
        <v>6</v>
      </c>
      <c r="M114" s="77">
        <v>2</v>
      </c>
      <c r="N114" s="77">
        <v>0</v>
      </c>
      <c r="O114" s="77">
        <v>0</v>
      </c>
      <c r="P114" s="77">
        <v>0</v>
      </c>
      <c r="Q114" s="77">
        <v>30</v>
      </c>
      <c r="R114" s="77">
        <v>0</v>
      </c>
      <c r="S114" s="77">
        <v>0</v>
      </c>
      <c r="T114" s="79">
        <v>0</v>
      </c>
      <c r="U114" s="79">
        <v>0</v>
      </c>
      <c r="V114" s="79"/>
      <c r="W114" s="77">
        <v>0</v>
      </c>
      <c r="X114" s="77">
        <v>0</v>
      </c>
      <c r="Y114" s="77">
        <v>0</v>
      </c>
      <c r="Z114" s="77">
        <v>0</v>
      </c>
      <c r="AA114" s="77">
        <v>0</v>
      </c>
      <c r="AB114" s="77">
        <v>0</v>
      </c>
      <c r="AC114" s="77">
        <v>7</v>
      </c>
      <c r="AD114" s="77">
        <f t="shared" si="39"/>
        <v>424</v>
      </c>
    </row>
    <row r="115" spans="1:30" s="70" customFormat="1" ht="16.5">
      <c r="A115" s="71">
        <v>16</v>
      </c>
      <c r="B115" s="82">
        <v>360</v>
      </c>
      <c r="C115" s="72" t="s">
        <v>363</v>
      </c>
      <c r="D115" s="72" t="s">
        <v>363</v>
      </c>
      <c r="E115" s="81">
        <v>1651</v>
      </c>
      <c r="F115" s="72" t="s">
        <v>32</v>
      </c>
      <c r="G115" s="73">
        <v>601</v>
      </c>
      <c r="H115" s="77">
        <v>19</v>
      </c>
      <c r="I115" s="77">
        <v>146</v>
      </c>
      <c r="J115" s="77">
        <v>182</v>
      </c>
      <c r="K115" s="77">
        <v>2</v>
      </c>
      <c r="L115" s="77">
        <v>11</v>
      </c>
      <c r="M115" s="77">
        <v>1</v>
      </c>
      <c r="N115" s="77">
        <v>0</v>
      </c>
      <c r="O115" s="77">
        <v>0</v>
      </c>
      <c r="P115" s="77">
        <v>0</v>
      </c>
      <c r="Q115" s="77">
        <v>26</v>
      </c>
      <c r="R115" s="77">
        <v>0</v>
      </c>
      <c r="S115" s="77">
        <v>0</v>
      </c>
      <c r="T115" s="79">
        <v>2</v>
      </c>
      <c r="U115" s="79">
        <v>3</v>
      </c>
      <c r="V115" s="79"/>
      <c r="W115" s="77">
        <v>0</v>
      </c>
      <c r="X115" s="77">
        <v>0</v>
      </c>
      <c r="Y115" s="77">
        <v>0</v>
      </c>
      <c r="Z115" s="77">
        <v>0</v>
      </c>
      <c r="AA115" s="77">
        <v>0</v>
      </c>
      <c r="AB115" s="77">
        <v>0</v>
      </c>
      <c r="AC115" s="77">
        <v>18</v>
      </c>
      <c r="AD115" s="77">
        <f t="shared" si="39"/>
        <v>410</v>
      </c>
    </row>
    <row r="116" spans="1:30" s="70" customFormat="1" ht="16.5">
      <c r="B116" s="83" t="s">
        <v>63</v>
      </c>
      <c r="C116" s="659" t="s">
        <v>64</v>
      </c>
      <c r="D116" s="659"/>
      <c r="E116" s="86"/>
      <c r="F116" s="86"/>
      <c r="G116" s="85">
        <f t="shared" ref="G116:AD116" si="40">SUM(G111:G115)</f>
        <v>2916</v>
      </c>
      <c r="H116" s="85">
        <f t="shared" si="40"/>
        <v>73</v>
      </c>
      <c r="I116" s="85">
        <f t="shared" si="40"/>
        <v>891</v>
      </c>
      <c r="J116" s="85">
        <f t="shared" si="40"/>
        <v>791</v>
      </c>
      <c r="K116" s="85">
        <f t="shared" si="40"/>
        <v>13</v>
      </c>
      <c r="L116" s="85">
        <f t="shared" si="40"/>
        <v>35</v>
      </c>
      <c r="M116" s="85">
        <f t="shared" si="40"/>
        <v>9</v>
      </c>
      <c r="N116" s="85">
        <f t="shared" si="40"/>
        <v>0</v>
      </c>
      <c r="O116" s="85">
        <f t="shared" si="40"/>
        <v>0</v>
      </c>
      <c r="P116" s="85">
        <f t="shared" si="40"/>
        <v>0</v>
      </c>
      <c r="Q116" s="85">
        <f t="shared" si="40"/>
        <v>104</v>
      </c>
      <c r="R116" s="85">
        <f t="shared" si="40"/>
        <v>0</v>
      </c>
      <c r="S116" s="85">
        <f t="shared" si="40"/>
        <v>0</v>
      </c>
      <c r="T116" s="85">
        <f t="shared" si="40"/>
        <v>17</v>
      </c>
      <c r="U116" s="85">
        <f t="shared" si="40"/>
        <v>17</v>
      </c>
      <c r="V116" s="85">
        <f t="shared" si="40"/>
        <v>0</v>
      </c>
      <c r="W116" s="85">
        <f t="shared" si="40"/>
        <v>0</v>
      </c>
      <c r="X116" s="85">
        <f t="shared" si="40"/>
        <v>0</v>
      </c>
      <c r="Y116" s="85">
        <f t="shared" si="40"/>
        <v>0</v>
      </c>
      <c r="Z116" s="85">
        <f t="shared" si="40"/>
        <v>0</v>
      </c>
      <c r="AA116" s="85">
        <f t="shared" si="40"/>
        <v>0</v>
      </c>
      <c r="AB116" s="85">
        <f t="shared" si="40"/>
        <v>0</v>
      </c>
      <c r="AC116" s="85">
        <f t="shared" si="40"/>
        <v>66</v>
      </c>
      <c r="AD116" s="85">
        <f t="shared" si="40"/>
        <v>2016</v>
      </c>
    </row>
    <row r="117" spans="1:30" s="70" customFormat="1" ht="16.5">
      <c r="E117" s="80"/>
      <c r="F117" s="80"/>
      <c r="T117" s="70">
        <f>T116/2</f>
        <v>8.5</v>
      </c>
      <c r="U117" s="70">
        <f>U116/2</f>
        <v>8.5</v>
      </c>
    </row>
    <row r="118" spans="1:30" s="70" customFormat="1" ht="16.5">
      <c r="B118" s="83" t="s">
        <v>65</v>
      </c>
      <c r="C118" s="660" t="s">
        <v>66</v>
      </c>
      <c r="D118" s="661"/>
      <c r="E118" s="661"/>
      <c r="F118" s="662"/>
      <c r="G118" s="84" t="s">
        <v>6</v>
      </c>
      <c r="H118" s="76" t="s">
        <v>7</v>
      </c>
      <c r="I118" s="76" t="s">
        <v>8</v>
      </c>
      <c r="J118" s="76" t="s">
        <v>9</v>
      </c>
      <c r="K118" s="76" t="s">
        <v>10</v>
      </c>
      <c r="L118" s="76" t="s">
        <v>11</v>
      </c>
      <c r="M118" s="76" t="s">
        <v>12</v>
      </c>
      <c r="N118" s="76" t="s">
        <v>13</v>
      </c>
      <c r="O118" s="76" t="s">
        <v>14</v>
      </c>
      <c r="P118" s="76" t="s">
        <v>15</v>
      </c>
      <c r="Q118" s="76" t="s">
        <v>16</v>
      </c>
      <c r="R118" s="76" t="s">
        <v>17</v>
      </c>
      <c r="S118" s="76" t="s">
        <v>18</v>
      </c>
      <c r="T118" s="76" t="s">
        <v>22</v>
      </c>
      <c r="U118" s="76" t="s">
        <v>23</v>
      </c>
      <c r="V118" s="76" t="s">
        <v>24</v>
      </c>
      <c r="W118" s="76" t="s">
        <v>25</v>
      </c>
      <c r="X118" s="76" t="s">
        <v>26</v>
      </c>
      <c r="Y118" s="76" t="s">
        <v>27</v>
      </c>
      <c r="Z118" s="76" t="s">
        <v>28</v>
      </c>
      <c r="AA118" s="76" t="s">
        <v>29</v>
      </c>
    </row>
    <row r="119" spans="1:30" s="70" customFormat="1" ht="16.5">
      <c r="C119" s="663"/>
      <c r="D119" s="664"/>
      <c r="E119" s="664"/>
      <c r="F119" s="665"/>
      <c r="G119" s="77">
        <f>G116</f>
        <v>2916</v>
      </c>
      <c r="H119" s="70">
        <f>H116+8</f>
        <v>81</v>
      </c>
      <c r="I119" s="70">
        <f>I116+9</f>
        <v>900</v>
      </c>
      <c r="J119" s="70">
        <f>J116+9</f>
        <v>800</v>
      </c>
      <c r="K119" s="70">
        <f>K116+8</f>
        <v>21</v>
      </c>
      <c r="L119" s="77">
        <f t="shared" ref="L119:S119" si="41">L116</f>
        <v>35</v>
      </c>
      <c r="M119" s="77">
        <v>9</v>
      </c>
      <c r="N119" s="77">
        <f t="shared" si="41"/>
        <v>0</v>
      </c>
      <c r="O119" s="77">
        <f t="shared" si="41"/>
        <v>0</v>
      </c>
      <c r="P119" s="77">
        <f t="shared" si="41"/>
        <v>0</v>
      </c>
      <c r="Q119" s="77">
        <f t="shared" si="41"/>
        <v>104</v>
      </c>
      <c r="R119" s="77">
        <f t="shared" si="41"/>
        <v>0</v>
      </c>
      <c r="S119" s="77">
        <f t="shared" si="41"/>
        <v>0</v>
      </c>
      <c r="T119" s="77">
        <f>W111</f>
        <v>0</v>
      </c>
      <c r="U119" s="77">
        <f>X111</f>
        <v>0</v>
      </c>
      <c r="V119" s="77">
        <f>Y111</f>
        <v>0</v>
      </c>
      <c r="W119" s="77">
        <f>Z111</f>
        <v>0</v>
      </c>
      <c r="X119" s="77">
        <f>AA111</f>
        <v>0</v>
      </c>
      <c r="Y119" s="77">
        <f>AB116</f>
        <v>0</v>
      </c>
      <c r="Z119" s="77">
        <f>AC116</f>
        <v>66</v>
      </c>
      <c r="AA119" s="77">
        <f>SUM(H119:Z119)</f>
        <v>2016</v>
      </c>
    </row>
    <row r="120" spans="1:30" s="70" customFormat="1" ht="16.5">
      <c r="E120" s="80"/>
      <c r="F120" s="80"/>
    </row>
    <row r="121" spans="1:30" s="70" customFormat="1" ht="30.75" customHeight="1">
      <c r="B121" s="83" t="s">
        <v>67</v>
      </c>
      <c r="C121" s="666" t="s">
        <v>68</v>
      </c>
      <c r="D121" s="666"/>
      <c r="E121" s="666"/>
      <c r="F121" s="666"/>
      <c r="G121" s="84" t="s">
        <v>6</v>
      </c>
      <c r="H121" s="667" t="s">
        <v>69</v>
      </c>
      <c r="I121" s="667"/>
      <c r="J121" s="667" t="s">
        <v>70</v>
      </c>
      <c r="K121" s="667"/>
      <c r="L121" s="76" t="s">
        <v>11</v>
      </c>
      <c r="M121" s="76" t="s">
        <v>12</v>
      </c>
      <c r="N121" s="76" t="s">
        <v>13</v>
      </c>
      <c r="O121" s="76" t="s">
        <v>14</v>
      </c>
      <c r="P121" s="76" t="s">
        <v>15</v>
      </c>
      <c r="Q121" s="76" t="s">
        <v>16</v>
      </c>
      <c r="R121" s="76" t="s">
        <v>17</v>
      </c>
      <c r="S121" s="76" t="s">
        <v>18</v>
      </c>
      <c r="T121" s="76" t="s">
        <v>22</v>
      </c>
      <c r="U121" s="76" t="s">
        <v>23</v>
      </c>
      <c r="V121" s="76" t="s">
        <v>24</v>
      </c>
      <c r="W121" s="76" t="s">
        <v>25</v>
      </c>
      <c r="X121" s="76" t="s">
        <v>26</v>
      </c>
      <c r="Y121" s="76" t="s">
        <v>27</v>
      </c>
      <c r="Z121" s="76" t="s">
        <v>28</v>
      </c>
      <c r="AA121" s="76" t="s">
        <v>29</v>
      </c>
    </row>
    <row r="122" spans="1:30" s="70" customFormat="1" ht="16.5">
      <c r="C122" s="666"/>
      <c r="D122" s="666"/>
      <c r="E122" s="666"/>
      <c r="F122" s="666"/>
      <c r="G122" s="77">
        <f>G116</f>
        <v>2916</v>
      </c>
      <c r="H122" s="668">
        <f>H119+J119</f>
        <v>881</v>
      </c>
      <c r="I122" s="668"/>
      <c r="J122" s="668">
        <f>I119+K119</f>
        <v>921</v>
      </c>
      <c r="K122" s="668"/>
      <c r="L122" s="77">
        <f>L119</f>
        <v>35</v>
      </c>
      <c r="M122" s="77">
        <f t="shared" ref="M122:Q122" si="42">M119</f>
        <v>9</v>
      </c>
      <c r="N122" s="77" t="s">
        <v>790</v>
      </c>
      <c r="O122" s="77" t="s">
        <v>790</v>
      </c>
      <c r="P122" s="77" t="s">
        <v>790</v>
      </c>
      <c r="Q122" s="77">
        <f t="shared" si="42"/>
        <v>104</v>
      </c>
      <c r="R122" s="491" t="s">
        <v>790</v>
      </c>
      <c r="S122" s="491" t="s">
        <v>790</v>
      </c>
      <c r="T122" s="491" t="s">
        <v>790</v>
      </c>
      <c r="U122" s="491" t="s">
        <v>790</v>
      </c>
      <c r="V122" s="491" t="s">
        <v>790</v>
      </c>
      <c r="W122" s="491" t="s">
        <v>790</v>
      </c>
      <c r="X122" s="491" t="s">
        <v>790</v>
      </c>
      <c r="Y122" s="77">
        <f>Y119</f>
        <v>0</v>
      </c>
      <c r="Z122" s="77">
        <f>Z119</f>
        <v>66</v>
      </c>
      <c r="AA122" s="77">
        <f>SUM(H122:Z122)</f>
        <v>2016</v>
      </c>
    </row>
    <row r="125" spans="1:30" s="277" customFormat="1" ht="16.5">
      <c r="A125" s="276" t="s">
        <v>0</v>
      </c>
      <c r="B125" s="283" t="s">
        <v>1</v>
      </c>
      <c r="C125" s="282" t="s">
        <v>2</v>
      </c>
      <c r="D125" s="282" t="s">
        <v>3</v>
      </c>
      <c r="E125" s="275" t="s">
        <v>4</v>
      </c>
      <c r="F125" s="275" t="s">
        <v>5</v>
      </c>
      <c r="G125" s="275" t="s">
        <v>6</v>
      </c>
      <c r="H125" s="284" t="s">
        <v>7</v>
      </c>
      <c r="I125" s="284" t="s">
        <v>8</v>
      </c>
      <c r="J125" s="284" t="s">
        <v>9</v>
      </c>
      <c r="K125" s="284" t="s">
        <v>10</v>
      </c>
      <c r="L125" s="284" t="s">
        <v>11</v>
      </c>
      <c r="M125" s="284" t="s">
        <v>12</v>
      </c>
      <c r="N125" s="284" t="s">
        <v>13</v>
      </c>
      <c r="O125" s="284" t="s">
        <v>14</v>
      </c>
      <c r="P125" s="284" t="s">
        <v>15</v>
      </c>
      <c r="Q125" s="284" t="s">
        <v>16</v>
      </c>
      <c r="R125" s="284" t="s">
        <v>17</v>
      </c>
      <c r="S125" s="284" t="s">
        <v>18</v>
      </c>
      <c r="T125" s="286" t="s">
        <v>19</v>
      </c>
      <c r="U125" s="286" t="s">
        <v>20</v>
      </c>
      <c r="V125" s="286" t="s">
        <v>21</v>
      </c>
      <c r="W125" s="284" t="s">
        <v>22</v>
      </c>
      <c r="X125" s="284" t="s">
        <v>23</v>
      </c>
      <c r="Y125" s="284" t="s">
        <v>24</v>
      </c>
      <c r="Z125" s="284" t="s">
        <v>25</v>
      </c>
      <c r="AA125" s="284" t="s">
        <v>26</v>
      </c>
      <c r="AB125" s="284" t="s">
        <v>27</v>
      </c>
      <c r="AC125" s="284" t="s">
        <v>28</v>
      </c>
      <c r="AD125" s="284" t="s">
        <v>29</v>
      </c>
    </row>
    <row r="126" spans="1:30" s="277" customFormat="1" ht="16.5">
      <c r="A126" s="279">
        <v>16</v>
      </c>
      <c r="B126" s="290">
        <v>2</v>
      </c>
      <c r="C126" s="280" t="s">
        <v>701</v>
      </c>
      <c r="D126" s="280"/>
      <c r="E126" s="289">
        <v>1738</v>
      </c>
      <c r="F126" s="280" t="s">
        <v>31</v>
      </c>
      <c r="G126" s="281">
        <v>550</v>
      </c>
      <c r="H126" s="285">
        <v>26</v>
      </c>
      <c r="I126" s="285">
        <v>135</v>
      </c>
      <c r="J126" s="285">
        <v>107</v>
      </c>
      <c r="K126" s="285">
        <v>5</v>
      </c>
      <c r="L126" s="285"/>
      <c r="M126" s="285"/>
      <c r="N126" s="285"/>
      <c r="O126" s="285"/>
      <c r="P126" s="285"/>
      <c r="Q126" s="285">
        <v>97</v>
      </c>
      <c r="R126" s="285"/>
      <c r="S126" s="285"/>
      <c r="T126" s="287">
        <v>5</v>
      </c>
      <c r="U126" s="287">
        <v>7</v>
      </c>
      <c r="V126" s="287"/>
      <c r="W126" s="285"/>
      <c r="X126" s="285"/>
      <c r="Y126" s="285"/>
      <c r="Z126" s="285"/>
      <c r="AA126" s="285"/>
      <c r="AB126" s="285">
        <v>0</v>
      </c>
      <c r="AC126" s="285">
        <v>15</v>
      </c>
      <c r="AD126" s="285">
        <f>SUM(H126:AC126)</f>
        <v>397</v>
      </c>
    </row>
    <row r="127" spans="1:30" s="277" customFormat="1" ht="16.5">
      <c r="A127" s="279">
        <v>16</v>
      </c>
      <c r="B127" s="290">
        <v>2</v>
      </c>
      <c r="C127" s="280" t="s">
        <v>701</v>
      </c>
      <c r="D127" s="280"/>
      <c r="E127" s="289">
        <v>1738</v>
      </c>
      <c r="F127" s="280" t="s">
        <v>32</v>
      </c>
      <c r="G127" s="281">
        <v>550</v>
      </c>
      <c r="H127" s="285">
        <v>24</v>
      </c>
      <c r="I127" s="285">
        <v>126</v>
      </c>
      <c r="J127" s="285">
        <v>122</v>
      </c>
      <c r="K127" s="285">
        <v>0</v>
      </c>
      <c r="L127" s="285"/>
      <c r="M127" s="285"/>
      <c r="N127" s="285"/>
      <c r="O127" s="285"/>
      <c r="P127" s="285"/>
      <c r="Q127" s="285">
        <v>87</v>
      </c>
      <c r="R127" s="285"/>
      <c r="S127" s="285"/>
      <c r="T127" s="287">
        <v>15</v>
      </c>
      <c r="U127" s="287">
        <v>4</v>
      </c>
      <c r="V127" s="287"/>
      <c r="W127" s="285"/>
      <c r="X127" s="285"/>
      <c r="Y127" s="285"/>
      <c r="Z127" s="285"/>
      <c r="AA127" s="285"/>
      <c r="AB127" s="285"/>
      <c r="AC127" s="285">
        <v>8</v>
      </c>
      <c r="AD127" s="285">
        <f t="shared" ref="AD127:AD130" si="43">SUM(H127:AC127)</f>
        <v>386</v>
      </c>
    </row>
    <row r="128" spans="1:30" s="277" customFormat="1" ht="16.5">
      <c r="A128" s="279">
        <v>16</v>
      </c>
      <c r="B128" s="290">
        <v>2</v>
      </c>
      <c r="C128" s="280" t="s">
        <v>701</v>
      </c>
      <c r="D128" s="280"/>
      <c r="E128" s="289">
        <v>1739</v>
      </c>
      <c r="F128" s="280" t="s">
        <v>31</v>
      </c>
      <c r="G128" s="281">
        <v>530</v>
      </c>
      <c r="H128" s="285">
        <v>19</v>
      </c>
      <c r="I128" s="285">
        <v>123</v>
      </c>
      <c r="J128" s="285">
        <v>113</v>
      </c>
      <c r="K128" s="285">
        <v>6</v>
      </c>
      <c r="L128" s="285"/>
      <c r="M128" s="285"/>
      <c r="N128" s="285"/>
      <c r="O128" s="285"/>
      <c r="P128" s="285"/>
      <c r="Q128" s="285">
        <v>58</v>
      </c>
      <c r="R128" s="285"/>
      <c r="S128" s="285"/>
      <c r="T128" s="287">
        <v>4</v>
      </c>
      <c r="U128" s="287">
        <v>3</v>
      </c>
      <c r="V128" s="287"/>
      <c r="W128" s="285"/>
      <c r="X128" s="285"/>
      <c r="Y128" s="285"/>
      <c r="Z128" s="285"/>
      <c r="AA128" s="285"/>
      <c r="AB128" s="285"/>
      <c r="AC128" s="285">
        <v>19</v>
      </c>
      <c r="AD128" s="285">
        <f t="shared" si="43"/>
        <v>345</v>
      </c>
    </row>
    <row r="129" spans="1:30" s="277" customFormat="1" ht="16.5">
      <c r="A129" s="279">
        <v>16</v>
      </c>
      <c r="B129" s="290">
        <v>2</v>
      </c>
      <c r="C129" s="280" t="s">
        <v>701</v>
      </c>
      <c r="D129" s="280"/>
      <c r="E129" s="289">
        <v>1739</v>
      </c>
      <c r="F129" s="280" t="s">
        <v>32</v>
      </c>
      <c r="G129" s="281">
        <v>529</v>
      </c>
      <c r="H129" s="285">
        <v>29</v>
      </c>
      <c r="I129" s="285">
        <v>121</v>
      </c>
      <c r="J129" s="285">
        <v>125</v>
      </c>
      <c r="K129" s="285">
        <v>4</v>
      </c>
      <c r="L129" s="285"/>
      <c r="M129" s="285"/>
      <c r="N129" s="285"/>
      <c r="O129" s="285"/>
      <c r="P129" s="285"/>
      <c r="Q129" s="285">
        <v>64</v>
      </c>
      <c r="R129" s="285"/>
      <c r="S129" s="285"/>
      <c r="T129" s="287">
        <v>6</v>
      </c>
      <c r="U129" s="287">
        <v>4</v>
      </c>
      <c r="V129" s="287"/>
      <c r="W129" s="285"/>
      <c r="X129" s="285"/>
      <c r="Y129" s="285"/>
      <c r="Z129" s="285"/>
      <c r="AA129" s="285"/>
      <c r="AB129" s="285"/>
      <c r="AC129" s="285">
        <v>12</v>
      </c>
      <c r="AD129" s="285">
        <f t="shared" si="43"/>
        <v>365</v>
      </c>
    </row>
    <row r="130" spans="1:30" s="277" customFormat="1" ht="16.5">
      <c r="A130" s="279">
        <v>16</v>
      </c>
      <c r="B130" s="290">
        <v>2</v>
      </c>
      <c r="C130" s="280" t="s">
        <v>701</v>
      </c>
      <c r="D130" s="280"/>
      <c r="E130" s="289">
        <v>1740</v>
      </c>
      <c r="F130" s="280" t="s">
        <v>31</v>
      </c>
      <c r="G130" s="281">
        <v>296</v>
      </c>
      <c r="H130" s="285">
        <v>36</v>
      </c>
      <c r="I130" s="285">
        <v>63</v>
      </c>
      <c r="J130" s="285">
        <v>45</v>
      </c>
      <c r="K130" s="285">
        <v>2</v>
      </c>
      <c r="L130" s="285"/>
      <c r="M130" s="285"/>
      <c r="N130" s="285"/>
      <c r="O130" s="285"/>
      <c r="P130" s="285"/>
      <c r="Q130" s="285">
        <v>63</v>
      </c>
      <c r="R130" s="285"/>
      <c r="S130" s="285"/>
      <c r="T130" s="287">
        <v>3</v>
      </c>
      <c r="U130" s="287">
        <v>0</v>
      </c>
      <c r="V130" s="287"/>
      <c r="W130" s="285"/>
      <c r="X130" s="285"/>
      <c r="Y130" s="285"/>
      <c r="Z130" s="285"/>
      <c r="AA130" s="285"/>
      <c r="AB130" s="285"/>
      <c r="AC130" s="285">
        <v>3</v>
      </c>
      <c r="AD130" s="285">
        <f t="shared" si="43"/>
        <v>215</v>
      </c>
    </row>
    <row r="131" spans="1:30" s="277" customFormat="1" ht="16.5">
      <c r="B131" s="291" t="s">
        <v>63</v>
      </c>
      <c r="C131" s="659" t="s">
        <v>64</v>
      </c>
      <c r="D131" s="659"/>
      <c r="E131" s="404"/>
      <c r="F131" s="404"/>
      <c r="G131" s="293">
        <f>SUM(G126:G130)</f>
        <v>2455</v>
      </c>
      <c r="H131" s="293">
        <f>SUM(H126:H130)</f>
        <v>134</v>
      </c>
      <c r="I131" s="293">
        <f t="shared" ref="I131:AC131" si="44">SUM(I126:I130)</f>
        <v>568</v>
      </c>
      <c r="J131" s="293">
        <f t="shared" si="44"/>
        <v>512</v>
      </c>
      <c r="K131" s="293">
        <f t="shared" si="44"/>
        <v>17</v>
      </c>
      <c r="L131" s="293">
        <f t="shared" si="44"/>
        <v>0</v>
      </c>
      <c r="M131" s="293">
        <f t="shared" si="44"/>
        <v>0</v>
      </c>
      <c r="N131" s="293">
        <f t="shared" si="44"/>
        <v>0</v>
      </c>
      <c r="O131" s="293">
        <f t="shared" si="44"/>
        <v>0</v>
      </c>
      <c r="P131" s="293">
        <f t="shared" si="44"/>
        <v>0</v>
      </c>
      <c r="Q131" s="293">
        <f t="shared" si="44"/>
        <v>369</v>
      </c>
      <c r="R131" s="293">
        <f t="shared" si="44"/>
        <v>0</v>
      </c>
      <c r="S131" s="293">
        <f t="shared" si="44"/>
        <v>0</v>
      </c>
      <c r="T131" s="293">
        <f t="shared" si="44"/>
        <v>33</v>
      </c>
      <c r="U131" s="293">
        <f t="shared" si="44"/>
        <v>18</v>
      </c>
      <c r="V131" s="293">
        <f t="shared" si="44"/>
        <v>0</v>
      </c>
      <c r="W131" s="293">
        <f t="shared" si="44"/>
        <v>0</v>
      </c>
      <c r="X131" s="293">
        <f t="shared" si="44"/>
        <v>0</v>
      </c>
      <c r="Y131" s="293">
        <f t="shared" si="44"/>
        <v>0</v>
      </c>
      <c r="Z131" s="293">
        <f t="shared" si="44"/>
        <v>0</v>
      </c>
      <c r="AA131" s="293">
        <f t="shared" si="44"/>
        <v>0</v>
      </c>
      <c r="AB131" s="293">
        <f t="shared" si="44"/>
        <v>0</v>
      </c>
      <c r="AC131" s="293">
        <f t="shared" si="44"/>
        <v>57</v>
      </c>
      <c r="AD131" s="293">
        <f>SUM(AD126:AD130)</f>
        <v>1708</v>
      </c>
    </row>
    <row r="132" spans="1:30" s="277" customFormat="1" ht="16.5">
      <c r="E132" s="288"/>
      <c r="F132" s="288"/>
      <c r="T132" s="277">
        <f>T131/2</f>
        <v>16.5</v>
      </c>
      <c r="U132" s="277">
        <f>U131/2</f>
        <v>9</v>
      </c>
    </row>
    <row r="133" spans="1:30" s="277" customFormat="1" ht="16.5">
      <c r="B133" s="291" t="s">
        <v>65</v>
      </c>
      <c r="C133" s="660" t="s">
        <v>66</v>
      </c>
      <c r="D133" s="661"/>
      <c r="E133" s="661"/>
      <c r="F133" s="662"/>
      <c r="G133" s="292" t="s">
        <v>6</v>
      </c>
      <c r="H133" s="284" t="s">
        <v>7</v>
      </c>
      <c r="I133" s="284" t="s">
        <v>8</v>
      </c>
      <c r="J133" s="284" t="s">
        <v>9</v>
      </c>
      <c r="K133" s="284" t="s">
        <v>10</v>
      </c>
      <c r="L133" s="284" t="s">
        <v>11</v>
      </c>
      <c r="M133" s="284" t="s">
        <v>12</v>
      </c>
      <c r="N133" s="284" t="s">
        <v>13</v>
      </c>
      <c r="O133" s="284" t="s">
        <v>14</v>
      </c>
      <c r="P133" s="284" t="s">
        <v>15</v>
      </c>
      <c r="Q133" s="284" t="s">
        <v>16</v>
      </c>
      <c r="R133" s="284" t="s">
        <v>17</v>
      </c>
      <c r="S133" s="284" t="s">
        <v>18</v>
      </c>
      <c r="T133" s="284" t="s">
        <v>22</v>
      </c>
      <c r="U133" s="284" t="s">
        <v>23</v>
      </c>
      <c r="V133" s="284" t="s">
        <v>24</v>
      </c>
      <c r="W133" s="284" t="s">
        <v>25</v>
      </c>
      <c r="X133" s="284" t="s">
        <v>26</v>
      </c>
      <c r="Y133" s="284" t="s">
        <v>27</v>
      </c>
      <c r="Z133" s="284" t="s">
        <v>28</v>
      </c>
      <c r="AA133" s="284" t="s">
        <v>29</v>
      </c>
    </row>
    <row r="134" spans="1:30" s="277" customFormat="1" ht="16.5">
      <c r="C134" s="663"/>
      <c r="D134" s="664"/>
      <c r="E134" s="664"/>
      <c r="F134" s="665"/>
      <c r="G134" s="285">
        <f>G131</f>
        <v>2455</v>
      </c>
      <c r="H134" s="285">
        <f>H131+16</f>
        <v>150</v>
      </c>
      <c r="I134" s="285">
        <f>I131+9</f>
        <v>577</v>
      </c>
      <c r="J134" s="285">
        <f>J131+17</f>
        <v>529</v>
      </c>
      <c r="K134" s="285">
        <f>K131+9</f>
        <v>26</v>
      </c>
      <c r="L134" s="285">
        <f t="shared" ref="L134:S134" si="45">L131</f>
        <v>0</v>
      </c>
      <c r="M134" s="285">
        <f t="shared" si="45"/>
        <v>0</v>
      </c>
      <c r="N134" s="285">
        <f t="shared" si="45"/>
        <v>0</v>
      </c>
      <c r="O134" s="285">
        <f t="shared" si="45"/>
        <v>0</v>
      </c>
      <c r="P134" s="285">
        <f t="shared" si="45"/>
        <v>0</v>
      </c>
      <c r="Q134" s="285">
        <f t="shared" si="45"/>
        <v>369</v>
      </c>
      <c r="R134" s="285">
        <f t="shared" si="45"/>
        <v>0</v>
      </c>
      <c r="S134" s="285">
        <f t="shared" si="45"/>
        <v>0</v>
      </c>
      <c r="T134" s="285">
        <f>W126</f>
        <v>0</v>
      </c>
      <c r="U134" s="285">
        <f>X126</f>
        <v>0</v>
      </c>
      <c r="V134" s="285">
        <f>Y126</f>
        <v>0</v>
      </c>
      <c r="W134" s="285">
        <f>Z126</f>
        <v>0</v>
      </c>
      <c r="X134" s="285">
        <f>AA126</f>
        <v>0</v>
      </c>
      <c r="Y134" s="285">
        <f>AB131</f>
        <v>0</v>
      </c>
      <c r="Z134" s="285">
        <f>AC131</f>
        <v>57</v>
      </c>
      <c r="AA134" s="285">
        <f>SUM(H134:Z134)</f>
        <v>1708</v>
      </c>
    </row>
    <row r="135" spans="1:30" s="277" customFormat="1" ht="16.5">
      <c r="E135" s="288"/>
      <c r="F135" s="288"/>
    </row>
    <row r="136" spans="1:30" s="277" customFormat="1" ht="30.75" customHeight="1">
      <c r="B136" s="291" t="s">
        <v>67</v>
      </c>
      <c r="C136" s="666" t="s">
        <v>68</v>
      </c>
      <c r="D136" s="666"/>
      <c r="E136" s="666"/>
      <c r="F136" s="666"/>
      <c r="G136" s="292" t="s">
        <v>6</v>
      </c>
      <c r="H136" s="667" t="s">
        <v>69</v>
      </c>
      <c r="I136" s="667"/>
      <c r="J136" s="667" t="s">
        <v>70</v>
      </c>
      <c r="K136" s="667"/>
      <c r="L136" s="284" t="s">
        <v>11</v>
      </c>
      <c r="M136" s="284" t="s">
        <v>12</v>
      </c>
      <c r="N136" s="284" t="s">
        <v>13</v>
      </c>
      <c r="O136" s="284" t="s">
        <v>14</v>
      </c>
      <c r="P136" s="284" t="s">
        <v>15</v>
      </c>
      <c r="Q136" s="284" t="s">
        <v>16</v>
      </c>
      <c r="R136" s="284" t="s">
        <v>17</v>
      </c>
      <c r="S136" s="284" t="s">
        <v>18</v>
      </c>
      <c r="T136" s="284" t="s">
        <v>22</v>
      </c>
      <c r="U136" s="284" t="s">
        <v>23</v>
      </c>
      <c r="V136" s="284" t="s">
        <v>24</v>
      </c>
      <c r="W136" s="284" t="s">
        <v>25</v>
      </c>
      <c r="X136" s="284" t="s">
        <v>26</v>
      </c>
      <c r="Y136" s="284" t="s">
        <v>27</v>
      </c>
      <c r="Z136" s="284" t="s">
        <v>28</v>
      </c>
      <c r="AA136" s="284" t="s">
        <v>29</v>
      </c>
    </row>
    <row r="137" spans="1:30" s="277" customFormat="1" ht="16.5">
      <c r="C137" s="666"/>
      <c r="D137" s="666"/>
      <c r="E137" s="666"/>
      <c r="F137" s="666"/>
      <c r="G137" s="285">
        <f>G131</f>
        <v>2455</v>
      </c>
      <c r="H137" s="668">
        <f>H134+J134</f>
        <v>679</v>
      </c>
      <c r="I137" s="668"/>
      <c r="J137" s="668">
        <f>I134+K134</f>
        <v>603</v>
      </c>
      <c r="K137" s="668"/>
      <c r="L137" s="491" t="s">
        <v>790</v>
      </c>
      <c r="M137" s="491" t="s">
        <v>790</v>
      </c>
      <c r="N137" s="491" t="s">
        <v>790</v>
      </c>
      <c r="O137" s="491" t="s">
        <v>790</v>
      </c>
      <c r="P137" s="491" t="s">
        <v>790</v>
      </c>
      <c r="Q137" s="285">
        <f t="shared" ref="Q137" si="46">Q134</f>
        <v>369</v>
      </c>
      <c r="R137" s="491" t="s">
        <v>790</v>
      </c>
      <c r="S137" s="491" t="s">
        <v>790</v>
      </c>
      <c r="T137" s="491" t="s">
        <v>790</v>
      </c>
      <c r="U137" s="491" t="s">
        <v>790</v>
      </c>
      <c r="V137" s="491" t="s">
        <v>790</v>
      </c>
      <c r="W137" s="491" t="s">
        <v>790</v>
      </c>
      <c r="X137" s="491" t="s">
        <v>790</v>
      </c>
      <c r="Y137" s="285">
        <f>Y134</f>
        <v>0</v>
      </c>
      <c r="Z137" s="285">
        <f>Z134</f>
        <v>57</v>
      </c>
      <c r="AA137" s="285">
        <f>SUM(H137:Z137)</f>
        <v>1708</v>
      </c>
    </row>
    <row r="138" spans="1:30" s="277" customFormat="1" ht="16.5"/>
    <row r="139" spans="1:30" s="277" customFormat="1" ht="16.5"/>
    <row r="140" spans="1:30">
      <c r="A140" s="157" t="s">
        <v>0</v>
      </c>
      <c r="B140" s="163" t="s">
        <v>1</v>
      </c>
      <c r="C140" s="162" t="s">
        <v>2</v>
      </c>
      <c r="D140" s="162" t="s">
        <v>3</v>
      </c>
      <c r="E140" s="156" t="s">
        <v>4</v>
      </c>
      <c r="F140" s="156" t="s">
        <v>5</v>
      </c>
      <c r="G140" s="156" t="s">
        <v>6</v>
      </c>
      <c r="H140" s="164" t="s">
        <v>7</v>
      </c>
      <c r="I140" s="164" t="s">
        <v>8</v>
      </c>
      <c r="J140" s="164" t="s">
        <v>9</v>
      </c>
      <c r="K140" s="164" t="s">
        <v>10</v>
      </c>
      <c r="L140" s="164" t="s">
        <v>11</v>
      </c>
      <c r="M140" s="164" t="s">
        <v>12</v>
      </c>
      <c r="N140" s="164" t="s">
        <v>13</v>
      </c>
      <c r="O140" s="164" t="s">
        <v>14</v>
      </c>
      <c r="P140" s="164" t="s">
        <v>15</v>
      </c>
      <c r="Q140" s="164" t="s">
        <v>16</v>
      </c>
      <c r="R140" s="164" t="s">
        <v>17</v>
      </c>
      <c r="S140" s="164" t="s">
        <v>18</v>
      </c>
      <c r="T140" s="166" t="s">
        <v>19</v>
      </c>
      <c r="U140" s="166" t="s">
        <v>20</v>
      </c>
      <c r="V140" s="166" t="s">
        <v>21</v>
      </c>
      <c r="W140" s="164" t="s">
        <v>22</v>
      </c>
      <c r="X140" s="164" t="s">
        <v>23</v>
      </c>
      <c r="Y140" s="164" t="s">
        <v>24</v>
      </c>
      <c r="Z140" s="164" t="s">
        <v>25</v>
      </c>
      <c r="AA140" s="164" t="s">
        <v>26</v>
      </c>
      <c r="AB140" s="164" t="s">
        <v>27</v>
      </c>
      <c r="AC140" s="164" t="s">
        <v>28</v>
      </c>
      <c r="AD140" s="164" t="s">
        <v>29</v>
      </c>
    </row>
    <row r="141" spans="1:30" ht="16.5">
      <c r="A141" s="159">
        <v>16</v>
      </c>
      <c r="B141" s="170">
        <v>555</v>
      </c>
      <c r="C141" s="160" t="s">
        <v>788</v>
      </c>
      <c r="D141" s="160" t="s">
        <v>788</v>
      </c>
      <c r="E141" s="169">
        <v>2391</v>
      </c>
      <c r="F141" s="160" t="s">
        <v>31</v>
      </c>
      <c r="G141" s="161">
        <v>644</v>
      </c>
      <c r="H141" s="165">
        <v>5</v>
      </c>
      <c r="I141" s="165">
        <v>39</v>
      </c>
      <c r="J141" s="165">
        <v>116</v>
      </c>
      <c r="K141" s="165">
        <v>4</v>
      </c>
      <c r="L141" s="165"/>
      <c r="M141" s="165"/>
      <c r="N141" s="165"/>
      <c r="O141" s="165"/>
      <c r="P141" s="165">
        <v>47</v>
      </c>
      <c r="Q141" s="165">
        <v>234</v>
      </c>
      <c r="R141" s="165"/>
      <c r="S141" s="165"/>
      <c r="T141" s="167">
        <v>3</v>
      </c>
      <c r="U141" s="167"/>
      <c r="V141" s="167"/>
      <c r="W141" s="165"/>
      <c r="X141" s="165"/>
      <c r="Y141" s="165"/>
      <c r="Z141" s="165"/>
      <c r="AA141" s="165"/>
      <c r="AB141" s="165"/>
      <c r="AC141" s="165">
        <v>17</v>
      </c>
      <c r="AD141" s="165">
        <v>465</v>
      </c>
    </row>
    <row r="142" spans="1:30" ht="16.5">
      <c r="A142" s="159">
        <v>16</v>
      </c>
      <c r="B142" s="170">
        <v>555</v>
      </c>
      <c r="C142" s="160" t="s">
        <v>788</v>
      </c>
      <c r="D142" s="160" t="s">
        <v>788</v>
      </c>
      <c r="E142" s="169">
        <v>2391</v>
      </c>
      <c r="F142" s="529" t="s">
        <v>32</v>
      </c>
      <c r="G142" s="161">
        <v>644</v>
      </c>
      <c r="H142" s="165">
        <v>10</v>
      </c>
      <c r="I142" s="165">
        <v>34</v>
      </c>
      <c r="J142" s="165">
        <v>142</v>
      </c>
      <c r="K142" s="165">
        <v>5</v>
      </c>
      <c r="L142" s="165"/>
      <c r="M142" s="165"/>
      <c r="N142" s="165"/>
      <c r="O142" s="165"/>
      <c r="P142" s="165">
        <v>63</v>
      </c>
      <c r="Q142" s="165">
        <v>199</v>
      </c>
      <c r="R142" s="165"/>
      <c r="S142" s="165"/>
      <c r="T142" s="167">
        <v>3</v>
      </c>
      <c r="U142" s="167"/>
      <c r="V142" s="167"/>
      <c r="W142" s="165"/>
      <c r="X142" s="165"/>
      <c r="Y142" s="165"/>
      <c r="Z142" s="165"/>
      <c r="AA142" s="165"/>
      <c r="AB142" s="165"/>
      <c r="AC142" s="165">
        <v>22</v>
      </c>
      <c r="AD142" s="165">
        <v>478</v>
      </c>
    </row>
    <row r="143" spans="1:30" ht="16.5">
      <c r="A143" s="159">
        <v>16</v>
      </c>
      <c r="B143" s="170">
        <v>555</v>
      </c>
      <c r="C143" s="160" t="s">
        <v>788</v>
      </c>
      <c r="D143" s="160" t="s">
        <v>365</v>
      </c>
      <c r="E143" s="169">
        <v>2392</v>
      </c>
      <c r="F143" s="505" t="s">
        <v>31</v>
      </c>
      <c r="G143" s="161">
        <v>493</v>
      </c>
      <c r="H143" s="165">
        <v>9</v>
      </c>
      <c r="I143" s="165">
        <v>22</v>
      </c>
      <c r="J143" s="165">
        <v>191</v>
      </c>
      <c r="K143" s="165">
        <v>2</v>
      </c>
      <c r="L143" s="165"/>
      <c r="M143" s="165"/>
      <c r="N143" s="165"/>
      <c r="O143" s="165"/>
      <c r="P143" s="165">
        <v>23</v>
      </c>
      <c r="Q143" s="165">
        <v>44</v>
      </c>
      <c r="R143" s="165"/>
      <c r="S143" s="165"/>
      <c r="T143" s="167">
        <v>3</v>
      </c>
      <c r="U143" s="167"/>
      <c r="V143" s="167"/>
      <c r="W143" s="165"/>
      <c r="X143" s="165"/>
      <c r="Y143" s="165"/>
      <c r="Z143" s="165"/>
      <c r="AA143" s="165"/>
      <c r="AB143" s="165"/>
      <c r="AC143" s="165">
        <v>12</v>
      </c>
      <c r="AD143" s="165">
        <v>306</v>
      </c>
    </row>
    <row r="144" spans="1:30" ht="16.5">
      <c r="A144" s="159">
        <v>16</v>
      </c>
      <c r="B144" s="170">
        <v>555</v>
      </c>
      <c r="C144" s="160" t="s">
        <v>788</v>
      </c>
      <c r="D144" s="160" t="s">
        <v>365</v>
      </c>
      <c r="E144" s="169">
        <v>2392</v>
      </c>
      <c r="F144" s="529" t="s">
        <v>32</v>
      </c>
      <c r="G144" s="161">
        <v>493</v>
      </c>
      <c r="H144" s="165">
        <v>6</v>
      </c>
      <c r="I144" s="165">
        <v>22</v>
      </c>
      <c r="J144" s="165">
        <v>175</v>
      </c>
      <c r="K144" s="165">
        <v>4</v>
      </c>
      <c r="L144" s="165"/>
      <c r="M144" s="165"/>
      <c r="N144" s="165"/>
      <c r="O144" s="165"/>
      <c r="P144" s="165">
        <v>15</v>
      </c>
      <c r="Q144" s="165">
        <v>81</v>
      </c>
      <c r="R144" s="165"/>
      <c r="S144" s="165"/>
      <c r="T144" s="167">
        <v>7</v>
      </c>
      <c r="U144" s="167"/>
      <c r="V144" s="167"/>
      <c r="W144" s="165"/>
      <c r="X144" s="165"/>
      <c r="Y144" s="165"/>
      <c r="Z144" s="165"/>
      <c r="AA144" s="165"/>
      <c r="AB144" s="165"/>
      <c r="AC144" s="165">
        <v>12</v>
      </c>
      <c r="AD144" s="165">
        <v>322</v>
      </c>
    </row>
    <row r="145" spans="1:30" ht="16.5">
      <c r="A145" s="155"/>
      <c r="B145" s="171" t="s">
        <v>63</v>
      </c>
      <c r="C145" s="659" t="s">
        <v>64</v>
      </c>
      <c r="D145" s="659"/>
      <c r="E145" s="174"/>
      <c r="F145" s="174"/>
      <c r="G145" s="173">
        <v>2274</v>
      </c>
      <c r="H145" s="173">
        <v>30</v>
      </c>
      <c r="I145" s="173">
        <v>117</v>
      </c>
      <c r="J145" s="173">
        <v>624</v>
      </c>
      <c r="K145" s="173">
        <v>15</v>
      </c>
      <c r="L145" s="173">
        <v>0</v>
      </c>
      <c r="M145" s="173">
        <v>0</v>
      </c>
      <c r="N145" s="173">
        <v>0</v>
      </c>
      <c r="O145" s="173">
        <v>0</v>
      </c>
      <c r="P145" s="173">
        <v>148</v>
      </c>
      <c r="Q145" s="173">
        <v>558</v>
      </c>
      <c r="R145" s="173">
        <v>0</v>
      </c>
      <c r="S145" s="173">
        <v>0</v>
      </c>
      <c r="T145" s="173">
        <v>16</v>
      </c>
      <c r="U145" s="173">
        <v>0</v>
      </c>
      <c r="V145" s="173">
        <v>0</v>
      </c>
      <c r="W145" s="173">
        <v>0</v>
      </c>
      <c r="X145" s="173">
        <v>0</v>
      </c>
      <c r="Y145" s="173">
        <v>0</v>
      </c>
      <c r="Z145" s="173">
        <v>0</v>
      </c>
      <c r="AA145" s="173">
        <v>0</v>
      </c>
      <c r="AB145" s="173">
        <v>0</v>
      </c>
      <c r="AC145" s="173">
        <v>63</v>
      </c>
      <c r="AD145" s="173">
        <v>1571</v>
      </c>
    </row>
    <row r="146" spans="1:30" ht="16.5">
      <c r="A146" s="155"/>
      <c r="B146" s="155"/>
      <c r="C146" s="155"/>
      <c r="D146" s="155"/>
      <c r="E146" s="168"/>
      <c r="F146" s="168"/>
      <c r="G146" s="155"/>
      <c r="H146" s="155"/>
      <c r="I146" s="155"/>
      <c r="J146" s="155"/>
      <c r="K146" s="155"/>
      <c r="L146" s="155"/>
      <c r="M146" s="155"/>
      <c r="N146" s="155"/>
      <c r="O146" s="155"/>
      <c r="P146" s="155"/>
      <c r="Q146" s="155"/>
      <c r="R146" s="155"/>
      <c r="S146" s="155"/>
      <c r="T146" s="155"/>
      <c r="U146" s="155"/>
      <c r="V146" s="155"/>
      <c r="W146" s="155"/>
      <c r="X146" s="155"/>
      <c r="Y146" s="155"/>
      <c r="Z146" s="155"/>
      <c r="AA146" s="155"/>
      <c r="AB146" s="155"/>
      <c r="AC146" s="155"/>
      <c r="AD146" s="155"/>
    </row>
    <row r="147" spans="1:30" ht="16.5">
      <c r="A147" s="155"/>
      <c r="B147" s="171" t="s">
        <v>65</v>
      </c>
      <c r="C147" s="660" t="s">
        <v>66</v>
      </c>
      <c r="D147" s="661"/>
      <c r="E147" s="661"/>
      <c r="F147" s="662"/>
      <c r="G147" s="172" t="s">
        <v>6</v>
      </c>
      <c r="H147" s="164" t="s">
        <v>7</v>
      </c>
      <c r="I147" s="164" t="s">
        <v>8</v>
      </c>
      <c r="J147" s="164" t="s">
        <v>9</v>
      </c>
      <c r="K147" s="164" t="s">
        <v>10</v>
      </c>
      <c r="L147" s="164" t="s">
        <v>11</v>
      </c>
      <c r="M147" s="164" t="s">
        <v>12</v>
      </c>
      <c r="N147" s="164" t="s">
        <v>13</v>
      </c>
      <c r="O147" s="164" t="s">
        <v>14</v>
      </c>
      <c r="P147" s="164" t="s">
        <v>15</v>
      </c>
      <c r="Q147" s="164" t="s">
        <v>16</v>
      </c>
      <c r="R147" s="164" t="s">
        <v>17</v>
      </c>
      <c r="S147" s="164" t="s">
        <v>18</v>
      </c>
      <c r="T147" s="164" t="s">
        <v>22</v>
      </c>
      <c r="U147" s="164" t="s">
        <v>23</v>
      </c>
      <c r="V147" s="164" t="s">
        <v>24</v>
      </c>
      <c r="W147" s="164" t="s">
        <v>25</v>
      </c>
      <c r="X147" s="164" t="s">
        <v>26</v>
      </c>
      <c r="Y147" s="164" t="s">
        <v>27</v>
      </c>
      <c r="Z147" s="164" t="s">
        <v>28</v>
      </c>
      <c r="AA147" s="164" t="s">
        <v>29</v>
      </c>
      <c r="AB147" s="155"/>
      <c r="AC147" s="155"/>
      <c r="AD147" s="155"/>
    </row>
    <row r="148" spans="1:30" ht="16.5">
      <c r="A148" s="155"/>
      <c r="B148" s="155"/>
      <c r="C148" s="663"/>
      <c r="D148" s="664"/>
      <c r="E148" s="664"/>
      <c r="F148" s="665"/>
      <c r="G148" s="165">
        <v>0</v>
      </c>
      <c r="H148" s="165">
        <f>H145+8</f>
        <v>38</v>
      </c>
      <c r="I148" s="165">
        <v>117</v>
      </c>
      <c r="J148" s="165">
        <f>J145+8</f>
        <v>632</v>
      </c>
      <c r="K148" s="165">
        <v>15</v>
      </c>
      <c r="L148" s="165">
        <v>0</v>
      </c>
      <c r="M148" s="165">
        <v>0</v>
      </c>
      <c r="N148" s="165">
        <v>0</v>
      </c>
      <c r="O148" s="165">
        <v>0</v>
      </c>
      <c r="P148" s="165">
        <v>148</v>
      </c>
      <c r="Q148" s="165">
        <v>558</v>
      </c>
      <c r="R148" s="165">
        <v>0</v>
      </c>
      <c r="S148" s="165">
        <v>0</v>
      </c>
      <c r="T148" s="165">
        <v>0</v>
      </c>
      <c r="U148" s="165">
        <v>0</v>
      </c>
      <c r="V148" s="165">
        <v>0</v>
      </c>
      <c r="W148" s="165">
        <v>0</v>
      </c>
      <c r="X148" s="165">
        <v>0</v>
      </c>
      <c r="Y148" s="165">
        <v>0</v>
      </c>
      <c r="Z148" s="165">
        <v>63</v>
      </c>
      <c r="AA148" s="165">
        <f>SUM(H148:Z148)</f>
        <v>1571</v>
      </c>
      <c r="AB148" s="155"/>
      <c r="AC148" s="155"/>
      <c r="AD148" s="155"/>
    </row>
    <row r="149" spans="1:30" ht="16.5">
      <c r="A149" s="155"/>
      <c r="B149" s="155"/>
      <c r="C149" s="155"/>
      <c r="D149" s="155"/>
      <c r="E149" s="168"/>
      <c r="F149" s="168"/>
      <c r="G149" s="155"/>
      <c r="H149" s="155"/>
      <c r="I149" s="155"/>
      <c r="J149" s="155"/>
      <c r="K149" s="155"/>
      <c r="L149" s="155"/>
      <c r="M149" s="155"/>
      <c r="N149" s="155"/>
      <c r="O149" s="155"/>
      <c r="P149" s="155"/>
      <c r="Q149" s="155"/>
      <c r="R149" s="155"/>
      <c r="S149" s="155"/>
      <c r="T149" s="155"/>
      <c r="U149" s="155"/>
      <c r="V149" s="155"/>
      <c r="W149" s="155"/>
      <c r="X149" s="155"/>
      <c r="Y149" s="155"/>
      <c r="Z149" s="155"/>
      <c r="AA149" s="155"/>
      <c r="AB149" s="155"/>
      <c r="AC149" s="155"/>
      <c r="AD149" s="155"/>
    </row>
    <row r="150" spans="1:30" ht="24.75" customHeight="1">
      <c r="A150" s="155"/>
      <c r="B150" s="171" t="s">
        <v>67</v>
      </c>
      <c r="C150" s="666" t="s">
        <v>68</v>
      </c>
      <c r="D150" s="666"/>
      <c r="E150" s="666"/>
      <c r="F150" s="666"/>
      <c r="G150" s="172" t="s">
        <v>6</v>
      </c>
      <c r="H150" s="667" t="s">
        <v>69</v>
      </c>
      <c r="I150" s="667"/>
      <c r="J150" s="42" t="s">
        <v>8</v>
      </c>
      <c r="K150" s="339" t="s">
        <v>10</v>
      </c>
      <c r="L150" s="164" t="s">
        <v>11</v>
      </c>
      <c r="M150" s="164" t="s">
        <v>12</v>
      </c>
      <c r="N150" s="164" t="s">
        <v>13</v>
      </c>
      <c r="O150" s="164" t="s">
        <v>14</v>
      </c>
      <c r="P150" s="164" t="s">
        <v>15</v>
      </c>
      <c r="Q150" s="164" t="s">
        <v>16</v>
      </c>
      <c r="R150" s="164" t="s">
        <v>17</v>
      </c>
      <c r="S150" s="164" t="s">
        <v>18</v>
      </c>
      <c r="T150" s="164" t="s">
        <v>22</v>
      </c>
      <c r="U150" s="164" t="s">
        <v>23</v>
      </c>
      <c r="V150" s="164" t="s">
        <v>24</v>
      </c>
      <c r="W150" s="164" t="s">
        <v>25</v>
      </c>
      <c r="X150" s="164" t="s">
        <v>26</v>
      </c>
      <c r="Y150" s="164" t="s">
        <v>27</v>
      </c>
      <c r="Z150" s="164" t="s">
        <v>28</v>
      </c>
      <c r="AA150" s="164" t="s">
        <v>29</v>
      </c>
      <c r="AB150" s="155"/>
      <c r="AC150" s="155"/>
      <c r="AD150" s="155"/>
    </row>
    <row r="151" spans="1:30" ht="16.5">
      <c r="A151" s="155"/>
      <c r="B151" s="155"/>
      <c r="C151" s="666"/>
      <c r="D151" s="666"/>
      <c r="E151" s="666"/>
      <c r="F151" s="666"/>
      <c r="G151" s="165">
        <v>2274</v>
      </c>
      <c r="H151" s="668">
        <f>H148+J148</f>
        <v>670</v>
      </c>
      <c r="I151" s="668"/>
      <c r="J151" s="44">
        <f>I148</f>
        <v>117</v>
      </c>
      <c r="K151" s="340">
        <f>K148</f>
        <v>15</v>
      </c>
      <c r="L151" s="165" t="s">
        <v>790</v>
      </c>
      <c r="M151" s="285" t="s">
        <v>790</v>
      </c>
      <c r="N151" s="285" t="s">
        <v>790</v>
      </c>
      <c r="O151" s="285" t="s">
        <v>790</v>
      </c>
      <c r="P151" s="165">
        <v>148</v>
      </c>
      <c r="Q151" s="165">
        <v>558</v>
      </c>
      <c r="R151" s="165" t="s">
        <v>790</v>
      </c>
      <c r="S151" s="285" t="s">
        <v>790</v>
      </c>
      <c r="T151" s="285" t="s">
        <v>790</v>
      </c>
      <c r="U151" s="285" t="s">
        <v>790</v>
      </c>
      <c r="V151" s="285" t="s">
        <v>790</v>
      </c>
      <c r="W151" s="285" t="s">
        <v>790</v>
      </c>
      <c r="X151" s="285" t="s">
        <v>790</v>
      </c>
      <c r="Y151" s="165">
        <v>0</v>
      </c>
      <c r="Z151" s="165">
        <v>63</v>
      </c>
      <c r="AA151" s="285">
        <f>SUM(H151:Z151)</f>
        <v>1571</v>
      </c>
      <c r="AB151" s="155"/>
      <c r="AC151" s="155"/>
      <c r="AD151" s="155"/>
    </row>
    <row r="154" spans="1:30" s="158" customFormat="1" ht="16.5">
      <c r="A154" s="157" t="s">
        <v>0</v>
      </c>
      <c r="B154" s="163" t="s">
        <v>1</v>
      </c>
      <c r="C154" s="162" t="s">
        <v>2</v>
      </c>
      <c r="D154" s="162" t="s">
        <v>3</v>
      </c>
      <c r="E154" s="156" t="s">
        <v>4</v>
      </c>
      <c r="F154" s="156" t="s">
        <v>5</v>
      </c>
      <c r="G154" s="156" t="s">
        <v>6</v>
      </c>
      <c r="H154" s="164" t="s">
        <v>7</v>
      </c>
      <c r="I154" s="164" t="s">
        <v>8</v>
      </c>
      <c r="J154" s="164" t="s">
        <v>9</v>
      </c>
      <c r="K154" s="164" t="s">
        <v>10</v>
      </c>
      <c r="L154" s="164" t="s">
        <v>11</v>
      </c>
      <c r="M154" s="164" t="s">
        <v>12</v>
      </c>
      <c r="N154" s="164" t="s">
        <v>13</v>
      </c>
      <c r="O154" s="164" t="s">
        <v>14</v>
      </c>
      <c r="P154" s="164" t="s">
        <v>15</v>
      </c>
      <c r="Q154" s="164" t="s">
        <v>16</v>
      </c>
      <c r="R154" s="164" t="s">
        <v>17</v>
      </c>
      <c r="S154" s="164" t="s">
        <v>18</v>
      </c>
      <c r="T154" s="166" t="s">
        <v>19</v>
      </c>
      <c r="U154" s="166" t="s">
        <v>20</v>
      </c>
      <c r="V154" s="166" t="s">
        <v>21</v>
      </c>
      <c r="W154" s="164" t="s">
        <v>22</v>
      </c>
      <c r="X154" s="164" t="s">
        <v>23</v>
      </c>
      <c r="Y154" s="164" t="s">
        <v>24</v>
      </c>
      <c r="Z154" s="164" t="s">
        <v>25</v>
      </c>
      <c r="AA154" s="164" t="s">
        <v>26</v>
      </c>
      <c r="AB154" s="164" t="s">
        <v>27</v>
      </c>
      <c r="AC154" s="164" t="s">
        <v>28</v>
      </c>
      <c r="AD154" s="164" t="s">
        <v>29</v>
      </c>
    </row>
    <row r="155" spans="1:30" s="158" customFormat="1" ht="16.5">
      <c r="A155" s="159">
        <v>16</v>
      </c>
      <c r="B155" s="170"/>
      <c r="C155" s="160" t="s">
        <v>366</v>
      </c>
      <c r="D155" s="160" t="s">
        <v>366</v>
      </c>
      <c r="E155" s="169">
        <v>2436</v>
      </c>
      <c r="F155" s="176" t="s">
        <v>31</v>
      </c>
      <c r="G155" s="161">
        <v>604</v>
      </c>
      <c r="H155" s="165">
        <v>66</v>
      </c>
      <c r="I155" s="165">
        <v>65</v>
      </c>
      <c r="J155" s="165">
        <v>33</v>
      </c>
      <c r="K155" s="165">
        <v>43</v>
      </c>
      <c r="L155" s="165">
        <v>15</v>
      </c>
      <c r="M155" s="165">
        <v>46</v>
      </c>
      <c r="N155" s="165">
        <v>4</v>
      </c>
      <c r="O155" s="165">
        <v>45</v>
      </c>
      <c r="P155" s="165">
        <v>0</v>
      </c>
      <c r="Q155" s="165">
        <v>49</v>
      </c>
      <c r="R155" s="165"/>
      <c r="S155" s="165"/>
      <c r="T155" s="167">
        <v>7</v>
      </c>
      <c r="U155" s="167"/>
      <c r="V155" s="167"/>
      <c r="W155" s="165">
        <v>11</v>
      </c>
      <c r="X155" s="165">
        <v>41</v>
      </c>
      <c r="Y155" s="165"/>
      <c r="Z155" s="165"/>
      <c r="AA155" s="165"/>
      <c r="AB155" s="165">
        <v>0</v>
      </c>
      <c r="AC155" s="165">
        <v>21</v>
      </c>
      <c r="AD155" s="165">
        <f>SUM(H155:AC155)</f>
        <v>446</v>
      </c>
    </row>
    <row r="156" spans="1:30" s="158" customFormat="1" ht="16.5">
      <c r="A156" s="159">
        <v>16</v>
      </c>
      <c r="B156" s="170"/>
      <c r="C156" s="160" t="s">
        <v>366</v>
      </c>
      <c r="D156" s="160" t="s">
        <v>366</v>
      </c>
      <c r="E156" s="169">
        <v>2436</v>
      </c>
      <c r="F156" s="160" t="s">
        <v>32</v>
      </c>
      <c r="G156" s="161">
        <v>604</v>
      </c>
      <c r="H156" s="165">
        <v>74</v>
      </c>
      <c r="I156" s="165">
        <v>70</v>
      </c>
      <c r="J156" s="165">
        <v>35</v>
      </c>
      <c r="K156" s="165">
        <v>61</v>
      </c>
      <c r="L156" s="165">
        <v>13</v>
      </c>
      <c r="M156" s="165">
        <v>40</v>
      </c>
      <c r="N156" s="165">
        <v>3</v>
      </c>
      <c r="O156" s="165">
        <v>34</v>
      </c>
      <c r="P156" s="165">
        <v>6</v>
      </c>
      <c r="Q156" s="165">
        <v>37</v>
      </c>
      <c r="R156" s="165"/>
      <c r="S156" s="165"/>
      <c r="T156" s="167">
        <v>3</v>
      </c>
      <c r="U156" s="167"/>
      <c r="V156" s="167"/>
      <c r="W156" s="165">
        <v>19</v>
      </c>
      <c r="X156" s="165">
        <v>27</v>
      </c>
      <c r="Y156" s="165"/>
      <c r="Z156" s="165"/>
      <c r="AA156" s="165"/>
      <c r="AB156" s="165">
        <v>0</v>
      </c>
      <c r="AC156" s="165">
        <v>16</v>
      </c>
      <c r="AD156" s="165">
        <f t="shared" ref="AD156:AD180" si="47">SUM(H156:AC156)</f>
        <v>438</v>
      </c>
    </row>
    <row r="157" spans="1:30" s="158" customFormat="1" ht="16.5">
      <c r="A157" s="159">
        <v>16</v>
      </c>
      <c r="B157" s="170"/>
      <c r="C157" s="160" t="s">
        <v>366</v>
      </c>
      <c r="D157" s="160" t="s">
        <v>366</v>
      </c>
      <c r="E157" s="169">
        <v>2437</v>
      </c>
      <c r="F157" s="176" t="s">
        <v>31</v>
      </c>
      <c r="G157" s="161">
        <v>644</v>
      </c>
      <c r="H157" s="165">
        <v>84</v>
      </c>
      <c r="I157" s="165">
        <v>77</v>
      </c>
      <c r="J157" s="165">
        <v>37</v>
      </c>
      <c r="K157" s="165">
        <v>55</v>
      </c>
      <c r="L157" s="165">
        <v>13</v>
      </c>
      <c r="M157" s="165">
        <v>34</v>
      </c>
      <c r="N157" s="165">
        <v>1</v>
      </c>
      <c r="O157" s="165">
        <v>16</v>
      </c>
      <c r="P157" s="165">
        <v>1</v>
      </c>
      <c r="Q157" s="165">
        <v>40</v>
      </c>
      <c r="R157" s="165"/>
      <c r="S157" s="165"/>
      <c r="T157" s="167">
        <v>9</v>
      </c>
      <c r="U157" s="167"/>
      <c r="V157" s="167"/>
      <c r="W157" s="165">
        <v>21</v>
      </c>
      <c r="X157" s="165">
        <v>41</v>
      </c>
      <c r="Y157" s="165"/>
      <c r="Z157" s="165"/>
      <c r="AA157" s="165"/>
      <c r="AB157" s="165">
        <v>0</v>
      </c>
      <c r="AC157" s="165">
        <v>21</v>
      </c>
      <c r="AD157" s="165">
        <f t="shared" si="47"/>
        <v>450</v>
      </c>
    </row>
    <row r="158" spans="1:30" s="158" customFormat="1" ht="16.5">
      <c r="A158" s="159">
        <v>16</v>
      </c>
      <c r="B158" s="170"/>
      <c r="C158" s="160" t="s">
        <v>366</v>
      </c>
      <c r="D158" s="160" t="s">
        <v>366</v>
      </c>
      <c r="E158" s="169">
        <v>2437</v>
      </c>
      <c r="F158" s="160" t="s">
        <v>32</v>
      </c>
      <c r="G158" s="161">
        <v>643</v>
      </c>
      <c r="H158" s="165">
        <v>79</v>
      </c>
      <c r="I158" s="165">
        <v>94</v>
      </c>
      <c r="J158" s="165">
        <v>39</v>
      </c>
      <c r="K158" s="165">
        <v>39</v>
      </c>
      <c r="L158" s="165">
        <v>13</v>
      </c>
      <c r="M158" s="165">
        <v>30</v>
      </c>
      <c r="N158" s="165">
        <v>1</v>
      </c>
      <c r="O158" s="165">
        <v>29</v>
      </c>
      <c r="P158" s="165">
        <v>1</v>
      </c>
      <c r="Q158" s="165">
        <v>44</v>
      </c>
      <c r="R158" s="165"/>
      <c r="S158" s="165"/>
      <c r="T158" s="167">
        <v>3</v>
      </c>
      <c r="U158" s="167"/>
      <c r="V158" s="167"/>
      <c r="W158" s="165">
        <v>14</v>
      </c>
      <c r="X158" s="165">
        <v>44</v>
      </c>
      <c r="Y158" s="165"/>
      <c r="Z158" s="165"/>
      <c r="AA158" s="165"/>
      <c r="AB158" s="165">
        <v>0</v>
      </c>
      <c r="AC158" s="165">
        <v>25</v>
      </c>
      <c r="AD158" s="165">
        <f t="shared" si="47"/>
        <v>455</v>
      </c>
    </row>
    <row r="159" spans="1:30" s="158" customFormat="1" ht="16.5">
      <c r="A159" s="159">
        <v>16</v>
      </c>
      <c r="B159" s="170"/>
      <c r="C159" s="160" t="s">
        <v>366</v>
      </c>
      <c r="D159" s="160" t="s">
        <v>366</v>
      </c>
      <c r="E159" s="169">
        <v>2437</v>
      </c>
      <c r="F159" s="160" t="s">
        <v>33</v>
      </c>
      <c r="G159" s="161">
        <v>643</v>
      </c>
      <c r="H159" s="165">
        <v>91</v>
      </c>
      <c r="I159" s="165">
        <v>73</v>
      </c>
      <c r="J159" s="165">
        <v>24</v>
      </c>
      <c r="K159" s="165">
        <v>49</v>
      </c>
      <c r="L159" s="165">
        <v>22</v>
      </c>
      <c r="M159" s="165">
        <v>21</v>
      </c>
      <c r="N159" s="165">
        <v>1</v>
      </c>
      <c r="O159" s="165">
        <v>34</v>
      </c>
      <c r="P159" s="165">
        <v>3</v>
      </c>
      <c r="Q159" s="165">
        <v>54</v>
      </c>
      <c r="R159" s="165"/>
      <c r="S159" s="165"/>
      <c r="T159" s="167">
        <v>8</v>
      </c>
      <c r="U159" s="167"/>
      <c r="V159" s="167"/>
      <c r="W159" s="165">
        <v>15</v>
      </c>
      <c r="X159" s="165">
        <v>40</v>
      </c>
      <c r="Y159" s="165"/>
      <c r="Z159" s="165"/>
      <c r="AA159" s="165"/>
      <c r="AB159" s="165">
        <v>1</v>
      </c>
      <c r="AC159" s="165">
        <v>11</v>
      </c>
      <c r="AD159" s="165">
        <f t="shared" si="47"/>
        <v>447</v>
      </c>
    </row>
    <row r="160" spans="1:30" s="158" customFormat="1" ht="16.5">
      <c r="A160" s="159">
        <v>16</v>
      </c>
      <c r="B160" s="170"/>
      <c r="C160" s="160" t="s">
        <v>366</v>
      </c>
      <c r="D160" s="160" t="s">
        <v>366</v>
      </c>
      <c r="E160" s="169">
        <v>2438</v>
      </c>
      <c r="F160" s="176" t="s">
        <v>31</v>
      </c>
      <c r="G160" s="161">
        <v>530</v>
      </c>
      <c r="H160" s="165">
        <v>0</v>
      </c>
      <c r="I160" s="165">
        <v>48</v>
      </c>
      <c r="J160" s="165">
        <v>0</v>
      </c>
      <c r="K160" s="165">
        <v>47</v>
      </c>
      <c r="L160" s="165">
        <v>16</v>
      </c>
      <c r="M160" s="165">
        <v>39</v>
      </c>
      <c r="N160" s="165">
        <v>0</v>
      </c>
      <c r="O160" s="165">
        <v>34</v>
      </c>
      <c r="P160" s="165">
        <v>1</v>
      </c>
      <c r="Q160" s="165">
        <v>36</v>
      </c>
      <c r="R160" s="165"/>
      <c r="S160" s="165"/>
      <c r="T160" s="167">
        <v>98</v>
      </c>
      <c r="U160" s="167"/>
      <c r="V160" s="167"/>
      <c r="W160" s="165">
        <v>13</v>
      </c>
      <c r="X160" s="165">
        <v>34</v>
      </c>
      <c r="Y160" s="165"/>
      <c r="Z160" s="165"/>
      <c r="AA160" s="165"/>
      <c r="AB160" s="165">
        <v>0</v>
      </c>
      <c r="AC160" s="165">
        <v>16</v>
      </c>
      <c r="AD160" s="165">
        <f t="shared" si="47"/>
        <v>382</v>
      </c>
    </row>
    <row r="161" spans="1:30" s="158" customFormat="1" ht="16.5">
      <c r="A161" s="159">
        <v>16</v>
      </c>
      <c r="B161" s="170"/>
      <c r="C161" s="160" t="s">
        <v>366</v>
      </c>
      <c r="D161" s="160" t="s">
        <v>366</v>
      </c>
      <c r="E161" s="169">
        <v>2438</v>
      </c>
      <c r="F161" s="160" t="s">
        <v>32</v>
      </c>
      <c r="G161" s="161">
        <v>530</v>
      </c>
      <c r="H161" s="165">
        <v>68</v>
      </c>
      <c r="I161" s="165">
        <v>57</v>
      </c>
      <c r="J161" s="165">
        <v>20</v>
      </c>
      <c r="K161" s="165">
        <v>30</v>
      </c>
      <c r="L161" s="165">
        <v>13</v>
      </c>
      <c r="M161" s="165">
        <v>23</v>
      </c>
      <c r="N161" s="165">
        <v>1</v>
      </c>
      <c r="O161" s="165">
        <v>29</v>
      </c>
      <c r="P161" s="165">
        <v>1</v>
      </c>
      <c r="Q161" s="165">
        <v>33</v>
      </c>
      <c r="R161" s="165"/>
      <c r="S161" s="165"/>
      <c r="T161" s="167">
        <v>6</v>
      </c>
      <c r="U161" s="167"/>
      <c r="V161" s="167"/>
      <c r="W161" s="165">
        <v>12</v>
      </c>
      <c r="X161" s="165">
        <v>26</v>
      </c>
      <c r="Y161" s="165"/>
      <c r="Z161" s="165"/>
      <c r="AA161" s="165"/>
      <c r="AB161" s="165">
        <v>0</v>
      </c>
      <c r="AC161" s="165">
        <v>6</v>
      </c>
      <c r="AD161" s="165">
        <f t="shared" si="47"/>
        <v>325</v>
      </c>
    </row>
    <row r="162" spans="1:30" s="158" customFormat="1" ht="16.5">
      <c r="A162" s="159">
        <v>16</v>
      </c>
      <c r="B162" s="170"/>
      <c r="C162" s="160" t="s">
        <v>366</v>
      </c>
      <c r="D162" s="160" t="s">
        <v>366</v>
      </c>
      <c r="E162" s="169">
        <v>2439</v>
      </c>
      <c r="F162" s="176" t="s">
        <v>31</v>
      </c>
      <c r="G162" s="161">
        <v>622</v>
      </c>
      <c r="H162" s="165">
        <v>56</v>
      </c>
      <c r="I162" s="165">
        <v>100</v>
      </c>
      <c r="J162" s="165">
        <v>21</v>
      </c>
      <c r="K162" s="165">
        <v>40</v>
      </c>
      <c r="L162" s="165">
        <v>19</v>
      </c>
      <c r="M162" s="165">
        <v>42</v>
      </c>
      <c r="N162" s="165">
        <v>2</v>
      </c>
      <c r="O162" s="165">
        <v>43</v>
      </c>
      <c r="P162" s="165">
        <v>3</v>
      </c>
      <c r="Q162" s="165">
        <v>65</v>
      </c>
      <c r="R162" s="165"/>
      <c r="S162" s="165"/>
      <c r="T162" s="167">
        <v>5</v>
      </c>
      <c r="U162" s="167"/>
      <c r="V162" s="167"/>
      <c r="W162" s="165">
        <v>18</v>
      </c>
      <c r="X162" s="165">
        <v>33</v>
      </c>
      <c r="Y162" s="165"/>
      <c r="Z162" s="165"/>
      <c r="AA162" s="165"/>
      <c r="AB162" s="165">
        <v>0</v>
      </c>
      <c r="AC162" s="165">
        <v>16</v>
      </c>
      <c r="AD162" s="165">
        <f t="shared" si="47"/>
        <v>463</v>
      </c>
    </row>
    <row r="163" spans="1:30" s="158" customFormat="1" ht="16.5">
      <c r="A163" s="159">
        <v>16</v>
      </c>
      <c r="B163" s="170"/>
      <c r="C163" s="160" t="s">
        <v>366</v>
      </c>
      <c r="D163" s="160" t="s">
        <v>366</v>
      </c>
      <c r="E163" s="169">
        <v>2439</v>
      </c>
      <c r="F163" s="160" t="s">
        <v>32</v>
      </c>
      <c r="G163" s="161">
        <v>622</v>
      </c>
      <c r="H163" s="165">
        <v>73</v>
      </c>
      <c r="I163" s="165">
        <v>95</v>
      </c>
      <c r="J163" s="165">
        <v>19</v>
      </c>
      <c r="K163" s="165">
        <v>35</v>
      </c>
      <c r="L163" s="165">
        <v>11</v>
      </c>
      <c r="M163" s="165">
        <v>48</v>
      </c>
      <c r="N163" s="165">
        <v>1</v>
      </c>
      <c r="O163" s="165">
        <v>30</v>
      </c>
      <c r="P163" s="165">
        <v>4</v>
      </c>
      <c r="Q163" s="165">
        <v>35</v>
      </c>
      <c r="R163" s="165"/>
      <c r="S163" s="165"/>
      <c r="T163" s="167">
        <v>7</v>
      </c>
      <c r="U163" s="167"/>
      <c r="V163" s="167"/>
      <c r="W163" s="165">
        <v>12</v>
      </c>
      <c r="X163" s="165">
        <v>43</v>
      </c>
      <c r="Y163" s="165"/>
      <c r="Z163" s="165"/>
      <c r="AA163" s="165"/>
      <c r="AB163" s="165">
        <v>0</v>
      </c>
      <c r="AC163" s="165">
        <v>13</v>
      </c>
      <c r="AD163" s="165">
        <f t="shared" si="47"/>
        <v>426</v>
      </c>
    </row>
    <row r="164" spans="1:30" s="158" customFormat="1" ht="16.5">
      <c r="A164" s="159">
        <v>16</v>
      </c>
      <c r="B164" s="170"/>
      <c r="C164" s="160" t="s">
        <v>366</v>
      </c>
      <c r="D164" s="160" t="s">
        <v>366</v>
      </c>
      <c r="E164" s="169">
        <v>2439</v>
      </c>
      <c r="F164" s="160" t="s">
        <v>34</v>
      </c>
      <c r="G164" s="161"/>
      <c r="H164" s="165">
        <v>4</v>
      </c>
      <c r="I164" s="165">
        <v>3</v>
      </c>
      <c r="J164" s="165">
        <v>3</v>
      </c>
      <c r="K164" s="165">
        <v>4</v>
      </c>
      <c r="L164" s="165">
        <v>3</v>
      </c>
      <c r="M164" s="165">
        <v>3</v>
      </c>
      <c r="N164" s="165">
        <v>0</v>
      </c>
      <c r="O164" s="165">
        <v>0</v>
      </c>
      <c r="P164" s="165">
        <v>0</v>
      </c>
      <c r="Q164" s="165">
        <v>3</v>
      </c>
      <c r="R164" s="165"/>
      <c r="S164" s="165"/>
      <c r="T164" s="167">
        <v>1</v>
      </c>
      <c r="U164" s="167"/>
      <c r="V164" s="167"/>
      <c r="W164" s="165">
        <v>1</v>
      </c>
      <c r="X164" s="165">
        <v>1</v>
      </c>
      <c r="Y164" s="165"/>
      <c r="Z164" s="165"/>
      <c r="AA164" s="165"/>
      <c r="AB164" s="165">
        <v>0</v>
      </c>
      <c r="AC164" s="165">
        <v>1</v>
      </c>
      <c r="AD164" s="165">
        <f t="shared" si="47"/>
        <v>27</v>
      </c>
    </row>
    <row r="165" spans="1:30" s="158" customFormat="1" ht="16.5">
      <c r="A165" s="159">
        <v>16</v>
      </c>
      <c r="B165" s="170"/>
      <c r="C165" s="160" t="s">
        <v>366</v>
      </c>
      <c r="D165" s="160" t="s">
        <v>366</v>
      </c>
      <c r="E165" s="169">
        <v>2440</v>
      </c>
      <c r="F165" s="176" t="s">
        <v>31</v>
      </c>
      <c r="G165" s="161">
        <v>739</v>
      </c>
      <c r="H165" s="165">
        <v>68</v>
      </c>
      <c r="I165" s="165">
        <v>154</v>
      </c>
      <c r="J165" s="165">
        <v>20</v>
      </c>
      <c r="K165" s="165">
        <v>68</v>
      </c>
      <c r="L165" s="165">
        <v>11</v>
      </c>
      <c r="M165" s="165">
        <v>35</v>
      </c>
      <c r="N165" s="165">
        <v>1</v>
      </c>
      <c r="O165" s="165">
        <v>29</v>
      </c>
      <c r="P165" s="165">
        <v>2</v>
      </c>
      <c r="Q165" s="165">
        <v>37</v>
      </c>
      <c r="R165" s="165"/>
      <c r="S165" s="165"/>
      <c r="T165" s="167">
        <v>6</v>
      </c>
      <c r="U165" s="167"/>
      <c r="V165" s="167"/>
      <c r="W165" s="165">
        <v>10</v>
      </c>
      <c r="X165" s="165">
        <v>58</v>
      </c>
      <c r="Y165" s="165"/>
      <c r="Z165" s="165"/>
      <c r="AA165" s="165"/>
      <c r="AB165" s="165">
        <v>0</v>
      </c>
      <c r="AC165" s="165">
        <v>16</v>
      </c>
      <c r="AD165" s="165">
        <f t="shared" si="47"/>
        <v>515</v>
      </c>
    </row>
    <row r="166" spans="1:30" s="158" customFormat="1" ht="16.5">
      <c r="A166" s="159">
        <v>16</v>
      </c>
      <c r="B166" s="170"/>
      <c r="C166" s="160" t="s">
        <v>366</v>
      </c>
      <c r="D166" s="160" t="s">
        <v>366</v>
      </c>
      <c r="E166" s="169">
        <v>2440</v>
      </c>
      <c r="F166" s="160" t="s">
        <v>32</v>
      </c>
      <c r="G166" s="161">
        <v>739</v>
      </c>
      <c r="H166" s="165">
        <v>88</v>
      </c>
      <c r="I166" s="165">
        <v>138</v>
      </c>
      <c r="J166" s="165">
        <v>16</v>
      </c>
      <c r="K166" s="165">
        <v>61</v>
      </c>
      <c r="L166" s="165">
        <v>12</v>
      </c>
      <c r="M166" s="165">
        <v>41</v>
      </c>
      <c r="N166" s="165">
        <v>1</v>
      </c>
      <c r="O166" s="165">
        <v>23</v>
      </c>
      <c r="P166" s="165">
        <v>5</v>
      </c>
      <c r="Q166" s="165">
        <v>44</v>
      </c>
      <c r="R166" s="165"/>
      <c r="S166" s="165"/>
      <c r="T166" s="167">
        <v>12</v>
      </c>
      <c r="U166" s="167"/>
      <c r="V166" s="167"/>
      <c r="W166" s="165">
        <v>19</v>
      </c>
      <c r="X166" s="165">
        <v>40</v>
      </c>
      <c r="Y166" s="165"/>
      <c r="Z166" s="165"/>
      <c r="AA166" s="165"/>
      <c r="AB166" s="165">
        <v>0</v>
      </c>
      <c r="AC166" s="165">
        <v>14</v>
      </c>
      <c r="AD166" s="165">
        <f t="shared" si="47"/>
        <v>514</v>
      </c>
    </row>
    <row r="167" spans="1:30" s="158" customFormat="1" ht="16.5">
      <c r="A167" s="159">
        <v>16</v>
      </c>
      <c r="B167" s="170"/>
      <c r="C167" s="160" t="s">
        <v>366</v>
      </c>
      <c r="D167" s="160" t="s">
        <v>366</v>
      </c>
      <c r="E167" s="169">
        <v>2441</v>
      </c>
      <c r="F167" s="176" t="s">
        <v>31</v>
      </c>
      <c r="G167" s="161">
        <v>649</v>
      </c>
      <c r="H167" s="165">
        <v>181</v>
      </c>
      <c r="I167" s="165">
        <v>82</v>
      </c>
      <c r="J167" s="165">
        <v>23</v>
      </c>
      <c r="K167" s="165">
        <v>44</v>
      </c>
      <c r="L167" s="165">
        <v>26</v>
      </c>
      <c r="M167" s="165">
        <v>32</v>
      </c>
      <c r="N167" s="165">
        <v>3</v>
      </c>
      <c r="O167" s="165">
        <v>19</v>
      </c>
      <c r="P167" s="165">
        <v>2</v>
      </c>
      <c r="Q167" s="165">
        <v>29</v>
      </c>
      <c r="R167" s="165"/>
      <c r="S167" s="165"/>
      <c r="T167" s="167">
        <v>5</v>
      </c>
      <c r="U167" s="167"/>
      <c r="V167" s="167"/>
      <c r="W167" s="165">
        <v>2</v>
      </c>
      <c r="X167" s="165">
        <v>31</v>
      </c>
      <c r="Y167" s="165"/>
      <c r="Z167" s="165"/>
      <c r="AA167" s="165"/>
      <c r="AB167" s="165">
        <v>0</v>
      </c>
      <c r="AC167" s="165">
        <v>14</v>
      </c>
      <c r="AD167" s="165">
        <f t="shared" si="47"/>
        <v>493</v>
      </c>
    </row>
    <row r="168" spans="1:30" s="158" customFormat="1" ht="16.5">
      <c r="A168" s="159">
        <v>16</v>
      </c>
      <c r="B168" s="170"/>
      <c r="C168" s="160" t="s">
        <v>366</v>
      </c>
      <c r="D168" s="160" t="s">
        <v>366</v>
      </c>
      <c r="E168" s="169">
        <v>2441</v>
      </c>
      <c r="F168" s="160" t="s">
        <v>32</v>
      </c>
      <c r="G168" s="161">
        <v>648</v>
      </c>
      <c r="H168" s="165">
        <v>162</v>
      </c>
      <c r="I168" s="165">
        <v>76</v>
      </c>
      <c r="J168" s="165">
        <v>22</v>
      </c>
      <c r="K168" s="165">
        <v>57</v>
      </c>
      <c r="L168" s="165">
        <v>28</v>
      </c>
      <c r="M168" s="165">
        <v>15</v>
      </c>
      <c r="N168" s="165">
        <v>1</v>
      </c>
      <c r="O168" s="165">
        <v>26</v>
      </c>
      <c r="P168" s="165">
        <v>1</v>
      </c>
      <c r="Q168" s="165">
        <v>38</v>
      </c>
      <c r="R168" s="165"/>
      <c r="S168" s="165"/>
      <c r="T168" s="167">
        <v>4</v>
      </c>
      <c r="U168" s="167"/>
      <c r="V168" s="167"/>
      <c r="W168" s="165">
        <v>1</v>
      </c>
      <c r="X168" s="165">
        <v>31</v>
      </c>
      <c r="Y168" s="165"/>
      <c r="Z168" s="165"/>
      <c r="AA168" s="165"/>
      <c r="AB168" s="165">
        <v>0</v>
      </c>
      <c r="AC168" s="165">
        <v>12</v>
      </c>
      <c r="AD168" s="165">
        <f t="shared" si="47"/>
        <v>474</v>
      </c>
    </row>
    <row r="169" spans="1:30" s="158" customFormat="1" ht="16.5">
      <c r="A169" s="159">
        <v>16</v>
      </c>
      <c r="B169" s="170"/>
      <c r="C169" s="160" t="s">
        <v>366</v>
      </c>
      <c r="D169" s="160" t="s">
        <v>366</v>
      </c>
      <c r="E169" s="169">
        <v>2441</v>
      </c>
      <c r="F169" s="160" t="s">
        <v>33</v>
      </c>
      <c r="G169" s="161">
        <v>648</v>
      </c>
      <c r="H169" s="165">
        <v>163</v>
      </c>
      <c r="I169" s="165">
        <v>78</v>
      </c>
      <c r="J169" s="165">
        <v>22</v>
      </c>
      <c r="K169" s="165">
        <v>27</v>
      </c>
      <c r="L169" s="165">
        <v>27</v>
      </c>
      <c r="M169" s="165">
        <v>21</v>
      </c>
      <c r="N169" s="165">
        <v>0</v>
      </c>
      <c r="O169" s="165">
        <v>10</v>
      </c>
      <c r="P169" s="165">
        <v>0</v>
      </c>
      <c r="Q169" s="165">
        <v>40</v>
      </c>
      <c r="R169" s="165"/>
      <c r="S169" s="165"/>
      <c r="T169" s="167">
        <v>16</v>
      </c>
      <c r="U169" s="167"/>
      <c r="V169" s="167"/>
      <c r="W169" s="165">
        <v>3</v>
      </c>
      <c r="X169" s="165">
        <v>28</v>
      </c>
      <c r="Y169" s="165"/>
      <c r="Z169" s="165"/>
      <c r="AA169" s="165"/>
      <c r="AB169" s="165">
        <v>0</v>
      </c>
      <c r="AC169" s="165">
        <v>13</v>
      </c>
      <c r="AD169" s="165">
        <f t="shared" si="47"/>
        <v>448</v>
      </c>
    </row>
    <row r="170" spans="1:30" s="158" customFormat="1" ht="16.5">
      <c r="A170" s="159">
        <v>16</v>
      </c>
      <c r="B170" s="170"/>
      <c r="C170" s="160" t="s">
        <v>366</v>
      </c>
      <c r="D170" s="160" t="s">
        <v>366</v>
      </c>
      <c r="E170" s="169">
        <v>2442</v>
      </c>
      <c r="F170" s="176" t="s">
        <v>31</v>
      </c>
      <c r="G170" s="161">
        <v>596</v>
      </c>
      <c r="H170" s="165">
        <v>62</v>
      </c>
      <c r="I170" s="165">
        <v>73</v>
      </c>
      <c r="J170" s="165">
        <v>33</v>
      </c>
      <c r="K170" s="165">
        <v>35</v>
      </c>
      <c r="L170" s="165">
        <v>15</v>
      </c>
      <c r="M170" s="165">
        <v>53</v>
      </c>
      <c r="N170" s="165">
        <v>4</v>
      </c>
      <c r="O170" s="165">
        <v>24</v>
      </c>
      <c r="P170" s="165">
        <v>0</v>
      </c>
      <c r="Q170" s="165">
        <v>34</v>
      </c>
      <c r="R170" s="165"/>
      <c r="S170" s="165"/>
      <c r="T170" s="167">
        <v>7</v>
      </c>
      <c r="U170" s="167"/>
      <c r="V170" s="167"/>
      <c r="W170" s="165">
        <v>13</v>
      </c>
      <c r="X170" s="165">
        <v>42</v>
      </c>
      <c r="Y170" s="165"/>
      <c r="Z170" s="165"/>
      <c r="AA170" s="165"/>
      <c r="AB170" s="165">
        <v>0</v>
      </c>
      <c r="AC170" s="165">
        <v>7</v>
      </c>
      <c r="AD170" s="165">
        <f t="shared" si="47"/>
        <v>402</v>
      </c>
    </row>
    <row r="171" spans="1:30" s="158" customFormat="1" ht="16.5">
      <c r="A171" s="159">
        <v>16</v>
      </c>
      <c r="B171" s="170"/>
      <c r="C171" s="160" t="s">
        <v>366</v>
      </c>
      <c r="D171" s="160" t="s">
        <v>366</v>
      </c>
      <c r="E171" s="169">
        <v>2442</v>
      </c>
      <c r="F171" s="160" t="s">
        <v>32</v>
      </c>
      <c r="G171" s="161">
        <v>596</v>
      </c>
      <c r="H171" s="165">
        <v>44</v>
      </c>
      <c r="I171" s="165">
        <v>75</v>
      </c>
      <c r="J171" s="165">
        <v>33</v>
      </c>
      <c r="K171" s="165">
        <v>33</v>
      </c>
      <c r="L171" s="165">
        <v>16</v>
      </c>
      <c r="M171" s="165">
        <v>29</v>
      </c>
      <c r="N171" s="165">
        <v>0</v>
      </c>
      <c r="O171" s="165">
        <v>18</v>
      </c>
      <c r="P171" s="165">
        <v>1</v>
      </c>
      <c r="Q171" s="165">
        <v>22</v>
      </c>
      <c r="R171" s="165"/>
      <c r="S171" s="165"/>
      <c r="T171" s="167">
        <v>7</v>
      </c>
      <c r="U171" s="167"/>
      <c r="V171" s="167"/>
      <c r="W171" s="165">
        <v>7</v>
      </c>
      <c r="X171" s="165">
        <v>33</v>
      </c>
      <c r="Y171" s="165"/>
      <c r="Z171" s="165"/>
      <c r="AA171" s="165"/>
      <c r="AB171" s="165">
        <v>0</v>
      </c>
      <c r="AC171" s="165">
        <v>18</v>
      </c>
      <c r="AD171" s="165">
        <f t="shared" si="47"/>
        <v>336</v>
      </c>
    </row>
    <row r="172" spans="1:30" s="158" customFormat="1" ht="16.5">
      <c r="A172" s="159">
        <v>16</v>
      </c>
      <c r="B172" s="170"/>
      <c r="C172" s="160" t="s">
        <v>366</v>
      </c>
      <c r="D172" s="160" t="s">
        <v>366</v>
      </c>
      <c r="E172" s="169">
        <v>2442</v>
      </c>
      <c r="F172" s="160" t="s">
        <v>33</v>
      </c>
      <c r="G172" s="161">
        <v>595</v>
      </c>
      <c r="H172" s="165">
        <v>60</v>
      </c>
      <c r="I172" s="165">
        <v>98</v>
      </c>
      <c r="J172" s="165">
        <v>23</v>
      </c>
      <c r="K172" s="165">
        <v>28</v>
      </c>
      <c r="L172" s="165">
        <v>17</v>
      </c>
      <c r="M172" s="165">
        <v>35</v>
      </c>
      <c r="N172" s="165">
        <v>0</v>
      </c>
      <c r="O172" s="165">
        <v>23</v>
      </c>
      <c r="P172" s="165">
        <v>1</v>
      </c>
      <c r="Q172" s="165">
        <v>36</v>
      </c>
      <c r="R172" s="165"/>
      <c r="S172" s="165"/>
      <c r="T172" s="167">
        <v>9</v>
      </c>
      <c r="U172" s="167"/>
      <c r="V172" s="167"/>
      <c r="W172" s="165">
        <v>13</v>
      </c>
      <c r="X172" s="165">
        <v>40</v>
      </c>
      <c r="Y172" s="165"/>
      <c r="Z172" s="165"/>
      <c r="AA172" s="165"/>
      <c r="AB172" s="165">
        <v>0</v>
      </c>
      <c r="AC172" s="165">
        <v>11</v>
      </c>
      <c r="AD172" s="165">
        <f t="shared" si="47"/>
        <v>394</v>
      </c>
    </row>
    <row r="173" spans="1:30" s="158" customFormat="1" ht="16.5">
      <c r="A173" s="159">
        <v>16</v>
      </c>
      <c r="B173" s="170"/>
      <c r="C173" s="160" t="s">
        <v>366</v>
      </c>
      <c r="D173" s="160" t="s">
        <v>366</v>
      </c>
      <c r="E173" s="169">
        <v>2442</v>
      </c>
      <c r="F173" s="160" t="s">
        <v>197</v>
      </c>
      <c r="G173" s="161">
        <v>595</v>
      </c>
      <c r="H173" s="165">
        <v>70</v>
      </c>
      <c r="I173" s="165">
        <v>77</v>
      </c>
      <c r="J173" s="165">
        <v>23</v>
      </c>
      <c r="K173" s="165">
        <v>33</v>
      </c>
      <c r="L173" s="165">
        <v>15</v>
      </c>
      <c r="M173" s="165">
        <v>24</v>
      </c>
      <c r="N173" s="165">
        <v>2</v>
      </c>
      <c r="O173" s="165">
        <v>19</v>
      </c>
      <c r="P173" s="165">
        <v>4</v>
      </c>
      <c r="Q173" s="165">
        <v>32</v>
      </c>
      <c r="R173" s="165"/>
      <c r="S173" s="165"/>
      <c r="T173" s="167">
        <v>9</v>
      </c>
      <c r="U173" s="167"/>
      <c r="V173" s="167"/>
      <c r="W173" s="165">
        <v>14</v>
      </c>
      <c r="X173" s="165">
        <v>49</v>
      </c>
      <c r="Y173" s="165"/>
      <c r="Z173" s="165"/>
      <c r="AA173" s="165"/>
      <c r="AB173" s="165">
        <v>0</v>
      </c>
      <c r="AC173" s="165">
        <v>16</v>
      </c>
      <c r="AD173" s="165">
        <f t="shared" si="47"/>
        <v>387</v>
      </c>
    </row>
    <row r="174" spans="1:30" s="158" customFormat="1" ht="16.5">
      <c r="A174" s="159">
        <v>16</v>
      </c>
      <c r="B174" s="170"/>
      <c r="C174" s="160" t="s">
        <v>366</v>
      </c>
      <c r="D174" s="160" t="s">
        <v>367</v>
      </c>
      <c r="E174" s="169">
        <v>2443</v>
      </c>
      <c r="F174" s="176" t="s">
        <v>31</v>
      </c>
      <c r="G174" s="161">
        <v>498</v>
      </c>
      <c r="H174" s="165">
        <v>56</v>
      </c>
      <c r="I174" s="165">
        <v>89</v>
      </c>
      <c r="J174" s="165">
        <v>62</v>
      </c>
      <c r="K174" s="165">
        <v>28</v>
      </c>
      <c r="L174" s="165">
        <v>13</v>
      </c>
      <c r="M174" s="165">
        <v>4</v>
      </c>
      <c r="N174" s="165">
        <v>16</v>
      </c>
      <c r="O174" s="165">
        <v>9</v>
      </c>
      <c r="P174" s="165">
        <v>3</v>
      </c>
      <c r="Q174" s="165">
        <v>15</v>
      </c>
      <c r="R174" s="165"/>
      <c r="S174" s="165"/>
      <c r="T174" s="167">
        <v>2</v>
      </c>
      <c r="U174" s="167"/>
      <c r="V174" s="167"/>
      <c r="W174" s="165">
        <v>22</v>
      </c>
      <c r="X174" s="165">
        <v>1</v>
      </c>
      <c r="Y174" s="165"/>
      <c r="Z174" s="165"/>
      <c r="AA174" s="165"/>
      <c r="AB174" s="165">
        <v>0</v>
      </c>
      <c r="AC174" s="165">
        <v>45</v>
      </c>
      <c r="AD174" s="165">
        <f t="shared" si="47"/>
        <v>365</v>
      </c>
    </row>
    <row r="175" spans="1:30" s="158" customFormat="1" ht="16.5">
      <c r="A175" s="159">
        <v>16</v>
      </c>
      <c r="B175" s="170"/>
      <c r="C175" s="160" t="s">
        <v>366</v>
      </c>
      <c r="D175" s="160" t="s">
        <v>368</v>
      </c>
      <c r="E175" s="169">
        <v>2444</v>
      </c>
      <c r="F175" s="176" t="s">
        <v>31</v>
      </c>
      <c r="G175" s="161">
        <v>338</v>
      </c>
      <c r="H175" s="165">
        <v>2</v>
      </c>
      <c r="I175" s="165">
        <v>60</v>
      </c>
      <c r="J175" s="165">
        <v>9</v>
      </c>
      <c r="K175" s="165">
        <v>8</v>
      </c>
      <c r="L175" s="165">
        <v>21</v>
      </c>
      <c r="M175" s="165">
        <v>38</v>
      </c>
      <c r="N175" s="165">
        <v>6</v>
      </c>
      <c r="O175" s="165">
        <v>17</v>
      </c>
      <c r="P175" s="165">
        <v>1</v>
      </c>
      <c r="Q175" s="165">
        <v>10</v>
      </c>
      <c r="R175" s="165"/>
      <c r="S175" s="165"/>
      <c r="T175" s="167">
        <v>0</v>
      </c>
      <c r="U175" s="167"/>
      <c r="V175" s="167"/>
      <c r="W175" s="165">
        <v>53</v>
      </c>
      <c r="X175" s="165">
        <v>3</v>
      </c>
      <c r="Y175" s="165"/>
      <c r="Z175" s="165"/>
      <c r="AA175" s="165"/>
      <c r="AB175" s="165">
        <v>0</v>
      </c>
      <c r="AC175" s="165">
        <v>25</v>
      </c>
      <c r="AD175" s="165">
        <f t="shared" si="47"/>
        <v>253</v>
      </c>
    </row>
    <row r="176" spans="1:30" s="158" customFormat="1" ht="16.5">
      <c r="A176" s="159">
        <v>16</v>
      </c>
      <c r="B176" s="170"/>
      <c r="C176" s="160" t="s">
        <v>366</v>
      </c>
      <c r="D176" s="160" t="s">
        <v>369</v>
      </c>
      <c r="E176" s="169">
        <v>2445</v>
      </c>
      <c r="F176" s="176" t="s">
        <v>31</v>
      </c>
      <c r="G176" s="161">
        <v>774</v>
      </c>
      <c r="H176" s="165">
        <v>94</v>
      </c>
      <c r="I176" s="165">
        <v>61</v>
      </c>
      <c r="J176" s="165">
        <v>28</v>
      </c>
      <c r="K176" s="165">
        <v>5</v>
      </c>
      <c r="L176" s="165">
        <v>60</v>
      </c>
      <c r="M176" s="165">
        <v>13</v>
      </c>
      <c r="N176" s="165">
        <v>4</v>
      </c>
      <c r="O176" s="165">
        <v>17</v>
      </c>
      <c r="P176" s="165">
        <v>4</v>
      </c>
      <c r="Q176" s="165">
        <v>91</v>
      </c>
      <c r="R176" s="165"/>
      <c r="S176" s="165"/>
      <c r="T176" s="167">
        <v>2</v>
      </c>
      <c r="U176" s="167"/>
      <c r="V176" s="167"/>
      <c r="W176" s="165">
        <v>4</v>
      </c>
      <c r="X176" s="165">
        <v>2</v>
      </c>
      <c r="Y176" s="165"/>
      <c r="Z176" s="165"/>
      <c r="AA176" s="165"/>
      <c r="AB176" s="165">
        <v>0</v>
      </c>
      <c r="AC176" s="165">
        <v>11</v>
      </c>
      <c r="AD176" s="165">
        <f t="shared" si="47"/>
        <v>396</v>
      </c>
    </row>
    <row r="177" spans="1:30" s="158" customFormat="1" ht="16.5">
      <c r="A177" s="159">
        <v>16</v>
      </c>
      <c r="B177" s="170"/>
      <c r="C177" s="160" t="s">
        <v>366</v>
      </c>
      <c r="D177" s="160" t="s">
        <v>370</v>
      </c>
      <c r="E177" s="169">
        <v>2446</v>
      </c>
      <c r="F177" s="176" t="s">
        <v>31</v>
      </c>
      <c r="G177" s="161">
        <v>406</v>
      </c>
      <c r="H177" s="165">
        <v>31</v>
      </c>
      <c r="I177" s="165">
        <v>43</v>
      </c>
      <c r="J177" s="165">
        <v>38</v>
      </c>
      <c r="K177" s="165">
        <v>2</v>
      </c>
      <c r="L177" s="165">
        <v>10</v>
      </c>
      <c r="M177" s="165">
        <v>4</v>
      </c>
      <c r="N177" s="165">
        <v>1</v>
      </c>
      <c r="O177" s="165">
        <v>17</v>
      </c>
      <c r="P177" s="165">
        <v>3</v>
      </c>
      <c r="Q177" s="165">
        <v>28</v>
      </c>
      <c r="R177" s="165"/>
      <c r="S177" s="165"/>
      <c r="T177" s="167">
        <v>8</v>
      </c>
      <c r="U177" s="167"/>
      <c r="V177" s="167"/>
      <c r="W177" s="165">
        <v>34</v>
      </c>
      <c r="X177" s="165">
        <v>5</v>
      </c>
      <c r="Y177" s="165"/>
      <c r="Z177" s="165"/>
      <c r="AA177" s="165"/>
      <c r="AB177" s="165">
        <v>0</v>
      </c>
      <c r="AC177" s="165">
        <v>22</v>
      </c>
      <c r="AD177" s="165">
        <f t="shared" si="47"/>
        <v>246</v>
      </c>
    </row>
    <row r="178" spans="1:30" s="158" customFormat="1" ht="16.5">
      <c r="A178" s="159">
        <v>16</v>
      </c>
      <c r="B178" s="170"/>
      <c r="C178" s="160" t="s">
        <v>366</v>
      </c>
      <c r="D178" s="160" t="s">
        <v>371</v>
      </c>
      <c r="E178" s="169">
        <v>2447</v>
      </c>
      <c r="F178" s="176" t="s">
        <v>31</v>
      </c>
      <c r="G178" s="161">
        <v>520</v>
      </c>
      <c r="H178" s="165">
        <v>111</v>
      </c>
      <c r="I178" s="165">
        <v>68</v>
      </c>
      <c r="J178" s="165">
        <v>25</v>
      </c>
      <c r="K178" s="165">
        <v>8</v>
      </c>
      <c r="L178" s="165">
        <v>10</v>
      </c>
      <c r="M178" s="165">
        <v>4</v>
      </c>
      <c r="N178" s="165">
        <v>2</v>
      </c>
      <c r="O178" s="165">
        <v>1</v>
      </c>
      <c r="P178" s="165">
        <v>2</v>
      </c>
      <c r="Q178" s="165">
        <v>45</v>
      </c>
      <c r="R178" s="165"/>
      <c r="S178" s="165"/>
      <c r="T178" s="167">
        <v>5</v>
      </c>
      <c r="U178" s="167"/>
      <c r="V178" s="167"/>
      <c r="W178" s="165">
        <v>11</v>
      </c>
      <c r="X178" s="165">
        <v>2</v>
      </c>
      <c r="Y178" s="165"/>
      <c r="Z178" s="165"/>
      <c r="AA178" s="165"/>
      <c r="AB178" s="165">
        <v>0</v>
      </c>
      <c r="AC178" s="165">
        <v>14</v>
      </c>
      <c r="AD178" s="165">
        <f t="shared" si="47"/>
        <v>308</v>
      </c>
    </row>
    <row r="179" spans="1:30" s="158" customFormat="1" ht="16.5">
      <c r="A179" s="159">
        <v>16</v>
      </c>
      <c r="B179" s="170"/>
      <c r="C179" s="160" t="s">
        <v>366</v>
      </c>
      <c r="D179" s="160" t="s">
        <v>371</v>
      </c>
      <c r="E179" s="169">
        <v>2447</v>
      </c>
      <c r="F179" s="160" t="s">
        <v>32</v>
      </c>
      <c r="G179" s="161">
        <v>519</v>
      </c>
      <c r="H179" s="165">
        <v>89</v>
      </c>
      <c r="I179" s="165">
        <v>77</v>
      </c>
      <c r="J179" s="165">
        <v>27</v>
      </c>
      <c r="K179" s="165">
        <v>13</v>
      </c>
      <c r="L179" s="165">
        <v>14</v>
      </c>
      <c r="M179" s="165">
        <v>2</v>
      </c>
      <c r="N179" s="165">
        <v>8</v>
      </c>
      <c r="O179" s="165">
        <v>3</v>
      </c>
      <c r="P179" s="165">
        <v>1</v>
      </c>
      <c r="Q179" s="165">
        <v>60</v>
      </c>
      <c r="R179" s="165"/>
      <c r="S179" s="165"/>
      <c r="T179" s="167">
        <v>6</v>
      </c>
      <c r="U179" s="167"/>
      <c r="V179" s="167"/>
      <c r="W179" s="165">
        <v>6</v>
      </c>
      <c r="X179" s="165">
        <v>5</v>
      </c>
      <c r="Y179" s="165"/>
      <c r="Z179" s="165"/>
      <c r="AA179" s="165"/>
      <c r="AB179" s="165">
        <v>0</v>
      </c>
      <c r="AC179" s="165">
        <v>18</v>
      </c>
      <c r="AD179" s="165">
        <f t="shared" si="47"/>
        <v>329</v>
      </c>
    </row>
    <row r="180" spans="1:30" s="158" customFormat="1" ht="16.5">
      <c r="A180" s="159">
        <v>16</v>
      </c>
      <c r="B180" s="170"/>
      <c r="C180" s="160" t="s">
        <v>366</v>
      </c>
      <c r="D180" s="160" t="s">
        <v>372</v>
      </c>
      <c r="E180" s="169">
        <v>2448</v>
      </c>
      <c r="F180" s="176" t="s">
        <v>31</v>
      </c>
      <c r="G180" s="161">
        <v>450</v>
      </c>
      <c r="H180" s="165">
        <v>122</v>
      </c>
      <c r="I180" s="165">
        <v>54</v>
      </c>
      <c r="J180" s="165">
        <v>13</v>
      </c>
      <c r="K180" s="165">
        <v>19</v>
      </c>
      <c r="L180" s="165">
        <v>4</v>
      </c>
      <c r="M180" s="165">
        <v>5</v>
      </c>
      <c r="N180" s="165">
        <v>1</v>
      </c>
      <c r="O180" s="165">
        <v>4</v>
      </c>
      <c r="P180" s="165">
        <v>3</v>
      </c>
      <c r="Q180" s="165">
        <v>10</v>
      </c>
      <c r="R180" s="165"/>
      <c r="S180" s="165"/>
      <c r="T180" s="167">
        <v>4</v>
      </c>
      <c r="U180" s="167"/>
      <c r="V180" s="167"/>
      <c r="W180" s="165">
        <v>7</v>
      </c>
      <c r="X180" s="165">
        <v>32</v>
      </c>
      <c r="Y180" s="165"/>
      <c r="Z180" s="165"/>
      <c r="AA180" s="165"/>
      <c r="AB180" s="165">
        <v>0</v>
      </c>
      <c r="AC180" s="165">
        <v>9</v>
      </c>
      <c r="AD180" s="165">
        <f t="shared" si="47"/>
        <v>287</v>
      </c>
    </row>
    <row r="181" spans="1:30" s="158" customFormat="1" ht="16.5">
      <c r="B181" s="171" t="s">
        <v>63</v>
      </c>
      <c r="C181" s="659" t="s">
        <v>64</v>
      </c>
      <c r="D181" s="659"/>
      <c r="E181" s="174"/>
      <c r="F181" s="174"/>
      <c r="G181" s="173">
        <f>SUM(G155:G180)</f>
        <v>14752</v>
      </c>
      <c r="H181" s="173">
        <f>SUM(H155:H180)</f>
        <v>1998</v>
      </c>
      <c r="I181" s="173">
        <f t="shared" ref="I181:Z181" si="48">SUM(I155:I180)</f>
        <v>1985</v>
      </c>
      <c r="J181" s="173">
        <f t="shared" si="48"/>
        <v>648</v>
      </c>
      <c r="K181" s="173">
        <f t="shared" si="48"/>
        <v>872</v>
      </c>
      <c r="L181" s="173">
        <f t="shared" si="48"/>
        <v>437</v>
      </c>
      <c r="M181" s="173">
        <f t="shared" si="48"/>
        <v>681</v>
      </c>
      <c r="N181" s="173">
        <f t="shared" si="48"/>
        <v>64</v>
      </c>
      <c r="O181" s="173">
        <f t="shared" si="48"/>
        <v>553</v>
      </c>
      <c r="P181" s="173">
        <f t="shared" si="48"/>
        <v>53</v>
      </c>
      <c r="Q181" s="173">
        <f t="shared" si="48"/>
        <v>967</v>
      </c>
      <c r="R181" s="173">
        <f t="shared" si="48"/>
        <v>0</v>
      </c>
      <c r="S181" s="173">
        <f t="shared" si="48"/>
        <v>0</v>
      </c>
      <c r="T181" s="173">
        <f t="shared" si="48"/>
        <v>249</v>
      </c>
      <c r="U181" s="173">
        <f t="shared" si="48"/>
        <v>0</v>
      </c>
      <c r="V181" s="173">
        <f t="shared" si="48"/>
        <v>0</v>
      </c>
      <c r="W181" s="173">
        <f>SUM(W155:W180)</f>
        <v>355</v>
      </c>
      <c r="X181" s="173">
        <f t="shared" si="48"/>
        <v>732</v>
      </c>
      <c r="Y181" s="173">
        <f t="shared" si="48"/>
        <v>0</v>
      </c>
      <c r="Z181" s="173">
        <f t="shared" si="48"/>
        <v>0</v>
      </c>
      <c r="AA181" s="173">
        <f>SUM(AA155:AA180)</f>
        <v>0</v>
      </c>
      <c r="AB181" s="173">
        <f t="shared" ref="AB181:AC181" si="49">SUM(AB155:AB180)</f>
        <v>1</v>
      </c>
      <c r="AC181" s="173">
        <f t="shared" si="49"/>
        <v>411</v>
      </c>
      <c r="AD181" s="173">
        <f>SUM(AD155:AD180)</f>
        <v>10006</v>
      </c>
    </row>
    <row r="182" spans="1:30" s="158" customFormat="1" ht="16.5">
      <c r="E182" s="168"/>
      <c r="F182" s="168"/>
      <c r="T182" s="158">
        <f>T181/2</f>
        <v>124.5</v>
      </c>
    </row>
    <row r="183" spans="1:30" s="158" customFormat="1" ht="16.5">
      <c r="B183" s="171" t="s">
        <v>65</v>
      </c>
      <c r="C183" s="660" t="s">
        <v>66</v>
      </c>
      <c r="D183" s="661"/>
      <c r="E183" s="661"/>
      <c r="F183" s="662"/>
      <c r="G183" s="172" t="s">
        <v>6</v>
      </c>
      <c r="H183" s="164" t="s">
        <v>7</v>
      </c>
      <c r="I183" s="164" t="s">
        <v>8</v>
      </c>
      <c r="J183" s="164" t="s">
        <v>9</v>
      </c>
      <c r="K183" s="164" t="s">
        <v>10</v>
      </c>
      <c r="L183" s="164" t="s">
        <v>11</v>
      </c>
      <c r="M183" s="164" t="s">
        <v>12</v>
      </c>
      <c r="N183" s="164" t="s">
        <v>13</v>
      </c>
      <c r="O183" s="164" t="s">
        <v>14</v>
      </c>
      <c r="P183" s="164" t="s">
        <v>15</v>
      </c>
      <c r="Q183" s="164" t="s">
        <v>16</v>
      </c>
      <c r="R183" s="164" t="s">
        <v>17</v>
      </c>
      <c r="S183" s="164" t="s">
        <v>18</v>
      </c>
      <c r="T183" s="164" t="s">
        <v>22</v>
      </c>
      <c r="U183" s="164" t="s">
        <v>23</v>
      </c>
      <c r="V183" s="164" t="s">
        <v>24</v>
      </c>
      <c r="W183" s="164" t="s">
        <v>25</v>
      </c>
      <c r="X183" s="164" t="s">
        <v>26</v>
      </c>
      <c r="Y183" s="164" t="s">
        <v>27</v>
      </c>
      <c r="Z183" s="164" t="s">
        <v>28</v>
      </c>
      <c r="AA183" s="164" t="s">
        <v>29</v>
      </c>
    </row>
    <row r="184" spans="1:30" s="158" customFormat="1" ht="16.5">
      <c r="C184" s="663"/>
      <c r="D184" s="664"/>
      <c r="E184" s="664"/>
      <c r="F184" s="665"/>
      <c r="G184" s="165">
        <f>G181</f>
        <v>14752</v>
      </c>
      <c r="H184" s="165">
        <v>2123</v>
      </c>
      <c r="I184" s="165">
        <v>1985</v>
      </c>
      <c r="J184" s="165">
        <v>772</v>
      </c>
      <c r="K184" s="165">
        <v>872</v>
      </c>
      <c r="L184" s="165">
        <f t="shared" ref="L184:S184" si="50">L181</f>
        <v>437</v>
      </c>
      <c r="M184" s="165">
        <f t="shared" si="50"/>
        <v>681</v>
      </c>
      <c r="N184" s="165">
        <f t="shared" si="50"/>
        <v>64</v>
      </c>
      <c r="O184" s="165">
        <f t="shared" si="50"/>
        <v>553</v>
      </c>
      <c r="P184" s="165">
        <f t="shared" si="50"/>
        <v>53</v>
      </c>
      <c r="Q184" s="165">
        <f t="shared" si="50"/>
        <v>967</v>
      </c>
      <c r="R184" s="165">
        <f t="shared" si="50"/>
        <v>0</v>
      </c>
      <c r="S184" s="165">
        <f t="shared" si="50"/>
        <v>0</v>
      </c>
      <c r="T184" s="165">
        <v>355</v>
      </c>
      <c r="U184" s="165">
        <v>732</v>
      </c>
      <c r="V184" s="165">
        <f t="shared" ref="V184:X184" si="51">Y155</f>
        <v>0</v>
      </c>
      <c r="W184" s="165">
        <f t="shared" si="51"/>
        <v>0</v>
      </c>
      <c r="X184" s="165">
        <f t="shared" si="51"/>
        <v>0</v>
      </c>
      <c r="Y184" s="165">
        <f>AB181</f>
        <v>1</v>
      </c>
      <c r="Z184" s="165">
        <f>AC181</f>
        <v>411</v>
      </c>
      <c r="AA184" s="165">
        <f>SUM(H184:Z184)</f>
        <v>10006</v>
      </c>
    </row>
    <row r="185" spans="1:30" s="158" customFormat="1" ht="16.5">
      <c r="E185" s="168"/>
      <c r="F185" s="168"/>
    </row>
    <row r="186" spans="1:30" s="158" customFormat="1" ht="30.75" customHeight="1">
      <c r="B186" s="171" t="s">
        <v>67</v>
      </c>
      <c r="C186" s="666" t="s">
        <v>68</v>
      </c>
      <c r="D186" s="666"/>
      <c r="E186" s="666"/>
      <c r="F186" s="666"/>
      <c r="G186" s="172" t="s">
        <v>6</v>
      </c>
      <c r="H186" s="667" t="s">
        <v>69</v>
      </c>
      <c r="I186" s="667"/>
      <c r="J186" s="42" t="s">
        <v>8</v>
      </c>
      <c r="K186" s="339" t="s">
        <v>10</v>
      </c>
      <c r="L186" s="164" t="s">
        <v>11</v>
      </c>
      <c r="M186" s="164" t="s">
        <v>12</v>
      </c>
      <c r="N186" s="164" t="s">
        <v>13</v>
      </c>
      <c r="O186" s="164" t="s">
        <v>14</v>
      </c>
      <c r="P186" s="164" t="s">
        <v>15</v>
      </c>
      <c r="Q186" s="164" t="s">
        <v>16</v>
      </c>
      <c r="R186" s="164" t="s">
        <v>17</v>
      </c>
      <c r="S186" s="164" t="s">
        <v>18</v>
      </c>
      <c r="T186" s="164" t="s">
        <v>22</v>
      </c>
      <c r="U186" s="164" t="s">
        <v>23</v>
      </c>
      <c r="V186" s="164" t="s">
        <v>24</v>
      </c>
      <c r="W186" s="164" t="s">
        <v>25</v>
      </c>
      <c r="X186" s="164" t="s">
        <v>26</v>
      </c>
      <c r="Y186" s="164" t="s">
        <v>27</v>
      </c>
      <c r="Z186" s="164" t="s">
        <v>28</v>
      </c>
      <c r="AA186" s="164" t="s">
        <v>29</v>
      </c>
    </row>
    <row r="187" spans="1:30" s="158" customFormat="1" ht="16.5">
      <c r="C187" s="666"/>
      <c r="D187" s="666"/>
      <c r="E187" s="666"/>
      <c r="F187" s="666"/>
      <c r="G187" s="165">
        <f>G181</f>
        <v>14752</v>
      </c>
      <c r="H187" s="668">
        <f>H184+J184</f>
        <v>2895</v>
      </c>
      <c r="I187" s="668"/>
      <c r="J187" s="44">
        <f>I184</f>
        <v>1985</v>
      </c>
      <c r="K187" s="340">
        <f>K184</f>
        <v>872</v>
      </c>
      <c r="L187" s="165">
        <f>L184</f>
        <v>437</v>
      </c>
      <c r="M187" s="165">
        <f t="shared" ref="M187:Q187" si="52">M184</f>
        <v>681</v>
      </c>
      <c r="N187" s="165">
        <f t="shared" si="52"/>
        <v>64</v>
      </c>
      <c r="O187" s="165">
        <f t="shared" si="52"/>
        <v>553</v>
      </c>
      <c r="P187" s="165">
        <f t="shared" si="52"/>
        <v>53</v>
      </c>
      <c r="Q187" s="165">
        <f t="shared" si="52"/>
        <v>967</v>
      </c>
      <c r="R187" s="165" t="s">
        <v>790</v>
      </c>
      <c r="S187" s="165" t="s">
        <v>790</v>
      </c>
      <c r="T187" s="165">
        <f>T184</f>
        <v>355</v>
      </c>
      <c r="U187" s="165">
        <f t="shared" ref="U187" si="53">U184</f>
        <v>732</v>
      </c>
      <c r="V187" s="165" t="s">
        <v>790</v>
      </c>
      <c r="W187" s="165" t="s">
        <v>790</v>
      </c>
      <c r="X187" s="165" t="s">
        <v>790</v>
      </c>
      <c r="Y187" s="165">
        <f>Y184</f>
        <v>1</v>
      </c>
      <c r="Z187" s="165">
        <f>Z184</f>
        <v>411</v>
      </c>
      <c r="AA187" s="165">
        <f>SUM(H187:Z187)</f>
        <v>10006</v>
      </c>
    </row>
  </sheetData>
  <mergeCells count="55">
    <mergeCell ref="C79:D79"/>
    <mergeCell ref="C81:F82"/>
    <mergeCell ref="C84:F85"/>
    <mergeCell ref="H84:I84"/>
    <mergeCell ref="J84:K84"/>
    <mergeCell ref="H85:I85"/>
    <mergeCell ref="J85:K85"/>
    <mergeCell ref="C181:D181"/>
    <mergeCell ref="C183:F184"/>
    <mergeCell ref="C186:F187"/>
    <mergeCell ref="H186:I186"/>
    <mergeCell ref="H187:I187"/>
    <mergeCell ref="H151:I151"/>
    <mergeCell ref="C145:D145"/>
    <mergeCell ref="C147:F148"/>
    <mergeCell ref="C150:F151"/>
    <mergeCell ref="H150:I150"/>
    <mergeCell ref="C116:D116"/>
    <mergeCell ref="C118:F119"/>
    <mergeCell ref="C121:F122"/>
    <mergeCell ref="H121:I121"/>
    <mergeCell ref="J121:K121"/>
    <mergeCell ref="H122:I122"/>
    <mergeCell ref="J122:K122"/>
    <mergeCell ref="C101:D101"/>
    <mergeCell ref="C103:F104"/>
    <mergeCell ref="C106:F107"/>
    <mergeCell ref="H106:I106"/>
    <mergeCell ref="H107:I107"/>
    <mergeCell ref="C61:D61"/>
    <mergeCell ref="C63:F64"/>
    <mergeCell ref="C66:F67"/>
    <mergeCell ref="H66:I66"/>
    <mergeCell ref="J66:K66"/>
    <mergeCell ref="H67:I67"/>
    <mergeCell ref="J67:K67"/>
    <mergeCell ref="C21:D21"/>
    <mergeCell ref="C23:F24"/>
    <mergeCell ref="C26:F27"/>
    <mergeCell ref="H26:I26"/>
    <mergeCell ref="H27:I27"/>
    <mergeCell ref="C7:D7"/>
    <mergeCell ref="C9:F10"/>
    <mergeCell ref="C12:F13"/>
    <mergeCell ref="H12:I12"/>
    <mergeCell ref="J12:K12"/>
    <mergeCell ref="H13:I13"/>
    <mergeCell ref="J13:K13"/>
    <mergeCell ref="C131:D131"/>
    <mergeCell ref="C133:F134"/>
    <mergeCell ref="C136:F137"/>
    <mergeCell ref="H136:I136"/>
    <mergeCell ref="J136:K136"/>
    <mergeCell ref="H137:I137"/>
    <mergeCell ref="J137:K13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8"/>
  <sheetViews>
    <sheetView zoomScale="90" zoomScaleNormal="90" workbookViewId="0">
      <pane ySplit="1" topLeftCell="A2" activePane="bottomLeft" state="frozen"/>
      <selection activeCell="A2" sqref="A1:A1048576"/>
      <selection pane="bottomLeft" activeCell="V2" sqref="V2"/>
    </sheetView>
  </sheetViews>
  <sheetFormatPr defaultColWidth="11.42578125" defaultRowHeight="16.5"/>
  <cols>
    <col min="1" max="1" width="5" style="277" bestFit="1" customWidth="1"/>
    <col min="2" max="2" width="4.140625" style="277" bestFit="1" customWidth="1"/>
    <col min="3" max="3" width="26.7109375" style="277" bestFit="1" customWidth="1"/>
    <col min="4" max="4" width="5.85546875" style="277" customWidth="1"/>
    <col min="5" max="5" width="8.28515625" style="277" bestFit="1" customWidth="1"/>
    <col min="6" max="6" width="14" style="277" customWidth="1"/>
    <col min="7" max="7" width="10" style="277" bestFit="1" customWidth="1"/>
    <col min="8" max="10" width="5" style="277" bestFit="1" customWidth="1"/>
    <col min="11" max="11" width="5.28515625" style="277" bestFit="1" customWidth="1"/>
    <col min="12" max="12" width="4" style="277" bestFit="1" customWidth="1"/>
    <col min="13" max="13" width="5" style="277" bestFit="1" customWidth="1"/>
    <col min="14" max="15" width="4.140625" style="277" bestFit="1" customWidth="1"/>
    <col min="16" max="16" width="4.28515625" style="277" bestFit="1" customWidth="1"/>
    <col min="17" max="17" width="7.7109375" style="277" bestFit="1" customWidth="1"/>
    <col min="18" max="18" width="4.140625" style="277" bestFit="1" customWidth="1"/>
    <col min="19" max="19" width="4.28515625" style="277" bestFit="1" customWidth="1"/>
    <col min="20" max="20" width="8" style="277" bestFit="1" customWidth="1"/>
    <col min="21" max="21" width="8.5703125" style="277" bestFit="1" customWidth="1"/>
    <col min="22" max="22" width="8" style="277" bestFit="1" customWidth="1"/>
    <col min="23" max="25" width="5.5703125" style="277" bestFit="1" customWidth="1"/>
    <col min="26" max="26" width="6.5703125" style="277" bestFit="1" customWidth="1"/>
    <col min="27" max="27" width="9.7109375" style="277" bestFit="1" customWidth="1"/>
    <col min="28" max="28" width="4.42578125" style="277" bestFit="1" customWidth="1"/>
    <col min="29" max="29" width="6.5703125" style="277" bestFit="1" customWidth="1"/>
    <col min="30" max="30" width="9.7109375" style="277" bestFit="1" customWidth="1"/>
    <col min="31" max="16384" width="11.42578125" style="277"/>
  </cols>
  <sheetData>
    <row r="1" spans="1:30">
      <c r="A1" s="276" t="s">
        <v>0</v>
      </c>
      <c r="B1" s="283" t="s">
        <v>1</v>
      </c>
      <c r="C1" s="282" t="s">
        <v>2</v>
      </c>
      <c r="D1" s="282" t="s">
        <v>3</v>
      </c>
      <c r="E1" s="275" t="s">
        <v>4</v>
      </c>
      <c r="F1" s="275" t="s">
        <v>5</v>
      </c>
      <c r="G1" s="275" t="s">
        <v>6</v>
      </c>
      <c r="H1" s="550" t="s">
        <v>7</v>
      </c>
      <c r="I1" s="550" t="s">
        <v>8</v>
      </c>
      <c r="J1" s="550" t="s">
        <v>9</v>
      </c>
      <c r="K1" s="550" t="s">
        <v>10</v>
      </c>
      <c r="L1" s="550" t="s">
        <v>11</v>
      </c>
      <c r="M1" s="550" t="s">
        <v>12</v>
      </c>
      <c r="N1" s="550" t="s">
        <v>13</v>
      </c>
      <c r="O1" s="550" t="s">
        <v>14</v>
      </c>
      <c r="P1" s="550" t="s">
        <v>15</v>
      </c>
      <c r="Q1" s="550" t="s">
        <v>16</v>
      </c>
      <c r="R1" s="550" t="s">
        <v>17</v>
      </c>
      <c r="S1" s="550" t="s">
        <v>18</v>
      </c>
      <c r="T1" s="286" t="s">
        <v>19</v>
      </c>
      <c r="U1" s="286" t="s">
        <v>20</v>
      </c>
      <c r="V1" s="286" t="s">
        <v>21</v>
      </c>
      <c r="W1" s="550" t="s">
        <v>22</v>
      </c>
      <c r="X1" s="550" t="s">
        <v>23</v>
      </c>
      <c r="Y1" s="550" t="s">
        <v>24</v>
      </c>
      <c r="Z1" s="550" t="s">
        <v>25</v>
      </c>
      <c r="AA1" s="550" t="s">
        <v>26</v>
      </c>
      <c r="AB1" s="550" t="s">
        <v>27</v>
      </c>
      <c r="AC1" s="550" t="s">
        <v>28</v>
      </c>
      <c r="AD1" s="550" t="s">
        <v>29</v>
      </c>
    </row>
    <row r="2" spans="1:30">
      <c r="A2" s="279">
        <v>17</v>
      </c>
      <c r="B2" s="290">
        <v>109</v>
      </c>
      <c r="C2" s="280" t="s">
        <v>373</v>
      </c>
      <c r="D2" s="280"/>
      <c r="E2" s="289">
        <v>792</v>
      </c>
      <c r="F2" s="280" t="s">
        <v>31</v>
      </c>
      <c r="G2" s="530">
        <v>585</v>
      </c>
      <c r="H2" s="285">
        <v>3</v>
      </c>
      <c r="I2" s="285">
        <v>155</v>
      </c>
      <c r="J2" s="285">
        <v>257</v>
      </c>
      <c r="K2" s="285">
        <v>3</v>
      </c>
      <c r="L2" s="285">
        <v>1</v>
      </c>
      <c r="M2" s="285">
        <v>1</v>
      </c>
      <c r="N2" s="285">
        <v>0</v>
      </c>
      <c r="O2" s="285">
        <v>0</v>
      </c>
      <c r="P2" s="285">
        <v>0</v>
      </c>
      <c r="Q2" s="285">
        <v>1</v>
      </c>
      <c r="R2" s="285">
        <v>0</v>
      </c>
      <c r="S2" s="285">
        <v>0</v>
      </c>
      <c r="T2" s="287">
        <v>2</v>
      </c>
      <c r="U2" s="287">
        <v>3</v>
      </c>
      <c r="V2" s="287"/>
      <c r="W2" s="285">
        <v>0</v>
      </c>
      <c r="X2" s="285">
        <v>0</v>
      </c>
      <c r="Y2" s="285">
        <v>0</v>
      </c>
      <c r="Z2" s="285">
        <v>0</v>
      </c>
      <c r="AA2" s="285">
        <v>0</v>
      </c>
      <c r="AB2" s="285">
        <v>0</v>
      </c>
      <c r="AC2" s="285">
        <v>16</v>
      </c>
      <c r="AD2" s="285">
        <f>SUM(H2:AC2)</f>
        <v>442</v>
      </c>
    </row>
    <row r="3" spans="1:30">
      <c r="A3" s="279">
        <v>17</v>
      </c>
      <c r="B3" s="290">
        <v>109</v>
      </c>
      <c r="C3" s="280" t="s">
        <v>373</v>
      </c>
      <c r="D3" s="280"/>
      <c r="E3" s="289">
        <v>792</v>
      </c>
      <c r="F3" s="280" t="s">
        <v>32</v>
      </c>
      <c r="G3" s="530">
        <v>584</v>
      </c>
      <c r="H3" s="285">
        <v>7</v>
      </c>
      <c r="I3" s="285">
        <v>124</v>
      </c>
      <c r="J3" s="285">
        <v>315</v>
      </c>
      <c r="K3" s="285">
        <v>3</v>
      </c>
      <c r="L3" s="285">
        <v>2</v>
      </c>
      <c r="M3" s="285">
        <v>1</v>
      </c>
      <c r="N3" s="285">
        <v>0</v>
      </c>
      <c r="O3" s="285">
        <v>0</v>
      </c>
      <c r="P3" s="285">
        <v>0</v>
      </c>
      <c r="Q3" s="285">
        <v>2</v>
      </c>
      <c r="R3" s="285">
        <v>0</v>
      </c>
      <c r="S3" s="285">
        <v>0</v>
      </c>
      <c r="T3" s="287">
        <v>4</v>
      </c>
      <c r="U3" s="287">
        <v>4</v>
      </c>
      <c r="V3" s="287"/>
      <c r="W3" s="285">
        <v>0</v>
      </c>
      <c r="X3" s="285">
        <v>0</v>
      </c>
      <c r="Y3" s="285">
        <v>0</v>
      </c>
      <c r="Z3" s="285">
        <v>0</v>
      </c>
      <c r="AA3" s="285">
        <v>0</v>
      </c>
      <c r="AB3" s="285">
        <v>0</v>
      </c>
      <c r="AC3" s="285">
        <v>28</v>
      </c>
      <c r="AD3" s="285">
        <f t="shared" ref="AD3:AD5" si="0">SUM(H3:AC3)</f>
        <v>490</v>
      </c>
    </row>
    <row r="4" spans="1:30">
      <c r="A4" s="279">
        <v>17</v>
      </c>
      <c r="B4" s="290">
        <v>109</v>
      </c>
      <c r="C4" s="280" t="s">
        <v>373</v>
      </c>
      <c r="D4" s="280"/>
      <c r="E4" s="289">
        <v>793</v>
      </c>
      <c r="F4" s="280" t="s">
        <v>31</v>
      </c>
      <c r="G4" s="530">
        <v>558</v>
      </c>
      <c r="H4" s="285">
        <v>7</v>
      </c>
      <c r="I4" s="285">
        <v>128</v>
      </c>
      <c r="J4" s="285">
        <v>283</v>
      </c>
      <c r="K4" s="285">
        <v>0</v>
      </c>
      <c r="L4" s="285">
        <v>0</v>
      </c>
      <c r="M4" s="285">
        <v>1</v>
      </c>
      <c r="N4" s="285">
        <v>0</v>
      </c>
      <c r="O4" s="285">
        <v>0</v>
      </c>
      <c r="P4" s="285">
        <v>0</v>
      </c>
      <c r="Q4" s="285">
        <v>8</v>
      </c>
      <c r="R4" s="285">
        <v>0</v>
      </c>
      <c r="S4" s="285">
        <v>0</v>
      </c>
      <c r="T4" s="287">
        <v>7</v>
      </c>
      <c r="U4" s="287">
        <v>6</v>
      </c>
      <c r="V4" s="287"/>
      <c r="W4" s="285">
        <v>0</v>
      </c>
      <c r="X4" s="285">
        <v>0</v>
      </c>
      <c r="Y4" s="285">
        <v>0</v>
      </c>
      <c r="Z4" s="285">
        <v>0</v>
      </c>
      <c r="AA4" s="285">
        <v>0</v>
      </c>
      <c r="AB4" s="285">
        <v>0</v>
      </c>
      <c r="AC4" s="285">
        <v>17</v>
      </c>
      <c r="AD4" s="285">
        <f t="shared" si="0"/>
        <v>457</v>
      </c>
    </row>
    <row r="5" spans="1:30" ht="17.25" thickBot="1">
      <c r="A5" s="279">
        <v>17</v>
      </c>
      <c r="B5" s="290">
        <v>109</v>
      </c>
      <c r="C5" s="280" t="s">
        <v>373</v>
      </c>
      <c r="D5" s="280"/>
      <c r="E5" s="289">
        <v>793</v>
      </c>
      <c r="F5" s="280" t="s">
        <v>32</v>
      </c>
      <c r="G5" s="588">
        <v>558</v>
      </c>
      <c r="H5" s="285">
        <v>5</v>
      </c>
      <c r="I5" s="285">
        <v>126</v>
      </c>
      <c r="J5" s="285">
        <v>296</v>
      </c>
      <c r="K5" s="285">
        <v>2</v>
      </c>
      <c r="L5" s="285">
        <v>0</v>
      </c>
      <c r="M5" s="285">
        <v>0</v>
      </c>
      <c r="N5" s="285">
        <v>0</v>
      </c>
      <c r="O5" s="285">
        <v>0</v>
      </c>
      <c r="P5" s="285">
        <v>0</v>
      </c>
      <c r="Q5" s="285">
        <v>5</v>
      </c>
      <c r="R5" s="285">
        <v>0</v>
      </c>
      <c r="S5" s="285">
        <v>0</v>
      </c>
      <c r="T5" s="287">
        <v>6</v>
      </c>
      <c r="U5" s="287">
        <v>3</v>
      </c>
      <c r="V5" s="287"/>
      <c r="W5" s="285">
        <v>0</v>
      </c>
      <c r="X5" s="285">
        <v>0</v>
      </c>
      <c r="Y5" s="285">
        <v>0</v>
      </c>
      <c r="Z5" s="285">
        <v>0</v>
      </c>
      <c r="AA5" s="285">
        <v>0</v>
      </c>
      <c r="AB5" s="285">
        <v>0</v>
      </c>
      <c r="AC5" s="285">
        <v>20</v>
      </c>
      <c r="AD5" s="285">
        <f t="shared" si="0"/>
        <v>463</v>
      </c>
    </row>
    <row r="6" spans="1:30">
      <c r="B6" s="291" t="s">
        <v>63</v>
      </c>
      <c r="C6" s="659" t="s">
        <v>64</v>
      </c>
      <c r="D6" s="659"/>
      <c r="E6" s="544"/>
      <c r="F6" s="544"/>
      <c r="G6" s="574">
        <f>SUM(G2:G5)</f>
        <v>2285</v>
      </c>
      <c r="H6" s="293">
        <v>22</v>
      </c>
      <c r="I6" s="293">
        <f t="shared" ref="I6:AC6" si="1">SUM(I2:I5)</f>
        <v>533</v>
      </c>
      <c r="J6" s="293">
        <f t="shared" si="1"/>
        <v>1151</v>
      </c>
      <c r="K6" s="293">
        <f t="shared" si="1"/>
        <v>8</v>
      </c>
      <c r="L6" s="293">
        <f t="shared" si="1"/>
        <v>3</v>
      </c>
      <c r="M6" s="293">
        <f t="shared" si="1"/>
        <v>3</v>
      </c>
      <c r="N6" s="293">
        <f t="shared" si="1"/>
        <v>0</v>
      </c>
      <c r="O6" s="293">
        <f t="shared" si="1"/>
        <v>0</v>
      </c>
      <c r="P6" s="293">
        <f t="shared" si="1"/>
        <v>0</v>
      </c>
      <c r="Q6" s="293">
        <f t="shared" si="1"/>
        <v>16</v>
      </c>
      <c r="R6" s="293">
        <f t="shared" si="1"/>
        <v>0</v>
      </c>
      <c r="S6" s="293">
        <f t="shared" si="1"/>
        <v>0</v>
      </c>
      <c r="T6" s="293">
        <f t="shared" si="1"/>
        <v>19</v>
      </c>
      <c r="U6" s="293">
        <f t="shared" si="1"/>
        <v>16</v>
      </c>
      <c r="V6" s="293">
        <f t="shared" si="1"/>
        <v>0</v>
      </c>
      <c r="W6" s="293">
        <f t="shared" si="1"/>
        <v>0</v>
      </c>
      <c r="X6" s="293">
        <f t="shared" si="1"/>
        <v>0</v>
      </c>
      <c r="Y6" s="293">
        <f t="shared" si="1"/>
        <v>0</v>
      </c>
      <c r="Z6" s="293">
        <f t="shared" si="1"/>
        <v>0</v>
      </c>
      <c r="AA6" s="293">
        <f t="shared" si="1"/>
        <v>0</v>
      </c>
      <c r="AB6" s="293">
        <f t="shared" si="1"/>
        <v>0</v>
      </c>
      <c r="AC6" s="293">
        <f t="shared" si="1"/>
        <v>81</v>
      </c>
      <c r="AD6" s="293">
        <f>SUM(AD2:AD5)</f>
        <v>1852</v>
      </c>
    </row>
    <row r="7" spans="1:30">
      <c r="E7" s="288"/>
      <c r="F7" s="288"/>
      <c r="T7" s="277">
        <f>T6/2</f>
        <v>9.5</v>
      </c>
      <c r="U7" s="277">
        <f>U6/2</f>
        <v>8</v>
      </c>
    </row>
    <row r="8" spans="1:30">
      <c r="B8" s="291" t="s">
        <v>65</v>
      </c>
      <c r="C8" s="660" t="s">
        <v>66</v>
      </c>
      <c r="D8" s="661"/>
      <c r="E8" s="661"/>
      <c r="F8" s="662"/>
      <c r="G8" s="292" t="s">
        <v>6</v>
      </c>
      <c r="H8" s="550" t="s">
        <v>7</v>
      </c>
      <c r="I8" s="550" t="s">
        <v>8</v>
      </c>
      <c r="J8" s="550" t="s">
        <v>9</v>
      </c>
      <c r="K8" s="550" t="s">
        <v>10</v>
      </c>
      <c r="L8" s="550" t="s">
        <v>11</v>
      </c>
      <c r="M8" s="550" t="s">
        <v>12</v>
      </c>
      <c r="N8" s="550" t="s">
        <v>13</v>
      </c>
      <c r="O8" s="550" t="s">
        <v>14</v>
      </c>
      <c r="P8" s="550" t="s">
        <v>15</v>
      </c>
      <c r="Q8" s="550" t="s">
        <v>16</v>
      </c>
      <c r="R8" s="550" t="s">
        <v>17</v>
      </c>
      <c r="S8" s="550" t="s">
        <v>18</v>
      </c>
      <c r="T8" s="550" t="s">
        <v>22</v>
      </c>
      <c r="U8" s="550" t="s">
        <v>23</v>
      </c>
      <c r="V8" s="550" t="s">
        <v>24</v>
      </c>
      <c r="W8" s="550" t="s">
        <v>25</v>
      </c>
      <c r="X8" s="550" t="s">
        <v>26</v>
      </c>
      <c r="Y8" s="550" t="s">
        <v>27</v>
      </c>
      <c r="Z8" s="550" t="s">
        <v>28</v>
      </c>
      <c r="AA8" s="550" t="s">
        <v>29</v>
      </c>
    </row>
    <row r="9" spans="1:30">
      <c r="C9" s="663"/>
      <c r="D9" s="664"/>
      <c r="E9" s="664"/>
      <c r="F9" s="665"/>
      <c r="G9" s="285">
        <v>2381</v>
      </c>
      <c r="H9" s="285">
        <f>H6+9</f>
        <v>31</v>
      </c>
      <c r="I9" s="285">
        <f>I6+8</f>
        <v>541</v>
      </c>
      <c r="J9" s="285">
        <f>J6+10</f>
        <v>1161</v>
      </c>
      <c r="K9" s="285">
        <f>K6+8</f>
        <v>16</v>
      </c>
      <c r="L9" s="285">
        <f t="shared" ref="L9:S9" si="2">L6</f>
        <v>3</v>
      </c>
      <c r="M9" s="285">
        <f t="shared" si="2"/>
        <v>3</v>
      </c>
      <c r="N9" s="285">
        <f t="shared" si="2"/>
        <v>0</v>
      </c>
      <c r="O9" s="285">
        <f t="shared" si="2"/>
        <v>0</v>
      </c>
      <c r="P9" s="285">
        <f t="shared" si="2"/>
        <v>0</v>
      </c>
      <c r="Q9" s="285">
        <f t="shared" si="2"/>
        <v>16</v>
      </c>
      <c r="R9" s="285">
        <f t="shared" si="2"/>
        <v>0</v>
      </c>
      <c r="S9" s="285">
        <f t="shared" si="2"/>
        <v>0</v>
      </c>
      <c r="T9" s="285">
        <f>W2</f>
        <v>0</v>
      </c>
      <c r="U9" s="285">
        <f>X2</f>
        <v>0</v>
      </c>
      <c r="V9" s="285">
        <f>Y2</f>
        <v>0</v>
      </c>
      <c r="W9" s="285">
        <f>Z2</f>
        <v>0</v>
      </c>
      <c r="X9" s="285">
        <f>AA2</f>
        <v>0</v>
      </c>
      <c r="Y9" s="285">
        <f>AB6</f>
        <v>0</v>
      </c>
      <c r="Z9" s="285">
        <f>AC6</f>
        <v>81</v>
      </c>
      <c r="AA9" s="285">
        <f>SUM(H9:Z9)</f>
        <v>1852</v>
      </c>
    </row>
    <row r="10" spans="1:30">
      <c r="E10" s="288"/>
      <c r="F10" s="288"/>
    </row>
    <row r="11" spans="1:30" ht="30.75" customHeight="1">
      <c r="B11" s="291" t="s">
        <v>67</v>
      </c>
      <c r="C11" s="666" t="s">
        <v>68</v>
      </c>
      <c r="D11" s="666"/>
      <c r="E11" s="666"/>
      <c r="F11" s="666"/>
      <c r="G11" s="292" t="s">
        <v>6</v>
      </c>
      <c r="H11" s="667" t="s">
        <v>69</v>
      </c>
      <c r="I11" s="667"/>
      <c r="J11" s="667" t="s">
        <v>70</v>
      </c>
      <c r="K11" s="667"/>
      <c r="L11" s="550" t="s">
        <v>11</v>
      </c>
      <c r="M11" s="550" t="s">
        <v>12</v>
      </c>
      <c r="N11" s="550" t="s">
        <v>13</v>
      </c>
      <c r="O11" s="550" t="s">
        <v>14</v>
      </c>
      <c r="P11" s="550" t="s">
        <v>15</v>
      </c>
      <c r="Q11" s="550" t="s">
        <v>16</v>
      </c>
      <c r="R11" s="550" t="s">
        <v>17</v>
      </c>
      <c r="S11" s="550" t="s">
        <v>18</v>
      </c>
      <c r="T11" s="550" t="s">
        <v>22</v>
      </c>
      <c r="U11" s="550" t="s">
        <v>23</v>
      </c>
      <c r="V11" s="550" t="s">
        <v>24</v>
      </c>
      <c r="W11" s="550" t="s">
        <v>25</v>
      </c>
      <c r="X11" s="550" t="s">
        <v>26</v>
      </c>
      <c r="Y11" s="550" t="s">
        <v>27</v>
      </c>
      <c r="Z11" s="550" t="s">
        <v>28</v>
      </c>
      <c r="AA11" s="550" t="s">
        <v>29</v>
      </c>
    </row>
    <row r="12" spans="1:30">
      <c r="C12" s="666"/>
      <c r="D12" s="666"/>
      <c r="E12" s="666"/>
      <c r="F12" s="666"/>
      <c r="G12" s="285">
        <f>G6</f>
        <v>2285</v>
      </c>
      <c r="H12" s="668">
        <f>H9+J9</f>
        <v>1192</v>
      </c>
      <c r="I12" s="668"/>
      <c r="J12" s="668">
        <f>I9+K9</f>
        <v>557</v>
      </c>
      <c r="K12" s="668"/>
      <c r="L12" s="285">
        <f>L9</f>
        <v>3</v>
      </c>
      <c r="M12" s="285">
        <f t="shared" ref="M12:Q12" si="3">M9</f>
        <v>3</v>
      </c>
      <c r="N12" s="285" t="s">
        <v>790</v>
      </c>
      <c r="O12" s="285" t="s">
        <v>790</v>
      </c>
      <c r="P12" s="285">
        <f t="shared" si="3"/>
        <v>0</v>
      </c>
      <c r="Q12" s="285">
        <f t="shared" si="3"/>
        <v>16</v>
      </c>
      <c r="R12" s="543" t="s">
        <v>790</v>
      </c>
      <c r="S12" s="543" t="s">
        <v>790</v>
      </c>
      <c r="T12" s="543" t="s">
        <v>790</v>
      </c>
      <c r="U12" s="543" t="s">
        <v>790</v>
      </c>
      <c r="V12" s="543" t="s">
        <v>790</v>
      </c>
      <c r="W12" s="543" t="s">
        <v>790</v>
      </c>
      <c r="X12" s="543" t="s">
        <v>790</v>
      </c>
      <c r="Y12" s="285">
        <f>Y9</f>
        <v>0</v>
      </c>
      <c r="Z12" s="285">
        <f>Z9</f>
        <v>81</v>
      </c>
      <c r="AA12" s="285">
        <f>SUM(H12:Z12)</f>
        <v>1852</v>
      </c>
    </row>
    <row r="15" spans="1:30">
      <c r="A15" s="276" t="s">
        <v>0</v>
      </c>
      <c r="B15" s="283" t="s">
        <v>1</v>
      </c>
      <c r="C15" s="282" t="s">
        <v>2</v>
      </c>
      <c r="D15" s="282" t="s">
        <v>3</v>
      </c>
      <c r="E15" s="275" t="s">
        <v>4</v>
      </c>
      <c r="F15" s="275" t="s">
        <v>5</v>
      </c>
      <c r="G15" s="275" t="s">
        <v>6</v>
      </c>
      <c r="H15" s="550" t="s">
        <v>7</v>
      </c>
      <c r="I15" s="550" t="s">
        <v>8</v>
      </c>
      <c r="J15" s="550" t="s">
        <v>9</v>
      </c>
      <c r="K15" s="550" t="s">
        <v>10</v>
      </c>
      <c r="L15" s="550" t="s">
        <v>11</v>
      </c>
      <c r="M15" s="550" t="s">
        <v>12</v>
      </c>
      <c r="N15" s="550" t="s">
        <v>13</v>
      </c>
      <c r="O15" s="550" t="s">
        <v>14</v>
      </c>
      <c r="P15" s="550" t="s">
        <v>15</v>
      </c>
      <c r="Q15" s="550" t="s">
        <v>16</v>
      </c>
      <c r="R15" s="550" t="s">
        <v>17</v>
      </c>
      <c r="S15" s="550" t="s">
        <v>18</v>
      </c>
      <c r="T15" s="286" t="s">
        <v>19</v>
      </c>
      <c r="U15" s="286" t="s">
        <v>20</v>
      </c>
      <c r="V15" s="286" t="s">
        <v>21</v>
      </c>
      <c r="W15" s="550" t="s">
        <v>22</v>
      </c>
      <c r="X15" s="550" t="s">
        <v>23</v>
      </c>
      <c r="Y15" s="550" t="s">
        <v>24</v>
      </c>
      <c r="Z15" s="550" t="s">
        <v>25</v>
      </c>
      <c r="AA15" s="550" t="s">
        <v>26</v>
      </c>
      <c r="AB15" s="550" t="s">
        <v>27</v>
      </c>
      <c r="AC15" s="550" t="s">
        <v>28</v>
      </c>
      <c r="AD15" s="550" t="s">
        <v>29</v>
      </c>
    </row>
    <row r="16" spans="1:30">
      <c r="A16" s="279">
        <v>17</v>
      </c>
      <c r="B16" s="290">
        <v>296</v>
      </c>
      <c r="C16" s="280" t="s">
        <v>374</v>
      </c>
      <c r="D16" s="280"/>
      <c r="E16" s="289">
        <v>1440</v>
      </c>
      <c r="F16" s="280" t="s">
        <v>31</v>
      </c>
      <c r="G16" s="281">
        <v>605</v>
      </c>
      <c r="H16" s="285">
        <v>154</v>
      </c>
      <c r="I16" s="285">
        <v>116</v>
      </c>
      <c r="J16" s="285">
        <v>7</v>
      </c>
      <c r="K16" s="285">
        <v>55</v>
      </c>
      <c r="L16" s="285">
        <v>18</v>
      </c>
      <c r="M16" s="285"/>
      <c r="N16" s="285"/>
      <c r="O16" s="285">
        <v>0</v>
      </c>
      <c r="P16" s="285">
        <v>1</v>
      </c>
      <c r="Q16" s="285">
        <v>22</v>
      </c>
      <c r="R16" s="285"/>
      <c r="S16" s="285"/>
      <c r="T16" s="287">
        <v>10</v>
      </c>
      <c r="U16" s="287">
        <v>28</v>
      </c>
      <c r="V16" s="287"/>
      <c r="W16" s="285"/>
      <c r="X16" s="285"/>
      <c r="Y16" s="285"/>
      <c r="Z16" s="285"/>
      <c r="AA16" s="285"/>
      <c r="AB16" s="285">
        <v>0</v>
      </c>
      <c r="AC16" s="285">
        <v>14</v>
      </c>
      <c r="AD16" s="285">
        <v>425</v>
      </c>
    </row>
    <row r="17" spans="1:30">
      <c r="A17" s="279">
        <v>17</v>
      </c>
      <c r="B17" s="290">
        <v>296</v>
      </c>
      <c r="C17" s="280" t="s">
        <v>374</v>
      </c>
      <c r="D17" s="280"/>
      <c r="E17" s="289">
        <v>1440</v>
      </c>
      <c r="F17" s="280" t="s">
        <v>32</v>
      </c>
      <c r="G17" s="281">
        <v>604</v>
      </c>
      <c r="H17" s="285">
        <v>176</v>
      </c>
      <c r="I17" s="285">
        <v>120</v>
      </c>
      <c r="J17" s="285">
        <v>11</v>
      </c>
      <c r="K17" s="285">
        <v>63</v>
      </c>
      <c r="L17" s="285">
        <v>23</v>
      </c>
      <c r="M17" s="285"/>
      <c r="N17" s="285"/>
      <c r="O17" s="285">
        <v>2</v>
      </c>
      <c r="P17" s="285">
        <v>1</v>
      </c>
      <c r="Q17" s="285">
        <v>31</v>
      </c>
      <c r="R17" s="285"/>
      <c r="S17" s="285"/>
      <c r="T17" s="287">
        <v>5</v>
      </c>
      <c r="U17" s="287">
        <v>22</v>
      </c>
      <c r="V17" s="287"/>
      <c r="W17" s="285"/>
      <c r="X17" s="285"/>
      <c r="Y17" s="285"/>
      <c r="Z17" s="285"/>
      <c r="AA17" s="285"/>
      <c r="AB17" s="285">
        <v>0</v>
      </c>
      <c r="AC17" s="285">
        <v>10</v>
      </c>
      <c r="AD17" s="285">
        <v>464</v>
      </c>
    </row>
    <row r="18" spans="1:30">
      <c r="A18" s="279">
        <v>17</v>
      </c>
      <c r="B18" s="290">
        <v>296</v>
      </c>
      <c r="C18" s="280" t="s">
        <v>374</v>
      </c>
      <c r="D18" s="280"/>
      <c r="E18" s="289">
        <v>1441</v>
      </c>
      <c r="F18" s="280" t="s">
        <v>31</v>
      </c>
      <c r="G18" s="281">
        <v>501</v>
      </c>
      <c r="H18" s="285">
        <v>133</v>
      </c>
      <c r="I18" s="285">
        <v>102</v>
      </c>
      <c r="J18" s="285">
        <v>5</v>
      </c>
      <c r="K18" s="285">
        <v>31</v>
      </c>
      <c r="L18" s="285">
        <v>13</v>
      </c>
      <c r="M18" s="285"/>
      <c r="N18" s="285"/>
      <c r="O18" s="285">
        <v>1</v>
      </c>
      <c r="P18" s="285">
        <v>3</v>
      </c>
      <c r="Q18" s="285">
        <v>21</v>
      </c>
      <c r="R18" s="285"/>
      <c r="S18" s="285"/>
      <c r="T18" s="287">
        <v>5</v>
      </c>
      <c r="U18" s="287">
        <v>14</v>
      </c>
      <c r="V18" s="287"/>
      <c r="W18" s="285"/>
      <c r="X18" s="285"/>
      <c r="Y18" s="285"/>
      <c r="Z18" s="285"/>
      <c r="AA18" s="285"/>
      <c r="AB18" s="285">
        <v>0</v>
      </c>
      <c r="AC18" s="285">
        <v>8</v>
      </c>
      <c r="AD18" s="285">
        <v>336</v>
      </c>
    </row>
    <row r="19" spans="1:30">
      <c r="A19" s="279">
        <v>17</v>
      </c>
      <c r="B19" s="290">
        <v>296</v>
      </c>
      <c r="C19" s="280" t="s">
        <v>374</v>
      </c>
      <c r="D19" s="280"/>
      <c r="E19" s="289">
        <v>1441</v>
      </c>
      <c r="F19" s="280" t="s">
        <v>32</v>
      </c>
      <c r="G19" s="281">
        <v>500</v>
      </c>
      <c r="H19" s="285">
        <v>111</v>
      </c>
      <c r="I19" s="285">
        <v>111</v>
      </c>
      <c r="J19" s="285">
        <v>2</v>
      </c>
      <c r="K19" s="285">
        <v>56</v>
      </c>
      <c r="L19" s="285">
        <v>10</v>
      </c>
      <c r="M19" s="285"/>
      <c r="N19" s="285"/>
      <c r="O19" s="285">
        <v>1</v>
      </c>
      <c r="P19" s="285">
        <v>1</v>
      </c>
      <c r="Q19" s="285">
        <v>14</v>
      </c>
      <c r="R19" s="285"/>
      <c r="S19" s="285"/>
      <c r="T19" s="287">
        <v>7</v>
      </c>
      <c r="U19" s="287">
        <v>21</v>
      </c>
      <c r="V19" s="287"/>
      <c r="W19" s="285"/>
      <c r="X19" s="285"/>
      <c r="Y19" s="285"/>
      <c r="Z19" s="285"/>
      <c r="AA19" s="285"/>
      <c r="AB19" s="285">
        <v>0</v>
      </c>
      <c r="AC19" s="285">
        <v>8</v>
      </c>
      <c r="AD19" s="285">
        <v>342</v>
      </c>
    </row>
    <row r="20" spans="1:30">
      <c r="A20" s="279">
        <v>17</v>
      </c>
      <c r="B20" s="290">
        <v>296</v>
      </c>
      <c r="C20" s="280" t="s">
        <v>374</v>
      </c>
      <c r="D20" s="280"/>
      <c r="E20" s="289">
        <v>1441</v>
      </c>
      <c r="F20" s="280" t="s">
        <v>34</v>
      </c>
      <c r="G20" s="281"/>
      <c r="H20" s="285">
        <v>7</v>
      </c>
      <c r="I20" s="285">
        <v>4</v>
      </c>
      <c r="J20" s="285">
        <v>0</v>
      </c>
      <c r="K20" s="285">
        <v>3</v>
      </c>
      <c r="L20" s="285">
        <v>1</v>
      </c>
      <c r="M20" s="285"/>
      <c r="N20" s="285"/>
      <c r="O20" s="285">
        <v>0</v>
      </c>
      <c r="P20" s="285">
        <v>0</v>
      </c>
      <c r="Q20" s="285">
        <v>1</v>
      </c>
      <c r="R20" s="285"/>
      <c r="S20" s="285"/>
      <c r="T20" s="287">
        <v>1</v>
      </c>
      <c r="U20" s="287">
        <v>0</v>
      </c>
      <c r="V20" s="287"/>
      <c r="W20" s="285"/>
      <c r="X20" s="285"/>
      <c r="Y20" s="285"/>
      <c r="Z20" s="285"/>
      <c r="AA20" s="285"/>
      <c r="AB20" s="285">
        <v>0</v>
      </c>
      <c r="AC20" s="285">
        <v>0</v>
      </c>
      <c r="AD20" s="285">
        <v>17</v>
      </c>
    </row>
    <row r="21" spans="1:30">
      <c r="A21" s="279">
        <v>17</v>
      </c>
      <c r="B21" s="290">
        <v>296</v>
      </c>
      <c r="C21" s="280" t="s">
        <v>374</v>
      </c>
      <c r="D21" s="280"/>
      <c r="E21" s="289">
        <v>1442</v>
      </c>
      <c r="F21" s="280" t="s">
        <v>31</v>
      </c>
      <c r="G21" s="281">
        <v>712</v>
      </c>
      <c r="H21" s="285">
        <v>156</v>
      </c>
      <c r="I21" s="285">
        <v>146</v>
      </c>
      <c r="J21" s="285">
        <v>13</v>
      </c>
      <c r="K21" s="285">
        <v>40</v>
      </c>
      <c r="L21" s="285">
        <v>16</v>
      </c>
      <c r="M21" s="285"/>
      <c r="N21" s="285"/>
      <c r="O21" s="285">
        <v>3</v>
      </c>
      <c r="P21" s="285">
        <v>2</v>
      </c>
      <c r="Q21" s="285">
        <v>34</v>
      </c>
      <c r="R21" s="285"/>
      <c r="S21" s="285"/>
      <c r="T21" s="287">
        <v>2</v>
      </c>
      <c r="U21" s="287">
        <v>21</v>
      </c>
      <c r="V21" s="287"/>
      <c r="W21" s="285"/>
      <c r="X21" s="285"/>
      <c r="Y21" s="285"/>
      <c r="Z21" s="285"/>
      <c r="AA21" s="285"/>
      <c r="AB21" s="285">
        <v>0</v>
      </c>
      <c r="AC21" s="285">
        <v>9</v>
      </c>
      <c r="AD21" s="285">
        <v>442</v>
      </c>
    </row>
    <row r="22" spans="1:30">
      <c r="A22" s="279">
        <v>17</v>
      </c>
      <c r="B22" s="290">
        <v>296</v>
      </c>
      <c r="C22" s="280" t="s">
        <v>374</v>
      </c>
      <c r="D22" s="280"/>
      <c r="E22" s="289">
        <v>1442</v>
      </c>
      <c r="F22" s="280" t="s">
        <v>32</v>
      </c>
      <c r="G22" s="281">
        <v>711</v>
      </c>
      <c r="H22" s="285">
        <v>172</v>
      </c>
      <c r="I22" s="285">
        <v>115</v>
      </c>
      <c r="J22" s="285">
        <v>12</v>
      </c>
      <c r="K22" s="285">
        <v>68</v>
      </c>
      <c r="L22" s="285">
        <v>18</v>
      </c>
      <c r="M22" s="285"/>
      <c r="N22" s="285"/>
      <c r="O22" s="285">
        <v>2</v>
      </c>
      <c r="P22" s="285">
        <v>3</v>
      </c>
      <c r="Q22" s="285">
        <v>30</v>
      </c>
      <c r="R22" s="285"/>
      <c r="S22" s="285"/>
      <c r="T22" s="287">
        <v>6</v>
      </c>
      <c r="U22" s="287">
        <v>27</v>
      </c>
      <c r="V22" s="287"/>
      <c r="W22" s="285"/>
      <c r="X22" s="285"/>
      <c r="Y22" s="285"/>
      <c r="Z22" s="285"/>
      <c r="AA22" s="285"/>
      <c r="AB22" s="285">
        <v>0</v>
      </c>
      <c r="AC22" s="285">
        <v>19</v>
      </c>
      <c r="AD22" s="285">
        <v>472</v>
      </c>
    </row>
    <row r="23" spans="1:30">
      <c r="A23" s="279">
        <v>17</v>
      </c>
      <c r="B23" s="290">
        <v>296</v>
      </c>
      <c r="C23" s="280" t="s">
        <v>374</v>
      </c>
      <c r="D23" s="280"/>
      <c r="E23" s="289">
        <v>1443</v>
      </c>
      <c r="F23" s="280" t="s">
        <v>31</v>
      </c>
      <c r="G23" s="281">
        <v>714</v>
      </c>
      <c r="H23" s="285">
        <v>160</v>
      </c>
      <c r="I23" s="285">
        <v>111</v>
      </c>
      <c r="J23" s="285">
        <v>23</v>
      </c>
      <c r="K23" s="285">
        <v>54</v>
      </c>
      <c r="L23" s="285">
        <v>19</v>
      </c>
      <c r="M23" s="285"/>
      <c r="N23" s="285"/>
      <c r="O23" s="285">
        <v>0</v>
      </c>
      <c r="P23" s="285">
        <v>3</v>
      </c>
      <c r="Q23" s="285">
        <v>35</v>
      </c>
      <c r="R23" s="285"/>
      <c r="S23" s="285"/>
      <c r="T23" s="287">
        <v>17</v>
      </c>
      <c r="U23" s="287">
        <v>25</v>
      </c>
      <c r="V23" s="287"/>
      <c r="W23" s="285"/>
      <c r="X23" s="285"/>
      <c r="Y23" s="285"/>
      <c r="Z23" s="285"/>
      <c r="AA23" s="285"/>
      <c r="AB23" s="285">
        <v>0</v>
      </c>
      <c r="AC23" s="285">
        <v>14</v>
      </c>
      <c r="AD23" s="285">
        <v>461</v>
      </c>
    </row>
    <row r="24" spans="1:30">
      <c r="A24" s="279">
        <v>17</v>
      </c>
      <c r="B24" s="290">
        <v>296</v>
      </c>
      <c r="C24" s="280" t="s">
        <v>374</v>
      </c>
      <c r="D24" s="280"/>
      <c r="E24" s="289">
        <v>1443</v>
      </c>
      <c r="F24" s="280" t="s">
        <v>32</v>
      </c>
      <c r="G24" s="281">
        <v>714</v>
      </c>
      <c r="H24" s="285">
        <v>145</v>
      </c>
      <c r="I24" s="285">
        <v>140</v>
      </c>
      <c r="J24" s="285">
        <v>14</v>
      </c>
      <c r="K24" s="285">
        <v>86</v>
      </c>
      <c r="L24" s="285">
        <v>19</v>
      </c>
      <c r="M24" s="285"/>
      <c r="N24" s="285"/>
      <c r="O24" s="285">
        <v>2</v>
      </c>
      <c r="P24" s="285">
        <v>1</v>
      </c>
      <c r="Q24" s="285">
        <v>25</v>
      </c>
      <c r="R24" s="285"/>
      <c r="S24" s="285"/>
      <c r="T24" s="287">
        <v>3</v>
      </c>
      <c r="U24" s="287">
        <v>14</v>
      </c>
      <c r="V24" s="287"/>
      <c r="W24" s="285"/>
      <c r="X24" s="285"/>
      <c r="Y24" s="285"/>
      <c r="Z24" s="285"/>
      <c r="AA24" s="285"/>
      <c r="AB24" s="285">
        <v>0</v>
      </c>
      <c r="AC24" s="285">
        <v>13</v>
      </c>
      <c r="AD24" s="285">
        <v>462</v>
      </c>
    </row>
    <row r="25" spans="1:30">
      <c r="A25" s="279">
        <v>17</v>
      </c>
      <c r="B25" s="290">
        <v>296</v>
      </c>
      <c r="C25" s="280" t="s">
        <v>374</v>
      </c>
      <c r="D25" s="280"/>
      <c r="E25" s="289">
        <v>1444</v>
      </c>
      <c r="F25" s="280" t="s">
        <v>31</v>
      </c>
      <c r="G25" s="281">
        <v>697</v>
      </c>
      <c r="H25" s="285">
        <v>203</v>
      </c>
      <c r="I25" s="285">
        <v>114</v>
      </c>
      <c r="J25" s="285">
        <v>16</v>
      </c>
      <c r="K25" s="285">
        <v>50</v>
      </c>
      <c r="L25" s="285">
        <v>19</v>
      </c>
      <c r="M25" s="285"/>
      <c r="N25" s="285"/>
      <c r="O25" s="285">
        <v>3</v>
      </c>
      <c r="P25" s="285">
        <v>4</v>
      </c>
      <c r="Q25" s="285">
        <v>32</v>
      </c>
      <c r="R25" s="285"/>
      <c r="S25" s="285"/>
      <c r="T25" s="287">
        <v>2</v>
      </c>
      <c r="U25" s="287">
        <v>16</v>
      </c>
      <c r="V25" s="287"/>
      <c r="W25" s="285"/>
      <c r="X25" s="285"/>
      <c r="Y25" s="285"/>
      <c r="Z25" s="285"/>
      <c r="AA25" s="285"/>
      <c r="AB25" s="285">
        <v>1</v>
      </c>
      <c r="AC25" s="285">
        <v>13</v>
      </c>
      <c r="AD25" s="285">
        <v>473</v>
      </c>
    </row>
    <row r="26" spans="1:30">
      <c r="A26" s="279">
        <v>17</v>
      </c>
      <c r="B26" s="290">
        <v>296</v>
      </c>
      <c r="C26" s="280" t="s">
        <v>374</v>
      </c>
      <c r="D26" s="280"/>
      <c r="E26" s="289">
        <v>1444</v>
      </c>
      <c r="F26" s="280" t="s">
        <v>32</v>
      </c>
      <c r="G26" s="281">
        <v>697</v>
      </c>
      <c r="H26" s="285">
        <v>177</v>
      </c>
      <c r="I26" s="285">
        <v>117</v>
      </c>
      <c r="J26" s="285">
        <v>25</v>
      </c>
      <c r="K26" s="285">
        <v>38</v>
      </c>
      <c r="L26" s="285">
        <v>30</v>
      </c>
      <c r="M26" s="285"/>
      <c r="N26" s="285"/>
      <c r="O26" s="285">
        <v>1</v>
      </c>
      <c r="P26" s="285">
        <v>3</v>
      </c>
      <c r="Q26" s="285">
        <v>36</v>
      </c>
      <c r="R26" s="285"/>
      <c r="S26" s="285"/>
      <c r="T26" s="287">
        <v>7</v>
      </c>
      <c r="U26" s="287">
        <v>15</v>
      </c>
      <c r="V26" s="287"/>
      <c r="W26" s="285"/>
      <c r="X26" s="285"/>
      <c r="Y26" s="285"/>
      <c r="Z26" s="285"/>
      <c r="AA26" s="285"/>
      <c r="AB26" s="285">
        <v>0</v>
      </c>
      <c r="AC26" s="285">
        <v>11</v>
      </c>
      <c r="AD26" s="285">
        <v>460</v>
      </c>
    </row>
    <row r="27" spans="1:30">
      <c r="A27" s="279">
        <v>17</v>
      </c>
      <c r="B27" s="290">
        <v>296</v>
      </c>
      <c r="C27" s="280" t="s">
        <v>374</v>
      </c>
      <c r="D27" s="280"/>
      <c r="E27" s="289">
        <v>1444</v>
      </c>
      <c r="F27" s="505" t="s">
        <v>79</v>
      </c>
      <c r="G27" s="281">
        <v>492</v>
      </c>
      <c r="H27" s="285">
        <v>93</v>
      </c>
      <c r="I27" s="285">
        <v>99</v>
      </c>
      <c r="J27" s="285">
        <v>7</v>
      </c>
      <c r="K27" s="285">
        <v>8</v>
      </c>
      <c r="L27" s="285">
        <v>9</v>
      </c>
      <c r="M27" s="285"/>
      <c r="N27" s="285"/>
      <c r="O27" s="285">
        <v>6</v>
      </c>
      <c r="P27" s="285">
        <v>1</v>
      </c>
      <c r="Q27" s="285">
        <v>20</v>
      </c>
      <c r="R27" s="285"/>
      <c r="S27" s="285"/>
      <c r="T27" s="287">
        <v>3</v>
      </c>
      <c r="U27" s="287">
        <v>3</v>
      </c>
      <c r="V27" s="287"/>
      <c r="W27" s="285"/>
      <c r="X27" s="285"/>
      <c r="Y27" s="285"/>
      <c r="Z27" s="285"/>
      <c r="AA27" s="285"/>
      <c r="AB27" s="285">
        <v>0</v>
      </c>
      <c r="AC27" s="285">
        <v>8</v>
      </c>
      <c r="AD27" s="285">
        <v>257</v>
      </c>
    </row>
    <row r="28" spans="1:30">
      <c r="A28" s="279">
        <v>17</v>
      </c>
      <c r="B28" s="290">
        <v>296</v>
      </c>
      <c r="C28" s="280" t="s">
        <v>374</v>
      </c>
      <c r="D28" s="280"/>
      <c r="E28" s="289">
        <v>1445</v>
      </c>
      <c r="F28" s="280" t="s">
        <v>31</v>
      </c>
      <c r="G28" s="281">
        <v>330</v>
      </c>
      <c r="H28" s="285">
        <v>68</v>
      </c>
      <c r="I28" s="285">
        <v>69</v>
      </c>
      <c r="J28" s="285">
        <v>11</v>
      </c>
      <c r="K28" s="285">
        <v>8</v>
      </c>
      <c r="L28" s="285">
        <v>10</v>
      </c>
      <c r="M28" s="285"/>
      <c r="N28" s="285"/>
      <c r="O28" s="285">
        <v>7</v>
      </c>
      <c r="P28" s="285">
        <v>0</v>
      </c>
      <c r="Q28" s="285">
        <v>7</v>
      </c>
      <c r="R28" s="285"/>
      <c r="S28" s="285"/>
      <c r="T28" s="287">
        <v>5</v>
      </c>
      <c r="U28" s="287">
        <v>3</v>
      </c>
      <c r="V28" s="287"/>
      <c r="W28" s="285"/>
      <c r="X28" s="285"/>
      <c r="Y28" s="285"/>
      <c r="Z28" s="285"/>
      <c r="AA28" s="285"/>
      <c r="AB28" s="285">
        <v>0</v>
      </c>
      <c r="AC28" s="285">
        <v>11</v>
      </c>
      <c r="AD28" s="285">
        <v>199</v>
      </c>
    </row>
    <row r="29" spans="1:30">
      <c r="A29" s="279">
        <v>17</v>
      </c>
      <c r="B29" s="290">
        <v>296</v>
      </c>
      <c r="C29" s="280" t="s">
        <v>374</v>
      </c>
      <c r="D29" s="280"/>
      <c r="E29" s="289">
        <v>1446</v>
      </c>
      <c r="F29" s="280" t="s">
        <v>31</v>
      </c>
      <c r="G29" s="281">
        <v>496</v>
      </c>
      <c r="H29" s="285">
        <v>56</v>
      </c>
      <c r="I29" s="285">
        <v>113</v>
      </c>
      <c r="J29" s="285">
        <v>17</v>
      </c>
      <c r="K29" s="285">
        <v>18</v>
      </c>
      <c r="L29" s="285">
        <v>12</v>
      </c>
      <c r="M29" s="285"/>
      <c r="N29" s="285"/>
      <c r="O29" s="285">
        <v>8</v>
      </c>
      <c r="P29" s="285">
        <v>3</v>
      </c>
      <c r="Q29" s="285">
        <v>36</v>
      </c>
      <c r="R29" s="285"/>
      <c r="S29" s="285"/>
      <c r="T29" s="287">
        <v>8</v>
      </c>
      <c r="U29" s="287">
        <v>2</v>
      </c>
      <c r="V29" s="287"/>
      <c r="W29" s="285"/>
      <c r="X29" s="285"/>
      <c r="Y29" s="285"/>
      <c r="Z29" s="285"/>
      <c r="AA29" s="285"/>
      <c r="AB29" s="285">
        <v>0</v>
      </c>
      <c r="AC29" s="285">
        <v>15</v>
      </c>
      <c r="AD29" s="285">
        <v>288</v>
      </c>
    </row>
    <row r="30" spans="1:30">
      <c r="A30" s="279">
        <v>17</v>
      </c>
      <c r="B30" s="290">
        <v>296</v>
      </c>
      <c r="C30" s="280" t="s">
        <v>374</v>
      </c>
      <c r="D30" s="280"/>
      <c r="E30" s="289">
        <v>1447</v>
      </c>
      <c r="F30" s="280" t="s">
        <v>31</v>
      </c>
      <c r="G30" s="281">
        <v>513</v>
      </c>
      <c r="H30" s="285">
        <v>176</v>
      </c>
      <c r="I30" s="285">
        <v>121</v>
      </c>
      <c r="J30" s="285">
        <v>4</v>
      </c>
      <c r="K30" s="285">
        <v>24</v>
      </c>
      <c r="L30" s="285">
        <v>16</v>
      </c>
      <c r="M30" s="285"/>
      <c r="N30" s="285"/>
      <c r="O30" s="285">
        <v>3</v>
      </c>
      <c r="P30" s="285">
        <v>3</v>
      </c>
      <c r="Q30" s="285">
        <v>16</v>
      </c>
      <c r="R30" s="285"/>
      <c r="S30" s="285"/>
      <c r="T30" s="287">
        <v>5</v>
      </c>
      <c r="U30" s="287">
        <v>10</v>
      </c>
      <c r="V30" s="287"/>
      <c r="W30" s="285"/>
      <c r="X30" s="285"/>
      <c r="Y30" s="285"/>
      <c r="Z30" s="285"/>
      <c r="AA30" s="285"/>
      <c r="AB30" s="285">
        <v>0</v>
      </c>
      <c r="AC30" s="285">
        <v>11</v>
      </c>
      <c r="AD30" s="285">
        <v>389</v>
      </c>
    </row>
    <row r="31" spans="1:30">
      <c r="A31" s="279">
        <v>17</v>
      </c>
      <c r="B31" s="290">
        <v>296</v>
      </c>
      <c r="C31" s="280" t="s">
        <v>374</v>
      </c>
      <c r="D31" s="280"/>
      <c r="E31" s="289">
        <v>1447</v>
      </c>
      <c r="F31" s="280" t="s">
        <v>32</v>
      </c>
      <c r="G31" s="281">
        <v>512</v>
      </c>
      <c r="H31" s="285">
        <v>186</v>
      </c>
      <c r="I31" s="285">
        <v>97</v>
      </c>
      <c r="J31" s="285">
        <v>4</v>
      </c>
      <c r="K31" s="285">
        <v>29</v>
      </c>
      <c r="L31" s="285">
        <v>23</v>
      </c>
      <c r="M31" s="285"/>
      <c r="N31" s="285"/>
      <c r="O31" s="285">
        <v>5</v>
      </c>
      <c r="P31" s="285">
        <v>5</v>
      </c>
      <c r="Q31" s="285">
        <v>19</v>
      </c>
      <c r="R31" s="285"/>
      <c r="S31" s="285"/>
      <c r="T31" s="287">
        <v>2</v>
      </c>
      <c r="U31" s="287">
        <v>13</v>
      </c>
      <c r="V31" s="287"/>
      <c r="W31" s="285"/>
      <c r="X31" s="285"/>
      <c r="Y31" s="285"/>
      <c r="Z31" s="285"/>
      <c r="AA31" s="285"/>
      <c r="AB31" s="285">
        <v>0</v>
      </c>
      <c r="AC31" s="285">
        <v>12</v>
      </c>
      <c r="AD31" s="285">
        <f t="shared" ref="AD31" si="4">SUM(H31:AC31)</f>
        <v>395</v>
      </c>
    </row>
    <row r="32" spans="1:30">
      <c r="B32" s="291" t="s">
        <v>63</v>
      </c>
      <c r="C32" s="659" t="s">
        <v>64</v>
      </c>
      <c r="D32" s="659"/>
      <c r="E32" s="544"/>
      <c r="F32" s="544"/>
      <c r="G32" s="293">
        <f t="shared" ref="G32:AC32" si="5">SUM(G16:G31)</f>
        <v>8798</v>
      </c>
      <c r="H32" s="293">
        <f t="shared" si="5"/>
        <v>2173</v>
      </c>
      <c r="I32" s="293">
        <f t="shared" si="5"/>
        <v>1695</v>
      </c>
      <c r="J32" s="293">
        <f t="shared" si="5"/>
        <v>171</v>
      </c>
      <c r="K32" s="293">
        <f t="shared" si="5"/>
        <v>631</v>
      </c>
      <c r="L32" s="293">
        <f t="shared" si="5"/>
        <v>256</v>
      </c>
      <c r="M32" s="293">
        <f t="shared" si="5"/>
        <v>0</v>
      </c>
      <c r="N32" s="293">
        <f t="shared" si="5"/>
        <v>0</v>
      </c>
      <c r="O32" s="293">
        <f t="shared" si="5"/>
        <v>44</v>
      </c>
      <c r="P32" s="293">
        <f t="shared" si="5"/>
        <v>34</v>
      </c>
      <c r="Q32" s="293">
        <f t="shared" si="5"/>
        <v>379</v>
      </c>
      <c r="R32" s="293">
        <f t="shared" si="5"/>
        <v>0</v>
      </c>
      <c r="S32" s="293">
        <f t="shared" si="5"/>
        <v>0</v>
      </c>
      <c r="T32" s="293">
        <f t="shared" si="5"/>
        <v>88</v>
      </c>
      <c r="U32" s="293">
        <f t="shared" si="5"/>
        <v>234</v>
      </c>
      <c r="V32" s="293">
        <f t="shared" si="5"/>
        <v>0</v>
      </c>
      <c r="W32" s="293">
        <f t="shared" si="5"/>
        <v>0</v>
      </c>
      <c r="X32" s="293">
        <f t="shared" si="5"/>
        <v>0</v>
      </c>
      <c r="Y32" s="293">
        <f t="shared" si="5"/>
        <v>0</v>
      </c>
      <c r="Z32" s="293">
        <f t="shared" si="5"/>
        <v>0</v>
      </c>
      <c r="AA32" s="293">
        <f t="shared" si="5"/>
        <v>0</v>
      </c>
      <c r="AB32" s="293">
        <f t="shared" si="5"/>
        <v>1</v>
      </c>
      <c r="AC32" s="293">
        <f t="shared" si="5"/>
        <v>176</v>
      </c>
      <c r="AD32" s="293">
        <f>SUM(AD16:AD31)</f>
        <v>5882</v>
      </c>
    </row>
    <row r="33" spans="1:30">
      <c r="E33" s="288"/>
      <c r="F33" s="288"/>
      <c r="T33" s="277">
        <f>T32/2</f>
        <v>44</v>
      </c>
      <c r="U33" s="277">
        <f>U32/2</f>
        <v>117</v>
      </c>
    </row>
    <row r="34" spans="1:30">
      <c r="B34" s="291" t="s">
        <v>65</v>
      </c>
      <c r="C34" s="660" t="s">
        <v>66</v>
      </c>
      <c r="D34" s="661"/>
      <c r="E34" s="661"/>
      <c r="F34" s="662"/>
      <c r="G34" s="292" t="s">
        <v>6</v>
      </c>
      <c r="H34" s="550" t="s">
        <v>7</v>
      </c>
      <c r="I34" s="550" t="s">
        <v>8</v>
      </c>
      <c r="J34" s="550" t="s">
        <v>9</v>
      </c>
      <c r="K34" s="550" t="s">
        <v>10</v>
      </c>
      <c r="L34" s="550" t="s">
        <v>11</v>
      </c>
      <c r="M34" s="550" t="s">
        <v>12</v>
      </c>
      <c r="N34" s="550" t="s">
        <v>13</v>
      </c>
      <c r="O34" s="550" t="s">
        <v>14</v>
      </c>
      <c r="P34" s="550" t="s">
        <v>15</v>
      </c>
      <c r="Q34" s="550" t="s">
        <v>16</v>
      </c>
      <c r="R34" s="550" t="s">
        <v>17</v>
      </c>
      <c r="S34" s="550" t="s">
        <v>18</v>
      </c>
      <c r="T34" s="550" t="s">
        <v>22</v>
      </c>
      <c r="U34" s="550" t="s">
        <v>23</v>
      </c>
      <c r="V34" s="550" t="s">
        <v>24</v>
      </c>
      <c r="W34" s="550" t="s">
        <v>25</v>
      </c>
      <c r="X34" s="550" t="s">
        <v>26</v>
      </c>
      <c r="Y34" s="550" t="s">
        <v>27</v>
      </c>
      <c r="Z34" s="550" t="s">
        <v>28</v>
      </c>
      <c r="AA34" s="550" t="s">
        <v>29</v>
      </c>
    </row>
    <row r="35" spans="1:30">
      <c r="C35" s="663"/>
      <c r="D35" s="664"/>
      <c r="E35" s="664"/>
      <c r="F35" s="665"/>
      <c r="G35" s="285">
        <f>G32</f>
        <v>8798</v>
      </c>
      <c r="H35" s="285">
        <f>H32+44</f>
        <v>2217</v>
      </c>
      <c r="I35" s="285">
        <f>I32+117</f>
        <v>1812</v>
      </c>
      <c r="J35" s="285">
        <f>J32+44</f>
        <v>215</v>
      </c>
      <c r="K35" s="285">
        <f>K32+117</f>
        <v>748</v>
      </c>
      <c r="L35" s="285">
        <f t="shared" ref="L35:S35" si="6">L32</f>
        <v>256</v>
      </c>
      <c r="M35" s="285">
        <f t="shared" si="6"/>
        <v>0</v>
      </c>
      <c r="N35" s="285">
        <f t="shared" si="6"/>
        <v>0</v>
      </c>
      <c r="O35" s="285">
        <f t="shared" si="6"/>
        <v>44</v>
      </c>
      <c r="P35" s="285">
        <f t="shared" si="6"/>
        <v>34</v>
      </c>
      <c r="Q35" s="285">
        <f t="shared" si="6"/>
        <v>379</v>
      </c>
      <c r="R35" s="285">
        <f t="shared" si="6"/>
        <v>0</v>
      </c>
      <c r="S35" s="285">
        <f t="shared" si="6"/>
        <v>0</v>
      </c>
      <c r="T35" s="285">
        <f>W16</f>
        <v>0</v>
      </c>
      <c r="U35" s="285">
        <f>X16</f>
        <v>0</v>
      </c>
      <c r="V35" s="285">
        <f>Y16</f>
        <v>0</v>
      </c>
      <c r="W35" s="285">
        <f>Z16</f>
        <v>0</v>
      </c>
      <c r="X35" s="285">
        <f>AA16</f>
        <v>0</v>
      </c>
      <c r="Y35" s="285">
        <f>AB32</f>
        <v>1</v>
      </c>
      <c r="Z35" s="285">
        <f>AC32</f>
        <v>176</v>
      </c>
      <c r="AA35" s="285">
        <f>SUM(H35:Z35)</f>
        <v>5882</v>
      </c>
    </row>
    <row r="36" spans="1:30">
      <c r="E36" s="288"/>
      <c r="F36" s="288"/>
    </row>
    <row r="37" spans="1:30" ht="30.75" customHeight="1">
      <c r="B37" s="291" t="s">
        <v>67</v>
      </c>
      <c r="C37" s="666" t="s">
        <v>68</v>
      </c>
      <c r="D37" s="666"/>
      <c r="E37" s="666"/>
      <c r="F37" s="666"/>
      <c r="G37" s="292" t="s">
        <v>6</v>
      </c>
      <c r="H37" s="667" t="s">
        <v>69</v>
      </c>
      <c r="I37" s="667"/>
      <c r="J37" s="667" t="s">
        <v>70</v>
      </c>
      <c r="K37" s="667"/>
      <c r="L37" s="550" t="s">
        <v>11</v>
      </c>
      <c r="M37" s="550" t="s">
        <v>12</v>
      </c>
      <c r="N37" s="550" t="s">
        <v>13</v>
      </c>
      <c r="O37" s="550" t="s">
        <v>14</v>
      </c>
      <c r="P37" s="550" t="s">
        <v>15</v>
      </c>
      <c r="Q37" s="550" t="s">
        <v>16</v>
      </c>
      <c r="R37" s="550" t="s">
        <v>17</v>
      </c>
      <c r="S37" s="550" t="s">
        <v>18</v>
      </c>
      <c r="T37" s="550" t="s">
        <v>22</v>
      </c>
      <c r="U37" s="550" t="s">
        <v>23</v>
      </c>
      <c r="V37" s="550" t="s">
        <v>24</v>
      </c>
      <c r="W37" s="550" t="s">
        <v>25</v>
      </c>
      <c r="X37" s="550" t="s">
        <v>26</v>
      </c>
      <c r="Y37" s="550" t="s">
        <v>27</v>
      </c>
      <c r="Z37" s="550" t="s">
        <v>28</v>
      </c>
      <c r="AA37" s="550" t="s">
        <v>29</v>
      </c>
    </row>
    <row r="38" spans="1:30">
      <c r="C38" s="666"/>
      <c r="D38" s="666"/>
      <c r="E38" s="666"/>
      <c r="F38" s="666"/>
      <c r="G38" s="285">
        <f>G32</f>
        <v>8798</v>
      </c>
      <c r="H38" s="668">
        <f>H35+J35</f>
        <v>2432</v>
      </c>
      <c r="I38" s="668"/>
      <c r="J38" s="668">
        <f>I35+K35</f>
        <v>2560</v>
      </c>
      <c r="K38" s="668"/>
      <c r="L38" s="285">
        <f>L35</f>
        <v>256</v>
      </c>
      <c r="M38" s="285" t="s">
        <v>790</v>
      </c>
      <c r="N38" s="285" t="s">
        <v>790</v>
      </c>
      <c r="O38" s="285">
        <f t="shared" ref="O38:Q38" si="7">O35</f>
        <v>44</v>
      </c>
      <c r="P38" s="285">
        <f t="shared" si="7"/>
        <v>34</v>
      </c>
      <c r="Q38" s="285">
        <f t="shared" si="7"/>
        <v>379</v>
      </c>
      <c r="R38" s="543" t="s">
        <v>790</v>
      </c>
      <c r="S38" s="543" t="s">
        <v>790</v>
      </c>
      <c r="T38" s="543" t="s">
        <v>790</v>
      </c>
      <c r="U38" s="543" t="s">
        <v>790</v>
      </c>
      <c r="V38" s="543" t="s">
        <v>790</v>
      </c>
      <c r="W38" s="543" t="s">
        <v>790</v>
      </c>
      <c r="X38" s="543" t="s">
        <v>790</v>
      </c>
      <c r="Y38" s="285">
        <f>Y35</f>
        <v>1</v>
      </c>
      <c r="Z38" s="285">
        <f>Z35</f>
        <v>176</v>
      </c>
      <c r="AA38" s="285">
        <f>SUM(H38:Z38)</f>
        <v>5882</v>
      </c>
    </row>
    <row r="41" spans="1:30">
      <c r="A41" s="276" t="s">
        <v>0</v>
      </c>
      <c r="B41" s="283" t="s">
        <v>1</v>
      </c>
      <c r="C41" s="282" t="s">
        <v>2</v>
      </c>
      <c r="D41" s="282" t="s">
        <v>3</v>
      </c>
      <c r="E41" s="275" t="s">
        <v>4</v>
      </c>
      <c r="F41" s="275" t="s">
        <v>5</v>
      </c>
      <c r="G41" s="275" t="s">
        <v>6</v>
      </c>
      <c r="H41" s="550" t="s">
        <v>7</v>
      </c>
      <c r="I41" s="550" t="s">
        <v>8</v>
      </c>
      <c r="J41" s="550" t="s">
        <v>9</v>
      </c>
      <c r="K41" s="550" t="s">
        <v>10</v>
      </c>
      <c r="L41" s="550" t="s">
        <v>11</v>
      </c>
      <c r="M41" s="550" t="s">
        <v>12</v>
      </c>
      <c r="N41" s="550" t="s">
        <v>13</v>
      </c>
      <c r="O41" s="550" t="s">
        <v>14</v>
      </c>
      <c r="P41" s="550" t="s">
        <v>15</v>
      </c>
      <c r="Q41" s="550" t="s">
        <v>16</v>
      </c>
      <c r="R41" s="550" t="s">
        <v>17</v>
      </c>
      <c r="S41" s="550" t="s">
        <v>18</v>
      </c>
      <c r="T41" s="286" t="s">
        <v>19</v>
      </c>
      <c r="U41" s="286" t="s">
        <v>20</v>
      </c>
      <c r="V41" s="286" t="s">
        <v>21</v>
      </c>
      <c r="W41" s="550" t="s">
        <v>22</v>
      </c>
      <c r="X41" s="550" t="s">
        <v>23</v>
      </c>
      <c r="Y41" s="550" t="s">
        <v>24</v>
      </c>
      <c r="Z41" s="550" t="s">
        <v>25</v>
      </c>
      <c r="AA41" s="550" t="s">
        <v>26</v>
      </c>
      <c r="AB41" s="550" t="s">
        <v>27</v>
      </c>
      <c r="AC41" s="550" t="s">
        <v>28</v>
      </c>
      <c r="AD41" s="550" t="s">
        <v>29</v>
      </c>
    </row>
    <row r="42" spans="1:30">
      <c r="A42" s="279">
        <v>17</v>
      </c>
      <c r="B42" s="290">
        <v>550</v>
      </c>
      <c r="C42" s="280" t="s">
        <v>375</v>
      </c>
      <c r="D42" s="280" t="s">
        <v>375</v>
      </c>
      <c r="E42" s="281">
        <v>2352</v>
      </c>
      <c r="F42" s="280" t="s">
        <v>31</v>
      </c>
      <c r="G42" s="281">
        <v>711</v>
      </c>
      <c r="H42" s="285">
        <v>50</v>
      </c>
      <c r="I42" s="285">
        <v>76</v>
      </c>
      <c r="J42" s="285">
        <v>38</v>
      </c>
      <c r="K42" s="285">
        <v>7</v>
      </c>
      <c r="L42" s="285">
        <v>2</v>
      </c>
      <c r="M42" s="285">
        <v>99</v>
      </c>
      <c r="O42" s="285">
        <v>6</v>
      </c>
      <c r="P42" s="285">
        <v>3</v>
      </c>
      <c r="Q42" s="285">
        <v>70</v>
      </c>
      <c r="T42" s="287">
        <v>9</v>
      </c>
      <c r="U42" s="287">
        <v>4</v>
      </c>
      <c r="AB42" s="285">
        <v>0</v>
      </c>
      <c r="AC42" s="285">
        <v>5</v>
      </c>
      <c r="AD42" s="285">
        <f t="shared" ref="AD42:AD71" si="8">SUM(H42:AC42)</f>
        <v>369</v>
      </c>
    </row>
    <row r="43" spans="1:30">
      <c r="A43" s="279">
        <v>17</v>
      </c>
      <c r="B43" s="290">
        <v>550</v>
      </c>
      <c r="C43" s="280" t="s">
        <v>375</v>
      </c>
      <c r="D43" s="280" t="s">
        <v>375</v>
      </c>
      <c r="E43" s="281">
        <v>2352</v>
      </c>
      <c r="F43" s="280" t="s">
        <v>32</v>
      </c>
      <c r="G43" s="281">
        <v>711</v>
      </c>
      <c r="H43" s="285">
        <v>35</v>
      </c>
      <c r="I43" s="285">
        <v>70</v>
      </c>
      <c r="J43" s="285">
        <v>48</v>
      </c>
      <c r="K43" s="285">
        <v>7</v>
      </c>
      <c r="L43" s="285">
        <v>5</v>
      </c>
      <c r="M43" s="285">
        <v>126</v>
      </c>
      <c r="O43" s="285">
        <v>4</v>
      </c>
      <c r="P43" s="285">
        <v>2</v>
      </c>
      <c r="Q43" s="285">
        <v>50</v>
      </c>
      <c r="T43" s="287">
        <v>7</v>
      </c>
      <c r="U43" s="287">
        <v>3</v>
      </c>
      <c r="AB43" s="285">
        <v>0</v>
      </c>
      <c r="AC43" s="285">
        <v>14</v>
      </c>
      <c r="AD43" s="285">
        <f t="shared" si="8"/>
        <v>371</v>
      </c>
    </row>
    <row r="44" spans="1:30">
      <c r="A44" s="279">
        <v>17</v>
      </c>
      <c r="B44" s="290">
        <v>550</v>
      </c>
      <c r="C44" s="280" t="s">
        <v>375</v>
      </c>
      <c r="D44" s="280" t="s">
        <v>375</v>
      </c>
      <c r="E44" s="281">
        <v>2352</v>
      </c>
      <c r="F44" s="280" t="s">
        <v>33</v>
      </c>
      <c r="G44" s="281">
        <v>710</v>
      </c>
      <c r="H44" s="285">
        <v>36</v>
      </c>
      <c r="I44" s="285">
        <v>71</v>
      </c>
      <c r="J44" s="285">
        <v>52</v>
      </c>
      <c r="K44" s="285">
        <v>8</v>
      </c>
      <c r="L44" s="285">
        <v>3</v>
      </c>
      <c r="M44" s="285">
        <v>125</v>
      </c>
      <c r="O44" s="285">
        <v>3</v>
      </c>
      <c r="P44" s="285">
        <v>1</v>
      </c>
      <c r="Q44" s="285">
        <v>41</v>
      </c>
      <c r="T44" s="287">
        <v>3</v>
      </c>
      <c r="U44" s="287">
        <v>3</v>
      </c>
      <c r="AB44" s="285">
        <v>1</v>
      </c>
      <c r="AC44" s="285">
        <v>6</v>
      </c>
      <c r="AD44" s="285">
        <f t="shared" si="8"/>
        <v>353</v>
      </c>
    </row>
    <row r="45" spans="1:30">
      <c r="A45" s="279">
        <v>17</v>
      </c>
      <c r="B45" s="290">
        <v>550</v>
      </c>
      <c r="C45" s="280" t="s">
        <v>375</v>
      </c>
      <c r="D45" s="280" t="s">
        <v>375</v>
      </c>
      <c r="E45" s="281">
        <v>2352</v>
      </c>
      <c r="F45" s="280" t="s">
        <v>197</v>
      </c>
      <c r="G45" s="281">
        <v>710</v>
      </c>
      <c r="H45" s="285">
        <v>42</v>
      </c>
      <c r="I45" s="285">
        <v>66</v>
      </c>
      <c r="J45" s="285">
        <v>69</v>
      </c>
      <c r="K45" s="285">
        <v>12</v>
      </c>
      <c r="L45" s="285">
        <v>7</v>
      </c>
      <c r="M45" s="285">
        <v>122</v>
      </c>
      <c r="O45" s="285">
        <v>2</v>
      </c>
      <c r="P45" s="285">
        <v>3</v>
      </c>
      <c r="Q45" s="285">
        <v>45</v>
      </c>
      <c r="T45" s="287">
        <v>5</v>
      </c>
      <c r="U45" s="287">
        <v>0</v>
      </c>
      <c r="AB45" s="285">
        <v>0</v>
      </c>
      <c r="AC45" s="285">
        <v>10</v>
      </c>
      <c r="AD45" s="285">
        <f t="shared" si="8"/>
        <v>383</v>
      </c>
    </row>
    <row r="46" spans="1:30">
      <c r="A46" s="279">
        <v>17</v>
      </c>
      <c r="B46" s="290">
        <v>550</v>
      </c>
      <c r="C46" s="280" t="s">
        <v>375</v>
      </c>
      <c r="D46" s="280" t="s">
        <v>375</v>
      </c>
      <c r="E46" s="281">
        <v>2352</v>
      </c>
      <c r="F46" s="280" t="s">
        <v>334</v>
      </c>
      <c r="G46" s="281">
        <v>710</v>
      </c>
      <c r="H46" s="285">
        <v>45</v>
      </c>
      <c r="I46" s="285">
        <v>86</v>
      </c>
      <c r="J46" s="285">
        <v>53</v>
      </c>
      <c r="K46" s="285">
        <v>12</v>
      </c>
      <c r="L46" s="285">
        <v>6</v>
      </c>
      <c r="M46" s="285">
        <v>103</v>
      </c>
      <c r="O46" s="285">
        <v>4</v>
      </c>
      <c r="P46" s="285">
        <v>3</v>
      </c>
      <c r="Q46" s="285">
        <v>45</v>
      </c>
      <c r="T46" s="287">
        <v>5</v>
      </c>
      <c r="U46" s="287">
        <v>3</v>
      </c>
      <c r="AB46" s="285">
        <v>0</v>
      </c>
      <c r="AC46" s="285">
        <v>9</v>
      </c>
      <c r="AD46" s="285">
        <f t="shared" si="8"/>
        <v>374</v>
      </c>
    </row>
    <row r="47" spans="1:30">
      <c r="A47" s="279">
        <v>17</v>
      </c>
      <c r="B47" s="290">
        <v>550</v>
      </c>
      <c r="C47" s="280" t="s">
        <v>375</v>
      </c>
      <c r="D47" s="280" t="s">
        <v>375</v>
      </c>
      <c r="E47" s="281">
        <v>2352</v>
      </c>
      <c r="F47" s="280" t="s">
        <v>34</v>
      </c>
      <c r="G47" s="281"/>
      <c r="H47" s="285">
        <v>2</v>
      </c>
      <c r="I47" s="285">
        <v>1</v>
      </c>
      <c r="J47" s="285">
        <v>2</v>
      </c>
      <c r="K47" s="285">
        <v>0</v>
      </c>
      <c r="L47" s="285">
        <v>0</v>
      </c>
      <c r="M47" s="285">
        <v>4</v>
      </c>
      <c r="O47" s="285">
        <v>0</v>
      </c>
      <c r="P47" s="285">
        <v>2</v>
      </c>
      <c r="Q47" s="285">
        <v>3</v>
      </c>
      <c r="T47" s="287">
        <v>0</v>
      </c>
      <c r="U47" s="287">
        <v>0</v>
      </c>
      <c r="AB47" s="285">
        <v>0</v>
      </c>
      <c r="AC47" s="285">
        <v>0</v>
      </c>
      <c r="AD47" s="285">
        <f t="shared" si="8"/>
        <v>14</v>
      </c>
    </row>
    <row r="48" spans="1:30">
      <c r="A48" s="279">
        <v>17</v>
      </c>
      <c r="B48" s="290">
        <v>550</v>
      </c>
      <c r="C48" s="280" t="s">
        <v>375</v>
      </c>
      <c r="D48" s="280" t="s">
        <v>375</v>
      </c>
      <c r="E48" s="281">
        <v>2353</v>
      </c>
      <c r="F48" s="280" t="s">
        <v>31</v>
      </c>
      <c r="G48" s="281">
        <v>520</v>
      </c>
      <c r="H48" s="285">
        <v>33</v>
      </c>
      <c r="I48" s="285">
        <v>64</v>
      </c>
      <c r="J48" s="285">
        <v>43</v>
      </c>
      <c r="K48" s="285">
        <v>5</v>
      </c>
      <c r="L48" s="285">
        <v>4</v>
      </c>
      <c r="M48" s="285">
        <v>104</v>
      </c>
      <c r="O48" s="285">
        <v>4</v>
      </c>
      <c r="P48" s="285">
        <v>0</v>
      </c>
      <c r="Q48" s="285">
        <v>23</v>
      </c>
      <c r="T48" s="287">
        <v>4</v>
      </c>
      <c r="U48" s="287">
        <v>4</v>
      </c>
      <c r="AB48" s="285">
        <v>0</v>
      </c>
      <c r="AC48" s="285">
        <v>10</v>
      </c>
      <c r="AD48" s="285">
        <f t="shared" si="8"/>
        <v>298</v>
      </c>
    </row>
    <row r="49" spans="1:30">
      <c r="A49" s="279">
        <v>17</v>
      </c>
      <c r="B49" s="290">
        <v>550</v>
      </c>
      <c r="C49" s="280" t="s">
        <v>375</v>
      </c>
      <c r="D49" s="280" t="s">
        <v>375</v>
      </c>
      <c r="E49" s="281">
        <v>2353</v>
      </c>
      <c r="F49" s="280" t="s">
        <v>32</v>
      </c>
      <c r="G49" s="281">
        <v>520</v>
      </c>
      <c r="H49" s="285">
        <v>35</v>
      </c>
      <c r="I49" s="285">
        <v>63</v>
      </c>
      <c r="J49" s="285">
        <v>53</v>
      </c>
      <c r="K49" s="285">
        <v>4</v>
      </c>
      <c r="L49" s="285">
        <v>3</v>
      </c>
      <c r="M49" s="285">
        <v>100</v>
      </c>
      <c r="O49" s="285">
        <v>1</v>
      </c>
      <c r="P49" s="285">
        <v>1</v>
      </c>
      <c r="Q49" s="285">
        <v>30</v>
      </c>
      <c r="T49" s="287">
        <v>3</v>
      </c>
      <c r="U49" s="287">
        <v>5</v>
      </c>
      <c r="AB49" s="285">
        <v>0</v>
      </c>
      <c r="AC49" s="285">
        <v>9</v>
      </c>
      <c r="AD49" s="285">
        <f t="shared" si="8"/>
        <v>307</v>
      </c>
    </row>
    <row r="50" spans="1:30">
      <c r="A50" s="279">
        <v>17</v>
      </c>
      <c r="B50" s="290">
        <v>550</v>
      </c>
      <c r="C50" s="280" t="s">
        <v>375</v>
      </c>
      <c r="D50" s="280" t="s">
        <v>375</v>
      </c>
      <c r="E50" s="281">
        <v>2353</v>
      </c>
      <c r="F50" s="280" t="s">
        <v>33</v>
      </c>
      <c r="G50" s="281">
        <v>520</v>
      </c>
      <c r="H50" s="285">
        <v>39</v>
      </c>
      <c r="I50" s="285">
        <v>63</v>
      </c>
      <c r="J50" s="285">
        <v>39</v>
      </c>
      <c r="K50" s="285">
        <v>5</v>
      </c>
      <c r="L50" s="285">
        <v>0</v>
      </c>
      <c r="M50" s="285">
        <v>111</v>
      </c>
      <c r="O50" s="285">
        <v>2</v>
      </c>
      <c r="P50" s="285">
        <v>0</v>
      </c>
      <c r="Q50" s="285">
        <v>23</v>
      </c>
      <c r="T50" s="287">
        <v>2</v>
      </c>
      <c r="U50" s="287">
        <v>2</v>
      </c>
      <c r="AB50" s="285">
        <v>0</v>
      </c>
      <c r="AC50" s="285">
        <v>3</v>
      </c>
      <c r="AD50" s="285">
        <f t="shared" si="8"/>
        <v>289</v>
      </c>
    </row>
    <row r="51" spans="1:30">
      <c r="A51" s="279">
        <v>17</v>
      </c>
      <c r="B51" s="290">
        <v>550</v>
      </c>
      <c r="C51" s="280" t="s">
        <v>375</v>
      </c>
      <c r="D51" s="280" t="s">
        <v>375</v>
      </c>
      <c r="E51" s="281">
        <v>2353</v>
      </c>
      <c r="F51" s="280" t="s">
        <v>79</v>
      </c>
      <c r="G51" s="281">
        <v>617</v>
      </c>
      <c r="H51" s="285">
        <v>39</v>
      </c>
      <c r="I51" s="285">
        <v>67</v>
      </c>
      <c r="J51" s="285">
        <v>7</v>
      </c>
      <c r="K51" s="285">
        <v>10</v>
      </c>
      <c r="L51" s="285">
        <v>12</v>
      </c>
      <c r="M51" s="285">
        <v>62</v>
      </c>
      <c r="O51" s="285">
        <v>3</v>
      </c>
      <c r="P51" s="285">
        <v>4</v>
      </c>
      <c r="Q51" s="285">
        <v>41</v>
      </c>
      <c r="T51" s="287">
        <v>4</v>
      </c>
      <c r="U51" s="287">
        <v>4</v>
      </c>
      <c r="AB51" s="285">
        <v>1</v>
      </c>
      <c r="AC51" s="285">
        <v>3</v>
      </c>
      <c r="AD51" s="285">
        <f t="shared" si="8"/>
        <v>257</v>
      </c>
    </row>
    <row r="52" spans="1:30">
      <c r="A52" s="279">
        <v>17</v>
      </c>
      <c r="B52" s="290">
        <v>550</v>
      </c>
      <c r="C52" s="280" t="s">
        <v>375</v>
      </c>
      <c r="D52" s="280" t="s">
        <v>375</v>
      </c>
      <c r="E52" s="281">
        <v>2353</v>
      </c>
      <c r="F52" s="280" t="s">
        <v>376</v>
      </c>
      <c r="G52" s="281">
        <v>617</v>
      </c>
      <c r="H52" s="285">
        <v>43</v>
      </c>
      <c r="I52" s="285">
        <v>49</v>
      </c>
      <c r="J52" s="285">
        <v>24</v>
      </c>
      <c r="K52" s="285">
        <v>7</v>
      </c>
      <c r="L52" s="285">
        <v>12</v>
      </c>
      <c r="M52" s="285">
        <v>69</v>
      </c>
      <c r="O52" s="285">
        <v>3</v>
      </c>
      <c r="P52" s="285">
        <v>4</v>
      </c>
      <c r="Q52" s="285">
        <v>37</v>
      </c>
      <c r="T52" s="287">
        <v>4</v>
      </c>
      <c r="U52" s="287">
        <v>0</v>
      </c>
      <c r="AB52" s="285">
        <v>1</v>
      </c>
      <c r="AC52" s="285">
        <v>4</v>
      </c>
      <c r="AD52" s="285">
        <f t="shared" si="8"/>
        <v>257</v>
      </c>
    </row>
    <row r="53" spans="1:30">
      <c r="A53" s="279">
        <v>17</v>
      </c>
      <c r="B53" s="290">
        <v>550</v>
      </c>
      <c r="C53" s="280" t="s">
        <v>375</v>
      </c>
      <c r="D53" s="280" t="s">
        <v>375</v>
      </c>
      <c r="E53" s="281">
        <v>2353</v>
      </c>
      <c r="F53" s="280" t="s">
        <v>377</v>
      </c>
      <c r="G53" s="281">
        <v>616</v>
      </c>
      <c r="H53" s="285">
        <v>31</v>
      </c>
      <c r="I53" s="285">
        <v>63</v>
      </c>
      <c r="J53" s="285">
        <v>16</v>
      </c>
      <c r="K53" s="285">
        <v>8</v>
      </c>
      <c r="L53" s="285">
        <v>10</v>
      </c>
      <c r="M53" s="285">
        <v>79</v>
      </c>
      <c r="O53" s="285">
        <v>7</v>
      </c>
      <c r="P53" s="285">
        <v>6</v>
      </c>
      <c r="Q53" s="285">
        <v>36</v>
      </c>
      <c r="T53" s="287">
        <v>2</v>
      </c>
      <c r="U53" s="287">
        <v>3</v>
      </c>
      <c r="AB53" s="285">
        <v>0</v>
      </c>
      <c r="AC53" s="285">
        <v>10</v>
      </c>
      <c r="AD53" s="285">
        <f t="shared" si="8"/>
        <v>271</v>
      </c>
    </row>
    <row r="54" spans="1:30">
      <c r="A54" s="279">
        <v>17</v>
      </c>
      <c r="B54" s="290">
        <v>550</v>
      </c>
      <c r="C54" s="280" t="s">
        <v>375</v>
      </c>
      <c r="D54" s="280" t="s">
        <v>375</v>
      </c>
      <c r="E54" s="281">
        <v>2354</v>
      </c>
      <c r="F54" s="280" t="s">
        <v>31</v>
      </c>
      <c r="G54" s="281">
        <v>691</v>
      </c>
      <c r="H54" s="285">
        <v>50</v>
      </c>
      <c r="I54" s="285">
        <v>88</v>
      </c>
      <c r="J54" s="285">
        <v>51</v>
      </c>
      <c r="K54" s="285">
        <v>8</v>
      </c>
      <c r="L54" s="285">
        <v>8</v>
      </c>
      <c r="M54" s="285">
        <v>109</v>
      </c>
      <c r="O54" s="285">
        <v>4</v>
      </c>
      <c r="P54" s="285">
        <v>4</v>
      </c>
      <c r="Q54" s="285">
        <v>17</v>
      </c>
      <c r="T54" s="287">
        <v>7</v>
      </c>
      <c r="U54" s="287">
        <v>3</v>
      </c>
      <c r="AB54" s="285">
        <v>0</v>
      </c>
      <c r="AC54" s="285">
        <v>12</v>
      </c>
      <c r="AD54" s="285">
        <f t="shared" si="8"/>
        <v>361</v>
      </c>
    </row>
    <row r="55" spans="1:30">
      <c r="A55" s="279">
        <v>17</v>
      </c>
      <c r="B55" s="290">
        <v>550</v>
      </c>
      <c r="C55" s="280" t="s">
        <v>375</v>
      </c>
      <c r="D55" s="280" t="s">
        <v>375</v>
      </c>
      <c r="E55" s="281">
        <v>2354</v>
      </c>
      <c r="F55" s="280" t="s">
        <v>32</v>
      </c>
      <c r="G55" s="281">
        <v>691</v>
      </c>
      <c r="H55" s="285">
        <v>61</v>
      </c>
      <c r="I55" s="285">
        <v>98</v>
      </c>
      <c r="J55" s="285">
        <v>39</v>
      </c>
      <c r="K55" s="285">
        <v>6</v>
      </c>
      <c r="L55" s="285">
        <v>1</v>
      </c>
      <c r="M55" s="285">
        <v>100</v>
      </c>
      <c r="O55" s="285">
        <v>2</v>
      </c>
      <c r="P55" s="285">
        <v>4</v>
      </c>
      <c r="Q55" s="285">
        <v>20</v>
      </c>
      <c r="T55" s="287">
        <v>6</v>
      </c>
      <c r="U55" s="287">
        <v>3</v>
      </c>
      <c r="AB55" s="285">
        <v>0</v>
      </c>
      <c r="AC55" s="285">
        <v>10</v>
      </c>
      <c r="AD55" s="285">
        <f t="shared" si="8"/>
        <v>350</v>
      </c>
    </row>
    <row r="56" spans="1:30">
      <c r="A56" s="279">
        <v>17</v>
      </c>
      <c r="B56" s="290">
        <v>550</v>
      </c>
      <c r="C56" s="280" t="s">
        <v>375</v>
      </c>
      <c r="D56" s="280" t="s">
        <v>375</v>
      </c>
      <c r="E56" s="281">
        <v>2354</v>
      </c>
      <c r="F56" s="280" t="s">
        <v>33</v>
      </c>
      <c r="G56" s="281">
        <v>691</v>
      </c>
      <c r="H56" s="285">
        <v>61</v>
      </c>
      <c r="I56" s="285">
        <v>88</v>
      </c>
      <c r="J56" s="285">
        <v>29</v>
      </c>
      <c r="K56" s="285">
        <v>8</v>
      </c>
      <c r="L56" s="285">
        <v>3</v>
      </c>
      <c r="M56" s="285">
        <v>115</v>
      </c>
      <c r="O56" s="285">
        <v>1</v>
      </c>
      <c r="P56" s="285">
        <v>2</v>
      </c>
      <c r="Q56" s="285">
        <v>27</v>
      </c>
      <c r="T56" s="287">
        <v>2</v>
      </c>
      <c r="U56" s="287">
        <v>6</v>
      </c>
      <c r="AB56" s="285">
        <v>0</v>
      </c>
      <c r="AC56" s="285">
        <v>8</v>
      </c>
      <c r="AD56" s="285">
        <f t="shared" si="8"/>
        <v>350</v>
      </c>
    </row>
    <row r="57" spans="1:30">
      <c r="A57" s="279">
        <v>17</v>
      </c>
      <c r="B57" s="290">
        <v>550</v>
      </c>
      <c r="C57" s="280" t="s">
        <v>375</v>
      </c>
      <c r="D57" s="280" t="s">
        <v>375</v>
      </c>
      <c r="E57" s="281">
        <v>2354</v>
      </c>
      <c r="F57" s="280" t="s">
        <v>197</v>
      </c>
      <c r="G57" s="281">
        <v>690</v>
      </c>
      <c r="H57" s="285">
        <v>59</v>
      </c>
      <c r="I57" s="285">
        <v>86</v>
      </c>
      <c r="J57" s="285">
        <v>33</v>
      </c>
      <c r="K57" s="285">
        <v>5</v>
      </c>
      <c r="L57" s="285">
        <v>4</v>
      </c>
      <c r="M57" s="285">
        <v>120</v>
      </c>
      <c r="O57" s="285">
        <v>6</v>
      </c>
      <c r="P57" s="285">
        <v>1</v>
      </c>
      <c r="Q57" s="285">
        <v>22</v>
      </c>
      <c r="T57" s="287">
        <v>6</v>
      </c>
      <c r="U57" s="287">
        <v>3</v>
      </c>
      <c r="AB57" s="285">
        <v>0</v>
      </c>
      <c r="AC57" s="285">
        <v>8</v>
      </c>
      <c r="AD57" s="285">
        <f t="shared" si="8"/>
        <v>353</v>
      </c>
    </row>
    <row r="58" spans="1:30">
      <c r="A58" s="279">
        <v>17</v>
      </c>
      <c r="B58" s="290">
        <v>550</v>
      </c>
      <c r="C58" s="280" t="s">
        <v>375</v>
      </c>
      <c r="D58" s="280" t="s">
        <v>375</v>
      </c>
      <c r="E58" s="281">
        <v>2355</v>
      </c>
      <c r="F58" s="280" t="s">
        <v>31</v>
      </c>
      <c r="G58" s="281">
        <v>709</v>
      </c>
      <c r="H58" s="285">
        <v>109</v>
      </c>
      <c r="I58" s="285">
        <v>73</v>
      </c>
      <c r="J58" s="285">
        <v>45</v>
      </c>
      <c r="K58" s="285">
        <v>5</v>
      </c>
      <c r="L58" s="285">
        <v>3</v>
      </c>
      <c r="M58" s="285">
        <v>135</v>
      </c>
      <c r="O58" s="285">
        <v>6</v>
      </c>
      <c r="P58" s="285">
        <v>1</v>
      </c>
      <c r="Q58" s="285">
        <v>27</v>
      </c>
      <c r="T58" s="287">
        <v>8</v>
      </c>
      <c r="U58" s="287">
        <v>3</v>
      </c>
      <c r="AB58" s="285">
        <v>0</v>
      </c>
      <c r="AC58" s="285">
        <v>6</v>
      </c>
      <c r="AD58" s="285">
        <f t="shared" si="8"/>
        <v>421</v>
      </c>
    </row>
    <row r="59" spans="1:30">
      <c r="A59" s="279">
        <v>17</v>
      </c>
      <c r="B59" s="290">
        <v>550</v>
      </c>
      <c r="C59" s="280" t="s">
        <v>375</v>
      </c>
      <c r="D59" s="280" t="s">
        <v>375</v>
      </c>
      <c r="E59" s="281">
        <v>2355</v>
      </c>
      <c r="F59" s="280" t="s">
        <v>32</v>
      </c>
      <c r="G59" s="281">
        <v>709</v>
      </c>
      <c r="H59" s="285">
        <v>97</v>
      </c>
      <c r="I59" s="285">
        <v>72</v>
      </c>
      <c r="J59" s="285">
        <v>45</v>
      </c>
      <c r="K59" s="285">
        <v>1</v>
      </c>
      <c r="L59" s="285">
        <v>2</v>
      </c>
      <c r="M59" s="285">
        <v>137</v>
      </c>
      <c r="O59" s="285">
        <v>5</v>
      </c>
      <c r="P59" s="285">
        <v>2</v>
      </c>
      <c r="Q59" s="285">
        <v>54</v>
      </c>
      <c r="T59" s="287">
        <v>5</v>
      </c>
      <c r="U59" s="287">
        <v>2</v>
      </c>
      <c r="AB59" s="285">
        <v>1</v>
      </c>
      <c r="AC59" s="285">
        <v>5</v>
      </c>
      <c r="AD59" s="285">
        <f t="shared" si="8"/>
        <v>428</v>
      </c>
    </row>
    <row r="60" spans="1:30">
      <c r="A60" s="279">
        <v>17</v>
      </c>
      <c r="B60" s="290">
        <v>550</v>
      </c>
      <c r="C60" s="280" t="s">
        <v>375</v>
      </c>
      <c r="D60" s="280" t="s">
        <v>375</v>
      </c>
      <c r="E60" s="281">
        <v>2356</v>
      </c>
      <c r="F60" s="280" t="s">
        <v>31</v>
      </c>
      <c r="G60" s="281">
        <v>431</v>
      </c>
      <c r="H60" s="285">
        <v>58</v>
      </c>
      <c r="I60" s="285">
        <v>47</v>
      </c>
      <c r="J60" s="285">
        <v>45</v>
      </c>
      <c r="K60" s="285">
        <v>3</v>
      </c>
      <c r="L60" s="285">
        <v>2</v>
      </c>
      <c r="M60" s="285">
        <v>67</v>
      </c>
      <c r="O60" s="285">
        <v>1</v>
      </c>
      <c r="P60" s="285">
        <v>0</v>
      </c>
      <c r="Q60" s="285">
        <v>4</v>
      </c>
      <c r="T60" s="287">
        <v>6</v>
      </c>
      <c r="U60" s="287">
        <v>2</v>
      </c>
      <c r="AB60" s="285">
        <v>0</v>
      </c>
      <c r="AC60" s="285">
        <v>7</v>
      </c>
      <c r="AD60" s="285">
        <f t="shared" si="8"/>
        <v>242</v>
      </c>
    </row>
    <row r="61" spans="1:30">
      <c r="A61" s="279">
        <v>17</v>
      </c>
      <c r="B61" s="290">
        <v>550</v>
      </c>
      <c r="C61" s="280" t="s">
        <v>375</v>
      </c>
      <c r="D61" s="280" t="s">
        <v>375</v>
      </c>
      <c r="E61" s="281">
        <v>2356</v>
      </c>
      <c r="F61" s="280" t="s">
        <v>32</v>
      </c>
      <c r="G61" s="281">
        <v>430</v>
      </c>
      <c r="H61" s="285">
        <v>48</v>
      </c>
      <c r="I61" s="285">
        <v>28</v>
      </c>
      <c r="J61" s="285">
        <v>35</v>
      </c>
      <c r="K61" s="285">
        <v>0</v>
      </c>
      <c r="L61" s="285">
        <v>3</v>
      </c>
      <c r="M61" s="285">
        <v>90</v>
      </c>
      <c r="O61" s="285">
        <v>6</v>
      </c>
      <c r="P61" s="285">
        <v>0</v>
      </c>
      <c r="Q61" s="285">
        <v>11</v>
      </c>
      <c r="T61" s="287">
        <v>8</v>
      </c>
      <c r="U61" s="287">
        <v>5</v>
      </c>
      <c r="AB61" s="285">
        <v>0</v>
      </c>
      <c r="AC61" s="285">
        <v>12</v>
      </c>
      <c r="AD61" s="285">
        <f t="shared" si="8"/>
        <v>246</v>
      </c>
    </row>
    <row r="62" spans="1:30">
      <c r="A62" s="279">
        <v>17</v>
      </c>
      <c r="B62" s="290">
        <v>550</v>
      </c>
      <c r="C62" s="280" t="s">
        <v>375</v>
      </c>
      <c r="D62" s="280" t="s">
        <v>375</v>
      </c>
      <c r="E62" s="281">
        <v>2356</v>
      </c>
      <c r="F62" s="280" t="s">
        <v>79</v>
      </c>
      <c r="G62" s="281">
        <v>225</v>
      </c>
      <c r="H62" s="285">
        <v>41</v>
      </c>
      <c r="I62" s="285">
        <v>65</v>
      </c>
      <c r="J62" s="285">
        <v>4</v>
      </c>
      <c r="K62" s="285">
        <v>4</v>
      </c>
      <c r="L62" s="285">
        <v>1</v>
      </c>
      <c r="M62" s="285">
        <v>39</v>
      </c>
      <c r="O62" s="285">
        <v>1</v>
      </c>
      <c r="P62" s="285">
        <v>0</v>
      </c>
      <c r="Q62" s="285">
        <v>1</v>
      </c>
      <c r="T62" s="287">
        <v>1</v>
      </c>
      <c r="U62" s="287">
        <v>5</v>
      </c>
      <c r="AB62" s="285">
        <v>0</v>
      </c>
      <c r="AC62" s="285">
        <v>1</v>
      </c>
      <c r="AD62" s="285">
        <f t="shared" si="8"/>
        <v>163</v>
      </c>
    </row>
    <row r="63" spans="1:30">
      <c r="A63" s="279">
        <v>17</v>
      </c>
      <c r="B63" s="290">
        <v>550</v>
      </c>
      <c r="C63" s="280" t="s">
        <v>375</v>
      </c>
      <c r="D63" s="280" t="s">
        <v>375</v>
      </c>
      <c r="E63" s="281">
        <v>2357</v>
      </c>
      <c r="F63" s="280" t="s">
        <v>31</v>
      </c>
      <c r="G63" s="281">
        <v>723</v>
      </c>
      <c r="H63" s="285">
        <v>139</v>
      </c>
      <c r="I63" s="285">
        <v>65</v>
      </c>
      <c r="J63" s="285">
        <v>50</v>
      </c>
      <c r="K63" s="285">
        <v>8</v>
      </c>
      <c r="L63" s="285">
        <v>2</v>
      </c>
      <c r="M63" s="285">
        <v>97</v>
      </c>
      <c r="O63" s="285">
        <v>3</v>
      </c>
      <c r="P63" s="285">
        <v>1</v>
      </c>
      <c r="Q63" s="285">
        <v>30</v>
      </c>
      <c r="T63" s="287">
        <v>21</v>
      </c>
      <c r="U63" s="287">
        <v>2</v>
      </c>
      <c r="AB63" s="285">
        <v>0</v>
      </c>
      <c r="AC63" s="285">
        <v>10</v>
      </c>
      <c r="AD63" s="285">
        <f t="shared" si="8"/>
        <v>428</v>
      </c>
    </row>
    <row r="64" spans="1:30">
      <c r="A64" s="279">
        <v>17</v>
      </c>
      <c r="B64" s="290">
        <v>550</v>
      </c>
      <c r="C64" s="280" t="s">
        <v>375</v>
      </c>
      <c r="D64" s="280" t="s">
        <v>375</v>
      </c>
      <c r="E64" s="281">
        <v>2357</v>
      </c>
      <c r="F64" s="280" t="s">
        <v>32</v>
      </c>
      <c r="G64" s="281">
        <v>723</v>
      </c>
      <c r="H64" s="285">
        <v>116</v>
      </c>
      <c r="I64" s="285">
        <v>96</v>
      </c>
      <c r="J64" s="285">
        <v>64</v>
      </c>
      <c r="K64" s="285">
        <v>7</v>
      </c>
      <c r="L64" s="285">
        <v>4</v>
      </c>
      <c r="M64" s="285">
        <v>100</v>
      </c>
      <c r="O64" s="285">
        <v>4</v>
      </c>
      <c r="P64" s="285">
        <v>3</v>
      </c>
      <c r="Q64" s="285">
        <v>13</v>
      </c>
      <c r="T64" s="287">
        <v>16</v>
      </c>
      <c r="U64" s="287">
        <v>2</v>
      </c>
      <c r="AB64" s="285">
        <v>0</v>
      </c>
      <c r="AC64" s="285">
        <v>8</v>
      </c>
      <c r="AD64" s="285">
        <f t="shared" si="8"/>
        <v>433</v>
      </c>
    </row>
    <row r="65" spans="1:30">
      <c r="A65" s="279">
        <v>17</v>
      </c>
      <c r="B65" s="290">
        <v>550</v>
      </c>
      <c r="C65" s="280" t="s">
        <v>375</v>
      </c>
      <c r="D65" s="280" t="s">
        <v>375</v>
      </c>
      <c r="E65" s="281">
        <v>2358</v>
      </c>
      <c r="F65" s="280" t="s">
        <v>31</v>
      </c>
      <c r="G65" s="281">
        <v>587</v>
      </c>
      <c r="H65" s="285">
        <v>63</v>
      </c>
      <c r="I65" s="285">
        <v>61</v>
      </c>
      <c r="J65" s="285">
        <v>30</v>
      </c>
      <c r="K65" s="285">
        <v>8</v>
      </c>
      <c r="L65" s="285">
        <v>2</v>
      </c>
      <c r="M65" s="285">
        <v>96</v>
      </c>
      <c r="O65" s="285">
        <v>2</v>
      </c>
      <c r="P65" s="285">
        <v>4</v>
      </c>
      <c r="Q65" s="285">
        <v>23</v>
      </c>
      <c r="T65" s="287">
        <v>6</v>
      </c>
      <c r="U65" s="287">
        <v>4</v>
      </c>
      <c r="AB65" s="285">
        <v>0</v>
      </c>
      <c r="AC65" s="285">
        <v>6</v>
      </c>
      <c r="AD65" s="285">
        <f t="shared" si="8"/>
        <v>305</v>
      </c>
    </row>
    <row r="66" spans="1:30">
      <c r="A66" s="279">
        <v>17</v>
      </c>
      <c r="B66" s="290">
        <v>550</v>
      </c>
      <c r="C66" s="280" t="s">
        <v>375</v>
      </c>
      <c r="D66" s="280" t="s">
        <v>375</v>
      </c>
      <c r="E66" s="281">
        <v>2358</v>
      </c>
      <c r="F66" s="280" t="s">
        <v>32</v>
      </c>
      <c r="G66" s="281">
        <v>587</v>
      </c>
      <c r="H66" s="285">
        <v>82</v>
      </c>
      <c r="I66" s="285">
        <v>73</v>
      </c>
      <c r="J66" s="285">
        <v>33</v>
      </c>
      <c r="K66" s="285">
        <v>8</v>
      </c>
      <c r="L66" s="285">
        <v>1</v>
      </c>
      <c r="M66" s="285">
        <v>96</v>
      </c>
      <c r="O66" s="285">
        <v>2</v>
      </c>
      <c r="P66" s="285">
        <v>2</v>
      </c>
      <c r="Q66" s="285">
        <v>17</v>
      </c>
      <c r="T66" s="287">
        <v>7</v>
      </c>
      <c r="U66" s="287">
        <v>4</v>
      </c>
      <c r="AB66" s="285">
        <v>1</v>
      </c>
      <c r="AC66" s="285">
        <v>6</v>
      </c>
      <c r="AD66" s="285">
        <f t="shared" si="8"/>
        <v>332</v>
      </c>
    </row>
    <row r="67" spans="1:30">
      <c r="A67" s="279">
        <v>17</v>
      </c>
      <c r="B67" s="290">
        <v>550</v>
      </c>
      <c r="C67" s="280" t="s">
        <v>375</v>
      </c>
      <c r="D67" s="280" t="s">
        <v>375</v>
      </c>
      <c r="E67" s="281">
        <v>2358</v>
      </c>
      <c r="F67" s="280" t="s">
        <v>33</v>
      </c>
      <c r="G67" s="281">
        <v>587</v>
      </c>
      <c r="H67" s="285">
        <v>59</v>
      </c>
      <c r="I67" s="285">
        <v>68</v>
      </c>
      <c r="J67" s="285">
        <v>42</v>
      </c>
      <c r="K67" s="285">
        <v>10</v>
      </c>
      <c r="L67" s="285">
        <v>1</v>
      </c>
      <c r="M67" s="285">
        <v>120</v>
      </c>
      <c r="O67" s="285">
        <v>2</v>
      </c>
      <c r="P67" s="285">
        <v>1</v>
      </c>
      <c r="Q67" s="285">
        <v>15</v>
      </c>
      <c r="T67" s="287">
        <v>1</v>
      </c>
      <c r="U67" s="287">
        <v>3</v>
      </c>
      <c r="AB67" s="285">
        <v>1</v>
      </c>
      <c r="AC67" s="285">
        <v>5</v>
      </c>
      <c r="AD67" s="285">
        <f t="shared" si="8"/>
        <v>328</v>
      </c>
    </row>
    <row r="68" spans="1:30">
      <c r="A68" s="279">
        <v>17</v>
      </c>
      <c r="B68" s="290">
        <v>550</v>
      </c>
      <c r="C68" s="280" t="s">
        <v>375</v>
      </c>
      <c r="D68" s="280" t="s">
        <v>375</v>
      </c>
      <c r="E68" s="281">
        <v>2359</v>
      </c>
      <c r="F68" s="280" t="s">
        <v>31</v>
      </c>
      <c r="G68" s="281">
        <v>541</v>
      </c>
      <c r="H68" s="285">
        <v>91</v>
      </c>
      <c r="I68" s="285">
        <v>75</v>
      </c>
      <c r="J68" s="285">
        <v>51</v>
      </c>
      <c r="K68" s="285">
        <v>5</v>
      </c>
      <c r="L68" s="285">
        <v>3</v>
      </c>
      <c r="M68" s="285">
        <v>59</v>
      </c>
      <c r="O68" s="285">
        <v>3</v>
      </c>
      <c r="P68" s="285">
        <v>1</v>
      </c>
      <c r="Q68" s="285">
        <v>20</v>
      </c>
      <c r="T68" s="287">
        <v>9</v>
      </c>
      <c r="U68" s="287">
        <v>0</v>
      </c>
      <c r="AB68" s="285">
        <v>0</v>
      </c>
      <c r="AC68" s="285">
        <v>6</v>
      </c>
      <c r="AD68" s="285">
        <f t="shared" si="8"/>
        <v>323</v>
      </c>
    </row>
    <row r="69" spans="1:30">
      <c r="A69" s="279">
        <v>17</v>
      </c>
      <c r="B69" s="290">
        <v>550</v>
      </c>
      <c r="C69" s="280" t="s">
        <v>375</v>
      </c>
      <c r="D69" s="280" t="s">
        <v>375</v>
      </c>
      <c r="E69" s="281">
        <v>2360</v>
      </c>
      <c r="F69" s="280" t="s">
        <v>31</v>
      </c>
      <c r="G69" s="281">
        <v>464</v>
      </c>
      <c r="H69" s="285">
        <v>52</v>
      </c>
      <c r="I69" s="285">
        <v>127</v>
      </c>
      <c r="J69" s="285">
        <v>3</v>
      </c>
      <c r="K69" s="285">
        <v>4</v>
      </c>
      <c r="L69" s="285">
        <v>6</v>
      </c>
      <c r="M69" s="285">
        <v>45</v>
      </c>
      <c r="O69" s="285">
        <v>5</v>
      </c>
      <c r="P69" s="285">
        <v>1</v>
      </c>
      <c r="Q69" s="285">
        <v>4</v>
      </c>
      <c r="T69" s="287">
        <v>4</v>
      </c>
      <c r="U69" s="287">
        <v>5</v>
      </c>
      <c r="AB69" s="285">
        <v>0</v>
      </c>
      <c r="AC69" s="285">
        <v>9</v>
      </c>
      <c r="AD69" s="285">
        <f t="shared" si="8"/>
        <v>265</v>
      </c>
    </row>
    <row r="70" spans="1:30">
      <c r="A70" s="279">
        <v>17</v>
      </c>
      <c r="B70" s="290">
        <v>550</v>
      </c>
      <c r="C70" s="280" t="s">
        <v>375</v>
      </c>
      <c r="D70" s="280" t="s">
        <v>375</v>
      </c>
      <c r="E70" s="281">
        <v>2360</v>
      </c>
      <c r="F70" s="280" t="s">
        <v>32</v>
      </c>
      <c r="G70" s="281">
        <v>464</v>
      </c>
      <c r="H70" s="285">
        <v>40</v>
      </c>
      <c r="I70" s="285">
        <v>119</v>
      </c>
      <c r="J70" s="285">
        <v>10</v>
      </c>
      <c r="K70" s="285">
        <v>5</v>
      </c>
      <c r="L70" s="285">
        <v>1</v>
      </c>
      <c r="M70" s="285">
        <v>30</v>
      </c>
      <c r="O70" s="285">
        <v>1</v>
      </c>
      <c r="P70" s="285">
        <v>3</v>
      </c>
      <c r="Q70" s="285">
        <v>4</v>
      </c>
      <c r="T70" s="287">
        <v>1</v>
      </c>
      <c r="U70" s="287">
        <v>9</v>
      </c>
      <c r="AB70" s="285">
        <v>0</v>
      </c>
      <c r="AC70" s="285">
        <v>12</v>
      </c>
      <c r="AD70" s="285">
        <f t="shared" si="8"/>
        <v>235</v>
      </c>
    </row>
    <row r="71" spans="1:30" ht="17.25" thickBot="1">
      <c r="A71" s="279">
        <v>17</v>
      </c>
      <c r="B71" s="290">
        <v>550</v>
      </c>
      <c r="C71" s="280" t="s">
        <v>375</v>
      </c>
      <c r="D71" s="280" t="s">
        <v>375</v>
      </c>
      <c r="E71" s="522">
        <v>2361</v>
      </c>
      <c r="F71" s="521" t="s">
        <v>31</v>
      </c>
      <c r="G71" s="522">
        <v>354</v>
      </c>
      <c r="H71" s="285">
        <v>17</v>
      </c>
      <c r="I71" s="285">
        <v>95</v>
      </c>
      <c r="J71" s="285">
        <v>48</v>
      </c>
      <c r="K71" s="285">
        <v>15</v>
      </c>
      <c r="L71" s="285">
        <v>3</v>
      </c>
      <c r="M71" s="285">
        <v>14</v>
      </c>
      <c r="O71" s="285">
        <v>6</v>
      </c>
      <c r="P71" s="285">
        <v>8</v>
      </c>
      <c r="Q71" s="285">
        <v>7</v>
      </c>
      <c r="T71" s="287">
        <v>2</v>
      </c>
      <c r="U71" s="287">
        <v>3</v>
      </c>
      <c r="AB71" s="285">
        <v>0</v>
      </c>
      <c r="AC71" s="285">
        <v>8</v>
      </c>
      <c r="AD71" s="285">
        <f t="shared" si="8"/>
        <v>226</v>
      </c>
    </row>
    <row r="72" spans="1:30">
      <c r="B72" s="291" t="s">
        <v>63</v>
      </c>
      <c r="C72" s="659" t="s">
        <v>64</v>
      </c>
      <c r="D72" s="659"/>
      <c r="E72" s="544"/>
      <c r="F72" s="544"/>
      <c r="G72" s="293">
        <f t="shared" ref="G72:AB72" si="9">SUM(G42:G71)</f>
        <v>17259</v>
      </c>
      <c r="H72" s="293">
        <f t="shared" si="9"/>
        <v>1673</v>
      </c>
      <c r="I72" s="293">
        <f t="shared" si="9"/>
        <v>2163</v>
      </c>
      <c r="J72" s="293">
        <f t="shared" si="9"/>
        <v>1101</v>
      </c>
      <c r="K72" s="293">
        <f t="shared" si="9"/>
        <v>195</v>
      </c>
      <c r="L72" s="293">
        <f t="shared" si="9"/>
        <v>114</v>
      </c>
      <c r="M72" s="293">
        <f t="shared" si="9"/>
        <v>2673</v>
      </c>
      <c r="N72" s="293">
        <f t="shared" si="9"/>
        <v>0</v>
      </c>
      <c r="O72" s="293">
        <f t="shared" si="9"/>
        <v>99</v>
      </c>
      <c r="P72" s="293">
        <f t="shared" si="9"/>
        <v>67</v>
      </c>
      <c r="Q72" s="293">
        <f t="shared" si="9"/>
        <v>760</v>
      </c>
      <c r="R72" s="293">
        <f t="shared" si="9"/>
        <v>0</v>
      </c>
      <c r="S72" s="293">
        <f t="shared" si="9"/>
        <v>0</v>
      </c>
      <c r="T72" s="293">
        <f t="shared" si="9"/>
        <v>164</v>
      </c>
      <c r="U72" s="293">
        <f t="shared" si="9"/>
        <v>95</v>
      </c>
      <c r="V72" s="293">
        <f t="shared" si="9"/>
        <v>0</v>
      </c>
      <c r="W72" s="293">
        <f t="shared" si="9"/>
        <v>0</v>
      </c>
      <c r="X72" s="293">
        <f t="shared" si="9"/>
        <v>0</v>
      </c>
      <c r="Y72" s="293">
        <f t="shared" si="9"/>
        <v>0</v>
      </c>
      <c r="Z72" s="293">
        <f t="shared" si="9"/>
        <v>0</v>
      </c>
      <c r="AA72" s="293">
        <f t="shared" si="9"/>
        <v>0</v>
      </c>
      <c r="AB72" s="293">
        <f t="shared" si="9"/>
        <v>6</v>
      </c>
      <c r="AC72" s="293">
        <f>SUM(AC42:AC71)</f>
        <v>222</v>
      </c>
      <c r="AD72" s="293">
        <f>SUM(AD42:AD71)</f>
        <v>9332</v>
      </c>
    </row>
    <row r="73" spans="1:30">
      <c r="E73" s="288"/>
      <c r="F73" s="288"/>
      <c r="T73" s="277">
        <f>T72/2</f>
        <v>82</v>
      </c>
      <c r="U73" s="277">
        <f>U72/2</f>
        <v>47.5</v>
      </c>
    </row>
    <row r="74" spans="1:30">
      <c r="B74" s="291" t="s">
        <v>65</v>
      </c>
      <c r="C74" s="660" t="s">
        <v>66</v>
      </c>
      <c r="D74" s="661"/>
      <c r="E74" s="661"/>
      <c r="F74" s="662"/>
      <c r="G74" s="292" t="s">
        <v>6</v>
      </c>
      <c r="H74" s="550" t="s">
        <v>7</v>
      </c>
      <c r="I74" s="550" t="s">
        <v>8</v>
      </c>
      <c r="J74" s="550" t="s">
        <v>9</v>
      </c>
      <c r="K74" s="550" t="s">
        <v>10</v>
      </c>
      <c r="L74" s="550" t="s">
        <v>11</v>
      </c>
      <c r="M74" s="550" t="s">
        <v>12</v>
      </c>
      <c r="N74" s="550" t="s">
        <v>13</v>
      </c>
      <c r="O74" s="550" t="s">
        <v>14</v>
      </c>
      <c r="P74" s="550" t="s">
        <v>15</v>
      </c>
      <c r="Q74" s="550" t="s">
        <v>16</v>
      </c>
      <c r="R74" s="550" t="s">
        <v>17</v>
      </c>
      <c r="S74" s="550" t="s">
        <v>18</v>
      </c>
      <c r="T74" s="550" t="s">
        <v>22</v>
      </c>
      <c r="U74" s="550" t="s">
        <v>23</v>
      </c>
      <c r="V74" s="550" t="s">
        <v>24</v>
      </c>
      <c r="W74" s="550" t="s">
        <v>25</v>
      </c>
      <c r="X74" s="550" t="s">
        <v>26</v>
      </c>
      <c r="Y74" s="550" t="s">
        <v>27</v>
      </c>
      <c r="Z74" s="550" t="s">
        <v>28</v>
      </c>
      <c r="AA74" s="550" t="s">
        <v>29</v>
      </c>
    </row>
    <row r="75" spans="1:30">
      <c r="C75" s="663"/>
      <c r="D75" s="664"/>
      <c r="E75" s="664"/>
      <c r="F75" s="665"/>
      <c r="G75" s="285">
        <f>G72</f>
        <v>17259</v>
      </c>
      <c r="H75" s="285">
        <f>H72+82</f>
        <v>1755</v>
      </c>
      <c r="I75" s="285">
        <f>I72+48</f>
        <v>2211</v>
      </c>
      <c r="J75" s="285">
        <f>J72+82</f>
        <v>1183</v>
      </c>
      <c r="K75" s="285">
        <f>K72+47</f>
        <v>242</v>
      </c>
      <c r="L75" s="285">
        <f t="shared" ref="L75:S75" si="10">L72</f>
        <v>114</v>
      </c>
      <c r="M75" s="285">
        <f>M72</f>
        <v>2673</v>
      </c>
      <c r="N75" s="285">
        <f t="shared" si="10"/>
        <v>0</v>
      </c>
      <c r="O75" s="285">
        <f t="shared" si="10"/>
        <v>99</v>
      </c>
      <c r="P75" s="285">
        <f t="shared" si="10"/>
        <v>67</v>
      </c>
      <c r="Q75" s="285">
        <f t="shared" si="10"/>
        <v>760</v>
      </c>
      <c r="R75" s="285">
        <f t="shared" si="10"/>
        <v>0</v>
      </c>
      <c r="S75" s="285">
        <f t="shared" si="10"/>
        <v>0</v>
      </c>
      <c r="T75" s="285">
        <f>W56</f>
        <v>0</v>
      </c>
      <c r="U75" s="285">
        <f>X56</f>
        <v>0</v>
      </c>
      <c r="V75" s="285">
        <f>Y56</f>
        <v>0</v>
      </c>
      <c r="W75" s="285">
        <f>Z56</f>
        <v>0</v>
      </c>
      <c r="X75" s="285">
        <f>AA56</f>
        <v>0</v>
      </c>
      <c r="Y75" s="285">
        <f>AB72</f>
        <v>6</v>
      </c>
      <c r="Z75" s="285">
        <f>AC72</f>
        <v>222</v>
      </c>
      <c r="AA75" s="285">
        <f>SUM(H75:Z75)</f>
        <v>9332</v>
      </c>
    </row>
    <row r="76" spans="1:30">
      <c r="A76" s="279"/>
      <c r="B76" s="290"/>
      <c r="C76" s="280"/>
      <c r="D76" s="280"/>
      <c r="E76" s="289"/>
      <c r="F76" s="280"/>
      <c r="G76" s="281"/>
      <c r="H76" s="285"/>
      <c r="I76" s="285"/>
      <c r="J76" s="285"/>
      <c r="K76" s="285"/>
      <c r="L76" s="285"/>
      <c r="M76" s="285"/>
      <c r="O76" s="285"/>
      <c r="P76" s="285"/>
      <c r="Q76" s="285"/>
      <c r="T76" s="287"/>
      <c r="U76" s="287"/>
      <c r="AB76" s="285"/>
      <c r="AC76" s="285"/>
      <c r="AD76" s="293"/>
    </row>
    <row r="77" spans="1:30" ht="30.75" customHeight="1">
      <c r="B77" s="291" t="s">
        <v>67</v>
      </c>
      <c r="C77" s="666" t="s">
        <v>68</v>
      </c>
      <c r="D77" s="666"/>
      <c r="E77" s="666"/>
      <c r="F77" s="666"/>
      <c r="G77" s="292" t="s">
        <v>6</v>
      </c>
      <c r="H77" s="667" t="s">
        <v>69</v>
      </c>
      <c r="I77" s="667"/>
      <c r="J77" s="667" t="s">
        <v>70</v>
      </c>
      <c r="K77" s="667"/>
      <c r="L77" s="550" t="s">
        <v>11</v>
      </c>
      <c r="M77" s="550" t="s">
        <v>12</v>
      </c>
      <c r="N77" s="550" t="s">
        <v>13</v>
      </c>
      <c r="O77" s="550" t="s">
        <v>14</v>
      </c>
      <c r="P77" s="550" t="s">
        <v>15</v>
      </c>
      <c r="Q77" s="550" t="s">
        <v>16</v>
      </c>
      <c r="R77" s="550" t="s">
        <v>17</v>
      </c>
      <c r="S77" s="550" t="s">
        <v>18</v>
      </c>
      <c r="T77" s="550" t="s">
        <v>22</v>
      </c>
      <c r="U77" s="550" t="s">
        <v>23</v>
      </c>
      <c r="V77" s="550" t="s">
        <v>24</v>
      </c>
      <c r="W77" s="550" t="s">
        <v>25</v>
      </c>
      <c r="X77" s="550" t="s">
        <v>26</v>
      </c>
      <c r="Y77" s="550" t="s">
        <v>27</v>
      </c>
      <c r="Z77" s="550" t="s">
        <v>28</v>
      </c>
      <c r="AA77" s="550" t="s">
        <v>29</v>
      </c>
    </row>
    <row r="78" spans="1:30">
      <c r="C78" s="666"/>
      <c r="D78" s="666"/>
      <c r="E78" s="666"/>
      <c r="F78" s="666"/>
      <c r="G78" s="285">
        <v>18009</v>
      </c>
      <c r="H78" s="668">
        <f>H75+J75</f>
        <v>2938</v>
      </c>
      <c r="I78" s="668"/>
      <c r="J78" s="668">
        <f>I75+K75</f>
        <v>2453</v>
      </c>
      <c r="K78" s="668"/>
      <c r="L78" s="285">
        <v>114</v>
      </c>
      <c r="M78" s="285">
        <v>2673</v>
      </c>
      <c r="N78" s="277" t="s">
        <v>790</v>
      </c>
      <c r="O78" s="285">
        <v>99</v>
      </c>
      <c r="P78" s="285">
        <v>67</v>
      </c>
      <c r="Q78" s="285">
        <v>760</v>
      </c>
      <c r="R78" s="543" t="s">
        <v>790</v>
      </c>
      <c r="S78" s="543" t="s">
        <v>790</v>
      </c>
      <c r="T78" s="543" t="s">
        <v>790</v>
      </c>
      <c r="U78" s="543" t="s">
        <v>790</v>
      </c>
      <c r="V78" s="543" t="s">
        <v>790</v>
      </c>
      <c r="W78" s="543" t="s">
        <v>790</v>
      </c>
      <c r="X78" s="543" t="s">
        <v>790</v>
      </c>
      <c r="Y78" s="285">
        <v>6</v>
      </c>
      <c r="Z78" s="285">
        <v>222</v>
      </c>
      <c r="AA78" s="285">
        <f>SUM(H78:Z78)</f>
        <v>9332</v>
      </c>
    </row>
  </sheetData>
  <mergeCells count="21">
    <mergeCell ref="C6:D6"/>
    <mergeCell ref="C8:F9"/>
    <mergeCell ref="C11:F12"/>
    <mergeCell ref="C34:F35"/>
    <mergeCell ref="C37:F38"/>
    <mergeCell ref="H11:I11"/>
    <mergeCell ref="J11:K11"/>
    <mergeCell ref="H12:I12"/>
    <mergeCell ref="J12:K12"/>
    <mergeCell ref="C32:D32"/>
    <mergeCell ref="H37:I37"/>
    <mergeCell ref="J37:K37"/>
    <mergeCell ref="H38:I38"/>
    <mergeCell ref="J38:K38"/>
    <mergeCell ref="C77:F78"/>
    <mergeCell ref="H77:I77"/>
    <mergeCell ref="J77:K77"/>
    <mergeCell ref="H78:I78"/>
    <mergeCell ref="J78:K78"/>
    <mergeCell ref="C72:D72"/>
    <mergeCell ref="C74:F7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2"/>
  <sheetViews>
    <sheetView zoomScale="60" zoomScaleNormal="60" workbookViewId="0">
      <pane ySplit="1" topLeftCell="A209" activePane="bottomLeft" state="frozen"/>
      <selection activeCell="A2" sqref="A1:A1048576"/>
      <selection pane="bottomLeft" activeCell="AD27" sqref="AD27"/>
    </sheetView>
  </sheetViews>
  <sheetFormatPr defaultColWidth="11.42578125" defaultRowHeight="15"/>
  <cols>
    <col min="1" max="1" width="5" bestFit="1" customWidth="1"/>
    <col min="2" max="2" width="4.140625" bestFit="1" customWidth="1"/>
    <col min="3" max="3" width="29.42578125" bestFit="1" customWidth="1"/>
    <col min="4" max="4" width="4.42578125" customWidth="1"/>
    <col min="5" max="5" width="8.28515625" bestFit="1" customWidth="1"/>
    <col min="6" max="6" width="30.28515625" customWidth="1"/>
    <col min="7" max="7" width="10" bestFit="1" customWidth="1"/>
    <col min="8" max="9" width="7.7109375" customWidth="1"/>
    <col min="10" max="10" width="5" bestFit="1" customWidth="1"/>
    <col min="11" max="11" width="5.28515625" bestFit="1" customWidth="1"/>
    <col min="12" max="12" width="5" bestFit="1" customWidth="1"/>
    <col min="13" max="13" width="4.42578125" bestFit="1" customWidth="1"/>
    <col min="14" max="14" width="4.140625" bestFit="1" customWidth="1"/>
    <col min="15" max="15" width="5" bestFit="1" customWidth="1"/>
    <col min="16" max="16" width="4.28515625" bestFit="1" customWidth="1"/>
    <col min="17" max="17" width="7.7109375" bestFit="1" customWidth="1"/>
    <col min="18" max="18" width="4.140625" bestFit="1" customWidth="1"/>
    <col min="19" max="19" width="5" bestFit="1" customWidth="1"/>
    <col min="20" max="20" width="8" bestFit="1" customWidth="1"/>
    <col min="21" max="21" width="8.5703125" bestFit="1" customWidth="1"/>
    <col min="22" max="22" width="8" bestFit="1" customWidth="1"/>
    <col min="23" max="24" width="6.5703125" bestFit="1" customWidth="1"/>
    <col min="25" max="25" width="5.5703125" bestFit="1" customWidth="1"/>
    <col min="26" max="26" width="6.5703125" bestFit="1" customWidth="1"/>
    <col min="27" max="27" width="9.7109375" bestFit="1" customWidth="1"/>
    <col min="28" max="28" width="4.42578125" bestFit="1" customWidth="1"/>
    <col min="29" max="29" width="6.5703125" bestFit="1" customWidth="1"/>
    <col min="30" max="30" width="9.7109375" bestFit="1" customWidth="1"/>
  </cols>
  <sheetData>
    <row r="1" spans="1:30" s="277" customFormat="1" ht="16.5">
      <c r="A1" s="276" t="s">
        <v>0</v>
      </c>
      <c r="B1" s="283" t="s">
        <v>1</v>
      </c>
      <c r="C1" s="282" t="s">
        <v>2</v>
      </c>
      <c r="D1" s="282" t="s">
        <v>3</v>
      </c>
      <c r="E1" s="275" t="s">
        <v>4</v>
      </c>
      <c r="F1" s="275" t="s">
        <v>5</v>
      </c>
      <c r="G1" s="275" t="s">
        <v>6</v>
      </c>
      <c r="H1" s="284" t="s">
        <v>7</v>
      </c>
      <c r="I1" s="284" t="s">
        <v>8</v>
      </c>
      <c r="J1" s="284" t="s">
        <v>9</v>
      </c>
      <c r="K1" s="284" t="s">
        <v>10</v>
      </c>
      <c r="L1" s="284" t="s">
        <v>11</v>
      </c>
      <c r="M1" s="284" t="s">
        <v>12</v>
      </c>
      <c r="N1" s="284" t="s">
        <v>13</v>
      </c>
      <c r="O1" s="284" t="s">
        <v>14</v>
      </c>
      <c r="P1" s="284" t="s">
        <v>15</v>
      </c>
      <c r="Q1" s="284" t="s">
        <v>16</v>
      </c>
      <c r="R1" s="286" t="s">
        <v>17</v>
      </c>
      <c r="S1" s="284" t="s">
        <v>18</v>
      </c>
      <c r="T1" s="265" t="s">
        <v>19</v>
      </c>
      <c r="U1" s="265" t="s">
        <v>20</v>
      </c>
      <c r="V1" s="286" t="s">
        <v>21</v>
      </c>
      <c r="W1" s="286" t="s">
        <v>22</v>
      </c>
      <c r="X1" s="286" t="s">
        <v>23</v>
      </c>
      <c r="Y1" s="286" t="s">
        <v>24</v>
      </c>
      <c r="Z1" s="286" t="s">
        <v>25</v>
      </c>
      <c r="AA1" s="286" t="s">
        <v>26</v>
      </c>
      <c r="AB1" s="284" t="s">
        <v>27</v>
      </c>
      <c r="AC1" s="284" t="s">
        <v>28</v>
      </c>
      <c r="AD1" s="284" t="s">
        <v>29</v>
      </c>
    </row>
    <row r="2" spans="1:30" s="277" customFormat="1" ht="16.5">
      <c r="A2" s="279">
        <v>18</v>
      </c>
      <c r="B2" s="290">
        <v>51</v>
      </c>
      <c r="C2" s="280" t="s">
        <v>718</v>
      </c>
      <c r="D2" s="280" t="s">
        <v>719</v>
      </c>
      <c r="E2" s="289">
        <v>380</v>
      </c>
      <c r="F2" s="280" t="s">
        <v>31</v>
      </c>
      <c r="G2" s="267">
        <v>616</v>
      </c>
      <c r="H2" s="285">
        <v>43</v>
      </c>
      <c r="I2" s="285">
        <v>88</v>
      </c>
      <c r="J2" s="285">
        <v>64</v>
      </c>
      <c r="K2" s="285">
        <v>4</v>
      </c>
      <c r="L2" s="285">
        <v>25</v>
      </c>
      <c r="M2" s="285">
        <v>66</v>
      </c>
      <c r="N2" s="285">
        <v>80</v>
      </c>
      <c r="O2" s="285">
        <v>1</v>
      </c>
      <c r="P2" s="285">
        <v>2</v>
      </c>
      <c r="Q2" s="285">
        <v>96</v>
      </c>
      <c r="R2" s="287"/>
      <c r="S2" s="285">
        <v>0</v>
      </c>
      <c r="T2" s="280"/>
      <c r="U2" s="280">
        <v>0</v>
      </c>
      <c r="V2" s="287"/>
      <c r="W2" s="287"/>
      <c r="X2" s="287"/>
      <c r="Y2" s="287"/>
      <c r="Z2" s="287"/>
      <c r="AA2" s="287"/>
      <c r="AB2" s="285">
        <v>0</v>
      </c>
      <c r="AC2" s="285">
        <v>15</v>
      </c>
      <c r="AD2" s="285">
        <f>SUM(H2:AC2)</f>
        <v>484</v>
      </c>
    </row>
    <row r="3" spans="1:30" s="277" customFormat="1" ht="16.5">
      <c r="A3" s="279">
        <v>18</v>
      </c>
      <c r="B3" s="290">
        <v>51</v>
      </c>
      <c r="C3" s="280" t="s">
        <v>718</v>
      </c>
      <c r="D3" s="280" t="s">
        <v>719</v>
      </c>
      <c r="E3" s="289">
        <v>380</v>
      </c>
      <c r="F3" s="280" t="s">
        <v>32</v>
      </c>
      <c r="G3" s="267">
        <v>616</v>
      </c>
      <c r="H3" s="285">
        <v>67</v>
      </c>
      <c r="I3" s="285">
        <v>78</v>
      </c>
      <c r="J3" s="285">
        <v>44</v>
      </c>
      <c r="K3" s="285">
        <v>0</v>
      </c>
      <c r="L3" s="285">
        <v>35</v>
      </c>
      <c r="M3" s="285">
        <v>62</v>
      </c>
      <c r="N3" s="285">
        <v>80</v>
      </c>
      <c r="O3" s="285">
        <v>2</v>
      </c>
      <c r="P3" s="285">
        <v>0</v>
      </c>
      <c r="Q3" s="285">
        <v>83</v>
      </c>
      <c r="R3" s="287"/>
      <c r="S3" s="285">
        <v>2</v>
      </c>
      <c r="T3" s="280"/>
      <c r="U3" s="280">
        <v>1</v>
      </c>
      <c r="V3" s="287"/>
      <c r="W3" s="287"/>
      <c r="X3" s="287"/>
      <c r="Y3" s="287"/>
      <c r="Z3" s="287"/>
      <c r="AA3" s="287"/>
      <c r="AB3" s="285">
        <v>0</v>
      </c>
      <c r="AC3" s="285">
        <v>13</v>
      </c>
      <c r="AD3" s="285">
        <f t="shared" ref="AD3:AD11" si="0">SUM(H3:AC3)</f>
        <v>467</v>
      </c>
    </row>
    <row r="4" spans="1:30" s="277" customFormat="1" ht="16.5">
      <c r="A4" s="279">
        <v>18</v>
      </c>
      <c r="B4" s="290">
        <v>51</v>
      </c>
      <c r="C4" s="280" t="s">
        <v>718</v>
      </c>
      <c r="D4" s="280" t="s">
        <v>720</v>
      </c>
      <c r="E4" s="289">
        <v>381</v>
      </c>
      <c r="F4" s="280" t="s">
        <v>31</v>
      </c>
      <c r="G4" s="267">
        <v>639</v>
      </c>
      <c r="H4" s="285">
        <v>57</v>
      </c>
      <c r="I4" s="285">
        <v>99</v>
      </c>
      <c r="J4" s="285">
        <v>75</v>
      </c>
      <c r="K4" s="285">
        <v>0</v>
      </c>
      <c r="L4" s="285">
        <v>29</v>
      </c>
      <c r="M4" s="285">
        <v>78</v>
      </c>
      <c r="N4" s="285">
        <v>40</v>
      </c>
      <c r="O4" s="285">
        <v>0</v>
      </c>
      <c r="P4" s="285">
        <v>0</v>
      </c>
      <c r="Q4" s="285">
        <v>77</v>
      </c>
      <c r="R4" s="287"/>
      <c r="S4" s="285">
        <v>0</v>
      </c>
      <c r="T4" s="280"/>
      <c r="U4" s="280">
        <v>7</v>
      </c>
      <c r="V4" s="287"/>
      <c r="W4" s="287"/>
      <c r="X4" s="287"/>
      <c r="Y4" s="287"/>
      <c r="Z4" s="287"/>
      <c r="AA4" s="287"/>
      <c r="AB4" s="285">
        <v>0</v>
      </c>
      <c r="AC4" s="285">
        <v>18</v>
      </c>
      <c r="AD4" s="285">
        <f t="shared" si="0"/>
        <v>480</v>
      </c>
    </row>
    <row r="5" spans="1:30" s="277" customFormat="1" ht="16.5">
      <c r="A5" s="279">
        <v>18</v>
      </c>
      <c r="B5" s="290">
        <v>51</v>
      </c>
      <c r="C5" s="280" t="s">
        <v>718</v>
      </c>
      <c r="D5" s="280" t="s">
        <v>720</v>
      </c>
      <c r="E5" s="289">
        <v>381</v>
      </c>
      <c r="F5" s="280" t="s">
        <v>32</v>
      </c>
      <c r="G5" s="267">
        <v>638</v>
      </c>
      <c r="H5" s="285">
        <v>69</v>
      </c>
      <c r="I5" s="285">
        <v>102</v>
      </c>
      <c r="J5" s="285">
        <v>81</v>
      </c>
      <c r="K5" s="285">
        <v>1</v>
      </c>
      <c r="L5" s="285">
        <v>36</v>
      </c>
      <c r="M5" s="285">
        <v>91</v>
      </c>
      <c r="N5" s="285">
        <v>42</v>
      </c>
      <c r="O5" s="285">
        <v>0</v>
      </c>
      <c r="P5" s="285">
        <v>0</v>
      </c>
      <c r="Q5" s="285">
        <v>74</v>
      </c>
      <c r="R5" s="287"/>
      <c r="S5" s="285">
        <v>0</v>
      </c>
      <c r="T5" s="280"/>
      <c r="U5" s="280">
        <v>3</v>
      </c>
      <c r="V5" s="287"/>
      <c r="W5" s="287"/>
      <c r="X5" s="287"/>
      <c r="Y5" s="287"/>
      <c r="Z5" s="287"/>
      <c r="AA5" s="287"/>
      <c r="AB5" s="285">
        <v>0</v>
      </c>
      <c r="AC5" s="285">
        <v>17</v>
      </c>
      <c r="AD5" s="285">
        <f t="shared" si="0"/>
        <v>516</v>
      </c>
    </row>
    <row r="6" spans="1:30" s="277" customFormat="1" ht="16.5">
      <c r="A6" s="279">
        <v>18</v>
      </c>
      <c r="B6" s="290">
        <v>51</v>
      </c>
      <c r="C6" s="280" t="s">
        <v>718</v>
      </c>
      <c r="D6" s="280" t="s">
        <v>721</v>
      </c>
      <c r="E6" s="289">
        <v>382</v>
      </c>
      <c r="F6" s="280" t="s">
        <v>31</v>
      </c>
      <c r="G6" s="267">
        <v>608</v>
      </c>
      <c r="H6" s="285">
        <v>72</v>
      </c>
      <c r="I6" s="285">
        <v>72</v>
      </c>
      <c r="J6" s="285">
        <v>82</v>
      </c>
      <c r="K6" s="285">
        <v>5</v>
      </c>
      <c r="L6" s="285">
        <v>26</v>
      </c>
      <c r="M6" s="285">
        <v>68</v>
      </c>
      <c r="N6" s="285">
        <v>60</v>
      </c>
      <c r="O6" s="285">
        <v>0</v>
      </c>
      <c r="P6" s="285">
        <v>0</v>
      </c>
      <c r="Q6" s="285">
        <v>75</v>
      </c>
      <c r="R6" s="287"/>
      <c r="S6" s="285">
        <v>0</v>
      </c>
      <c r="T6" s="280"/>
      <c r="U6" s="280">
        <v>1</v>
      </c>
      <c r="V6" s="287"/>
      <c r="W6" s="287"/>
      <c r="X6" s="287"/>
      <c r="Y6" s="287"/>
      <c r="Z6" s="287"/>
      <c r="AA6" s="287"/>
      <c r="AB6" s="285">
        <v>0</v>
      </c>
      <c r="AC6" s="285">
        <v>15</v>
      </c>
      <c r="AD6" s="285">
        <f t="shared" si="0"/>
        <v>476</v>
      </c>
    </row>
    <row r="7" spans="1:30" s="277" customFormat="1" ht="16.5">
      <c r="A7" s="279">
        <v>18</v>
      </c>
      <c r="B7" s="290">
        <v>51</v>
      </c>
      <c r="C7" s="280" t="s">
        <v>718</v>
      </c>
      <c r="D7" s="280" t="s">
        <v>721</v>
      </c>
      <c r="E7" s="289">
        <v>382</v>
      </c>
      <c r="F7" s="280" t="s">
        <v>32</v>
      </c>
      <c r="G7" s="267">
        <v>608</v>
      </c>
      <c r="H7" s="285">
        <v>66</v>
      </c>
      <c r="I7" s="285">
        <v>64</v>
      </c>
      <c r="J7" s="285">
        <v>74</v>
      </c>
      <c r="K7" s="285">
        <v>0</v>
      </c>
      <c r="L7" s="285">
        <v>18</v>
      </c>
      <c r="M7" s="285">
        <v>97</v>
      </c>
      <c r="N7" s="285">
        <v>43</v>
      </c>
      <c r="O7" s="285">
        <v>2</v>
      </c>
      <c r="P7" s="285">
        <v>0</v>
      </c>
      <c r="Q7" s="285">
        <v>75</v>
      </c>
      <c r="R7" s="287"/>
      <c r="S7" s="285">
        <v>5</v>
      </c>
      <c r="T7" s="280"/>
      <c r="U7" s="280">
        <v>0</v>
      </c>
      <c r="V7" s="287"/>
      <c r="W7" s="287"/>
      <c r="X7" s="287"/>
      <c r="Y7" s="287"/>
      <c r="Z7" s="287"/>
      <c r="AA7" s="287"/>
      <c r="AB7" s="285">
        <v>0</v>
      </c>
      <c r="AC7" s="285">
        <v>21</v>
      </c>
      <c r="AD7" s="285">
        <f t="shared" si="0"/>
        <v>465</v>
      </c>
    </row>
    <row r="8" spans="1:30" s="277" customFormat="1" ht="16.5">
      <c r="A8" s="279">
        <v>18</v>
      </c>
      <c r="B8" s="290">
        <v>51</v>
      </c>
      <c r="C8" s="280" t="s">
        <v>718</v>
      </c>
      <c r="D8" s="280" t="s">
        <v>721</v>
      </c>
      <c r="E8" s="289">
        <v>382</v>
      </c>
      <c r="F8" s="280" t="s">
        <v>33</v>
      </c>
      <c r="G8" s="267">
        <v>608</v>
      </c>
      <c r="H8" s="285">
        <v>74</v>
      </c>
      <c r="I8" s="285">
        <v>90</v>
      </c>
      <c r="J8" s="285">
        <v>100</v>
      </c>
      <c r="K8" s="285">
        <v>2</v>
      </c>
      <c r="L8" s="285">
        <v>30</v>
      </c>
      <c r="M8" s="285">
        <v>69</v>
      </c>
      <c r="N8" s="285">
        <v>37</v>
      </c>
      <c r="O8" s="285">
        <v>3</v>
      </c>
      <c r="P8" s="285">
        <v>2</v>
      </c>
      <c r="Q8" s="285">
        <v>52</v>
      </c>
      <c r="R8" s="287"/>
      <c r="S8" s="285">
        <v>1</v>
      </c>
      <c r="T8" s="280"/>
      <c r="U8" s="280">
        <v>1</v>
      </c>
      <c r="V8" s="287"/>
      <c r="W8" s="287"/>
      <c r="X8" s="287"/>
      <c r="Y8" s="287"/>
      <c r="Z8" s="287"/>
      <c r="AA8" s="287"/>
      <c r="AB8" s="285">
        <v>0</v>
      </c>
      <c r="AC8" s="285">
        <v>11</v>
      </c>
      <c r="AD8" s="285">
        <f t="shared" si="0"/>
        <v>472</v>
      </c>
    </row>
    <row r="9" spans="1:30" s="277" customFormat="1" ht="16.5">
      <c r="A9" s="279">
        <v>18</v>
      </c>
      <c r="B9" s="290">
        <v>51</v>
      </c>
      <c r="C9" s="280" t="s">
        <v>718</v>
      </c>
      <c r="D9" s="280" t="s">
        <v>722</v>
      </c>
      <c r="E9" s="289">
        <v>383</v>
      </c>
      <c r="F9" s="280" t="s">
        <v>31</v>
      </c>
      <c r="G9" s="267">
        <v>152</v>
      </c>
      <c r="H9" s="285">
        <v>22</v>
      </c>
      <c r="I9" s="285">
        <v>18</v>
      </c>
      <c r="J9" s="285">
        <v>15</v>
      </c>
      <c r="K9" s="285">
        <v>0</v>
      </c>
      <c r="L9" s="285">
        <v>5</v>
      </c>
      <c r="M9" s="285">
        <v>43</v>
      </c>
      <c r="N9" s="285">
        <v>6</v>
      </c>
      <c r="O9" s="285">
        <v>0</v>
      </c>
      <c r="P9" s="285">
        <v>0</v>
      </c>
      <c r="Q9" s="285">
        <v>8</v>
      </c>
      <c r="R9" s="287"/>
      <c r="S9" s="285">
        <v>0</v>
      </c>
      <c r="T9" s="280"/>
      <c r="U9" s="280">
        <v>0</v>
      </c>
      <c r="V9" s="287"/>
      <c r="W9" s="287"/>
      <c r="X9" s="287"/>
      <c r="Y9" s="287"/>
      <c r="Z9" s="287"/>
      <c r="AA9" s="287"/>
      <c r="AB9" s="285">
        <v>0</v>
      </c>
      <c r="AC9" s="285">
        <v>5</v>
      </c>
      <c r="AD9" s="285">
        <f t="shared" si="0"/>
        <v>122</v>
      </c>
    </row>
    <row r="10" spans="1:30" s="277" customFormat="1" ht="16.5">
      <c r="A10" s="279">
        <v>18</v>
      </c>
      <c r="B10" s="290">
        <v>51</v>
      </c>
      <c r="C10" s="280" t="s">
        <v>718</v>
      </c>
      <c r="D10" s="280" t="s">
        <v>723</v>
      </c>
      <c r="E10" s="289">
        <v>384</v>
      </c>
      <c r="F10" s="505" t="s">
        <v>31</v>
      </c>
      <c r="G10" s="267">
        <v>109</v>
      </c>
      <c r="H10" s="285">
        <v>13</v>
      </c>
      <c r="I10" s="285">
        <v>24</v>
      </c>
      <c r="J10" s="285">
        <v>7</v>
      </c>
      <c r="K10" s="285">
        <v>0</v>
      </c>
      <c r="L10" s="285">
        <v>7</v>
      </c>
      <c r="M10" s="285">
        <v>16</v>
      </c>
      <c r="N10" s="285">
        <v>4</v>
      </c>
      <c r="O10" s="285">
        <v>0</v>
      </c>
      <c r="P10" s="285">
        <v>0</v>
      </c>
      <c r="Q10" s="285">
        <v>23</v>
      </c>
      <c r="R10" s="287"/>
      <c r="S10" s="285">
        <v>0</v>
      </c>
      <c r="T10" s="280"/>
      <c r="U10" s="280">
        <v>0</v>
      </c>
      <c r="V10" s="287"/>
      <c r="W10" s="287"/>
      <c r="X10" s="287"/>
      <c r="Y10" s="287"/>
      <c r="Z10" s="287"/>
      <c r="AA10" s="287"/>
      <c r="AB10" s="285">
        <v>0</v>
      </c>
      <c r="AC10" s="285">
        <v>4</v>
      </c>
      <c r="AD10" s="285">
        <f t="shared" si="0"/>
        <v>98</v>
      </c>
    </row>
    <row r="11" spans="1:30" s="277" customFormat="1" ht="16.5">
      <c r="A11" s="279">
        <v>18</v>
      </c>
      <c r="B11" s="290">
        <v>51</v>
      </c>
      <c r="C11" s="280" t="s">
        <v>718</v>
      </c>
      <c r="D11" s="280" t="s">
        <v>724</v>
      </c>
      <c r="E11" s="289">
        <v>385</v>
      </c>
      <c r="F11" s="280" t="s">
        <v>31</v>
      </c>
      <c r="G11" s="267">
        <v>680</v>
      </c>
      <c r="H11" s="285">
        <v>117</v>
      </c>
      <c r="I11" s="285">
        <v>58</v>
      </c>
      <c r="J11" s="285">
        <v>68</v>
      </c>
      <c r="K11" s="285">
        <v>1</v>
      </c>
      <c r="L11" s="285">
        <v>5</v>
      </c>
      <c r="M11" s="285">
        <v>69</v>
      </c>
      <c r="N11" s="285">
        <v>116</v>
      </c>
      <c r="O11" s="285">
        <v>1</v>
      </c>
      <c r="P11" s="285">
        <v>0</v>
      </c>
      <c r="Q11" s="285">
        <v>60</v>
      </c>
      <c r="R11" s="287"/>
      <c r="S11" s="285">
        <v>0</v>
      </c>
      <c r="T11" s="280"/>
      <c r="U11" s="280">
        <v>0</v>
      </c>
      <c r="V11" s="287"/>
      <c r="W11" s="287"/>
      <c r="X11" s="287"/>
      <c r="Y11" s="287"/>
      <c r="Z11" s="287">
        <v>0</v>
      </c>
      <c r="AA11" s="287">
        <v>0</v>
      </c>
      <c r="AB11" s="285">
        <v>0</v>
      </c>
      <c r="AC11" s="285">
        <v>17</v>
      </c>
      <c r="AD11" s="285">
        <f t="shared" si="0"/>
        <v>512</v>
      </c>
    </row>
    <row r="12" spans="1:30" s="277" customFormat="1" ht="16.5">
      <c r="B12" s="291" t="s">
        <v>63</v>
      </c>
      <c r="C12" s="659" t="s">
        <v>64</v>
      </c>
      <c r="D12" s="659"/>
      <c r="E12" s="422"/>
      <c r="F12" s="422"/>
      <c r="G12" s="422">
        <f>SUM(G2:G11)</f>
        <v>5274</v>
      </c>
      <c r="H12" s="293">
        <f>SUM(H2:H11)</f>
        <v>600</v>
      </c>
      <c r="I12" s="293">
        <f t="shared" ref="I12:AC12" si="1">SUM(I2:I11)</f>
        <v>693</v>
      </c>
      <c r="J12" s="293">
        <f t="shared" si="1"/>
        <v>610</v>
      </c>
      <c r="K12" s="293">
        <f t="shared" si="1"/>
        <v>13</v>
      </c>
      <c r="L12" s="26">
        <v>276</v>
      </c>
      <c r="M12" s="426">
        <f t="shared" si="1"/>
        <v>659</v>
      </c>
      <c r="N12" s="293">
        <f t="shared" si="1"/>
        <v>508</v>
      </c>
      <c r="O12" s="293">
        <f t="shared" si="1"/>
        <v>9</v>
      </c>
      <c r="P12" s="26">
        <v>5</v>
      </c>
      <c r="Q12" s="26">
        <v>613</v>
      </c>
      <c r="R12" s="333">
        <f t="shared" si="1"/>
        <v>0</v>
      </c>
      <c r="S12" s="293">
        <f t="shared" si="1"/>
        <v>8</v>
      </c>
      <c r="T12" s="396">
        <f t="shared" si="1"/>
        <v>0</v>
      </c>
      <c r="U12" s="427">
        <v>14</v>
      </c>
      <c r="V12" s="333">
        <f t="shared" si="1"/>
        <v>0</v>
      </c>
      <c r="W12" s="333">
        <f t="shared" si="1"/>
        <v>0</v>
      </c>
      <c r="X12" s="333">
        <f t="shared" si="1"/>
        <v>0</v>
      </c>
      <c r="Y12" s="333">
        <f t="shared" si="1"/>
        <v>0</v>
      </c>
      <c r="Z12" s="333">
        <f t="shared" si="1"/>
        <v>0</v>
      </c>
      <c r="AA12" s="333">
        <f t="shared" si="1"/>
        <v>0</v>
      </c>
      <c r="AB12" s="293">
        <f t="shared" si="1"/>
        <v>0</v>
      </c>
      <c r="AC12" s="293">
        <f t="shared" si="1"/>
        <v>136</v>
      </c>
      <c r="AD12" s="285">
        <f>SUM(H12:AC12)</f>
        <v>4144</v>
      </c>
    </row>
    <row r="13" spans="1:30" s="277" customFormat="1" ht="16.5">
      <c r="C13" s="459" t="s">
        <v>771</v>
      </c>
      <c r="E13" s="288"/>
      <c r="F13" s="288"/>
      <c r="I13" s="285"/>
      <c r="J13" s="285"/>
      <c r="K13" s="285"/>
      <c r="L13" s="285"/>
      <c r="M13" s="285"/>
      <c r="N13" s="285"/>
      <c r="O13" s="285"/>
      <c r="P13" s="285"/>
      <c r="Q13" s="285"/>
      <c r="R13" s="280"/>
      <c r="S13" s="285"/>
      <c r="T13" s="280"/>
      <c r="U13" s="280">
        <f>U12/2</f>
        <v>7</v>
      </c>
      <c r="V13" s="280"/>
      <c r="W13" s="285"/>
      <c r="X13" s="285"/>
      <c r="Y13" s="285"/>
      <c r="Z13" s="285"/>
      <c r="AA13" s="285"/>
      <c r="AB13" s="285"/>
      <c r="AC13" s="285"/>
      <c r="AD13" s="285"/>
    </row>
    <row r="14" spans="1:30" s="277" customFormat="1" ht="16.5">
      <c r="B14" s="291" t="s">
        <v>65</v>
      </c>
      <c r="C14" s="660" t="s">
        <v>66</v>
      </c>
      <c r="D14" s="661"/>
      <c r="E14" s="661"/>
      <c r="F14" s="662"/>
      <c r="G14" s="292" t="s">
        <v>6</v>
      </c>
      <c r="H14" s="284" t="s">
        <v>7</v>
      </c>
      <c r="I14" s="284" t="s">
        <v>8</v>
      </c>
      <c r="J14" s="284" t="s">
        <v>9</v>
      </c>
      <c r="K14" s="284" t="s">
        <v>10</v>
      </c>
      <c r="L14" s="284" t="s">
        <v>11</v>
      </c>
      <c r="M14" s="284" t="s">
        <v>12</v>
      </c>
      <c r="N14" s="284" t="s">
        <v>13</v>
      </c>
      <c r="O14" s="284" t="s">
        <v>14</v>
      </c>
      <c r="P14" s="284" t="s">
        <v>15</v>
      </c>
      <c r="Q14" s="284" t="s">
        <v>16</v>
      </c>
      <c r="R14" s="286" t="s">
        <v>17</v>
      </c>
      <c r="S14" s="284" t="s">
        <v>18</v>
      </c>
      <c r="T14" s="286" t="s">
        <v>22</v>
      </c>
      <c r="U14" s="286" t="s">
        <v>23</v>
      </c>
      <c r="V14" s="286" t="s">
        <v>24</v>
      </c>
      <c r="W14" s="286" t="s">
        <v>25</v>
      </c>
      <c r="X14" s="286" t="s">
        <v>26</v>
      </c>
      <c r="Y14" s="284" t="s">
        <v>27</v>
      </c>
      <c r="Z14" s="284" t="s">
        <v>28</v>
      </c>
      <c r="AA14" s="284" t="s">
        <v>29</v>
      </c>
      <c r="AB14" s="285"/>
      <c r="AC14" s="285"/>
      <c r="AD14" s="285"/>
    </row>
    <row r="15" spans="1:30" s="277" customFormat="1" ht="16.5">
      <c r="C15" s="663"/>
      <c r="D15" s="664"/>
      <c r="E15" s="664"/>
      <c r="F15" s="665"/>
      <c r="G15" s="285">
        <f>G12</f>
        <v>5274</v>
      </c>
      <c r="H15" s="285">
        <f>H12</f>
        <v>600</v>
      </c>
      <c r="I15" s="428">
        <f>I12+7</f>
        <v>700</v>
      </c>
      <c r="J15" s="285">
        <f>J12</f>
        <v>610</v>
      </c>
      <c r="K15" s="428">
        <f>K12+7</f>
        <v>20</v>
      </c>
      <c r="L15" s="285">
        <f>L12</f>
        <v>276</v>
      </c>
      <c r="M15" s="285">
        <f t="shared" ref="M15:S15" si="2">M12</f>
        <v>659</v>
      </c>
      <c r="N15" s="285">
        <f t="shared" si="2"/>
        <v>508</v>
      </c>
      <c r="O15" s="285">
        <f t="shared" si="2"/>
        <v>9</v>
      </c>
      <c r="P15" s="285">
        <f t="shared" si="2"/>
        <v>5</v>
      </c>
      <c r="Q15" s="285">
        <f t="shared" si="2"/>
        <v>613</v>
      </c>
      <c r="R15" s="287">
        <f t="shared" si="2"/>
        <v>0</v>
      </c>
      <c r="S15" s="285">
        <f t="shared" si="2"/>
        <v>8</v>
      </c>
      <c r="T15" s="287">
        <f>W12</f>
        <v>0</v>
      </c>
      <c r="U15" s="287">
        <f t="shared" ref="U15:X15" si="3">X12</f>
        <v>0</v>
      </c>
      <c r="V15" s="287">
        <f t="shared" si="3"/>
        <v>0</v>
      </c>
      <c r="W15" s="287">
        <f t="shared" si="3"/>
        <v>0</v>
      </c>
      <c r="X15" s="287">
        <f t="shared" si="3"/>
        <v>0</v>
      </c>
      <c r="Y15" s="285">
        <f>AB12</f>
        <v>0</v>
      </c>
      <c r="Z15" s="285">
        <f>AC12</f>
        <v>136</v>
      </c>
      <c r="AA15" s="285">
        <f>SUM(H15:Z15)</f>
        <v>4144</v>
      </c>
      <c r="AB15" s="285"/>
      <c r="AC15" s="285"/>
      <c r="AD15" s="285"/>
    </row>
    <row r="16" spans="1:30" s="277" customFormat="1" ht="16.5">
      <c r="E16" s="288"/>
      <c r="F16" s="288"/>
      <c r="AB16" s="285"/>
      <c r="AC16" s="285"/>
      <c r="AD16" s="285"/>
    </row>
    <row r="17" spans="1:30" s="277" customFormat="1" ht="29.25" customHeight="1">
      <c r="B17" s="291" t="s">
        <v>67</v>
      </c>
      <c r="C17" s="666" t="s">
        <v>68</v>
      </c>
      <c r="D17" s="666"/>
      <c r="E17" s="666"/>
      <c r="F17" s="666"/>
      <c r="G17" s="292" t="s">
        <v>6</v>
      </c>
      <c r="H17" s="492" t="s">
        <v>7</v>
      </c>
      <c r="I17" s="667" t="s">
        <v>70</v>
      </c>
      <c r="J17" s="667"/>
      <c r="K17" s="492" t="s">
        <v>9</v>
      </c>
      <c r="L17" s="284" t="s">
        <v>11</v>
      </c>
      <c r="M17" s="284" t="s">
        <v>12</v>
      </c>
      <c r="N17" s="284" t="s">
        <v>13</v>
      </c>
      <c r="O17" s="284" t="s">
        <v>14</v>
      </c>
      <c r="P17" s="284" t="s">
        <v>15</v>
      </c>
      <c r="Q17" s="284" t="s">
        <v>16</v>
      </c>
      <c r="R17" s="284" t="s">
        <v>17</v>
      </c>
      <c r="S17" s="284" t="s">
        <v>18</v>
      </c>
      <c r="T17" s="284" t="s">
        <v>22</v>
      </c>
      <c r="U17" s="284" t="s">
        <v>23</v>
      </c>
      <c r="V17" s="284" t="s">
        <v>24</v>
      </c>
      <c r="W17" s="284" t="s">
        <v>25</v>
      </c>
      <c r="X17" s="284" t="s">
        <v>26</v>
      </c>
      <c r="Y17" s="284" t="s">
        <v>27</v>
      </c>
      <c r="Z17" s="284" t="s">
        <v>28</v>
      </c>
      <c r="AA17" s="284" t="s">
        <v>29</v>
      </c>
      <c r="AB17" s="285"/>
      <c r="AC17" s="285"/>
      <c r="AD17" s="285"/>
    </row>
    <row r="18" spans="1:30" s="277" customFormat="1" ht="16.5">
      <c r="C18" s="666"/>
      <c r="D18" s="666"/>
      <c r="E18" s="666"/>
      <c r="F18" s="666"/>
      <c r="G18" s="285">
        <f>G12</f>
        <v>5274</v>
      </c>
      <c r="H18" s="31">
        <f>H15</f>
        <v>600</v>
      </c>
      <c r="I18" s="717">
        <f>I15+K15</f>
        <v>720</v>
      </c>
      <c r="J18" s="717"/>
      <c r="K18" s="31">
        <f>J15</f>
        <v>610</v>
      </c>
      <c r="L18" s="285">
        <f>L15</f>
        <v>276</v>
      </c>
      <c r="M18" s="285">
        <f t="shared" ref="M18:Q18" si="4">M15</f>
        <v>659</v>
      </c>
      <c r="N18" s="285">
        <f t="shared" si="4"/>
        <v>508</v>
      </c>
      <c r="O18" s="285">
        <f t="shared" si="4"/>
        <v>9</v>
      </c>
      <c r="P18" s="285">
        <f t="shared" si="4"/>
        <v>5</v>
      </c>
      <c r="Q18" s="285">
        <f t="shared" si="4"/>
        <v>613</v>
      </c>
      <c r="R18" s="285" t="s">
        <v>790</v>
      </c>
      <c r="S18" s="285">
        <f>S15</f>
        <v>8</v>
      </c>
      <c r="T18" s="493" t="s">
        <v>790</v>
      </c>
      <c r="U18" s="493" t="s">
        <v>790</v>
      </c>
      <c r="V18" s="493" t="s">
        <v>790</v>
      </c>
      <c r="W18" s="493" t="s">
        <v>790</v>
      </c>
      <c r="X18" s="493" t="s">
        <v>790</v>
      </c>
      <c r="Y18" s="285">
        <f>Y15</f>
        <v>0</v>
      </c>
      <c r="Z18" s="285">
        <f>Z15</f>
        <v>136</v>
      </c>
      <c r="AA18" s="285">
        <f>SUM(H18:Z18)</f>
        <v>4144</v>
      </c>
      <c r="AB18" s="293"/>
      <c r="AC18" s="293"/>
      <c r="AD18" s="293"/>
    </row>
    <row r="19" spans="1:30" s="277" customFormat="1" ht="16.5"/>
    <row r="20" spans="1:30" s="277" customFormat="1" ht="16.5"/>
    <row r="21" spans="1:30" s="274" customFormat="1">
      <c r="A21" s="276" t="s">
        <v>0</v>
      </c>
      <c r="B21" s="283" t="s">
        <v>1</v>
      </c>
      <c r="C21" s="282" t="s">
        <v>2</v>
      </c>
      <c r="D21" s="282" t="s">
        <v>3</v>
      </c>
      <c r="E21" s="275" t="s">
        <v>4</v>
      </c>
      <c r="F21" s="275" t="s">
        <v>5</v>
      </c>
      <c r="G21" s="275" t="s">
        <v>6</v>
      </c>
      <c r="H21" s="284" t="s">
        <v>7</v>
      </c>
      <c r="I21" s="284" t="s">
        <v>8</v>
      </c>
      <c r="J21" s="284" t="s">
        <v>9</v>
      </c>
      <c r="K21" s="284" t="s">
        <v>10</v>
      </c>
      <c r="L21" s="284" t="s">
        <v>11</v>
      </c>
      <c r="M21" s="284" t="s">
        <v>12</v>
      </c>
      <c r="N21" s="284" t="s">
        <v>13</v>
      </c>
      <c r="O21" s="284" t="s">
        <v>14</v>
      </c>
      <c r="P21" s="284" t="s">
        <v>15</v>
      </c>
      <c r="Q21" s="284" t="s">
        <v>16</v>
      </c>
      <c r="R21" s="284" t="s">
        <v>17</v>
      </c>
      <c r="S21" s="284" t="s">
        <v>18</v>
      </c>
      <c r="T21" s="286" t="s">
        <v>19</v>
      </c>
      <c r="U21" s="286" t="s">
        <v>20</v>
      </c>
      <c r="V21" s="286" t="s">
        <v>21</v>
      </c>
      <c r="W21" s="284" t="s">
        <v>22</v>
      </c>
      <c r="X21" s="284" t="s">
        <v>23</v>
      </c>
      <c r="Y21" s="284" t="s">
        <v>24</v>
      </c>
      <c r="Z21" s="284" t="s">
        <v>25</v>
      </c>
      <c r="AA21" s="284" t="s">
        <v>26</v>
      </c>
      <c r="AB21" s="284" t="s">
        <v>27</v>
      </c>
      <c r="AC21" s="284" t="s">
        <v>28</v>
      </c>
      <c r="AD21" s="284" t="s">
        <v>29</v>
      </c>
    </row>
    <row r="22" spans="1:30" s="158" customFormat="1" ht="16.5">
      <c r="A22" s="159">
        <v>18</v>
      </c>
      <c r="B22" s="170">
        <v>101</v>
      </c>
      <c r="C22" s="160" t="s">
        <v>725</v>
      </c>
      <c r="D22" s="160" t="s">
        <v>725</v>
      </c>
      <c r="E22" s="169">
        <v>386</v>
      </c>
      <c r="F22" s="160" t="s">
        <v>31</v>
      </c>
      <c r="G22" s="161">
        <v>508</v>
      </c>
      <c r="H22" s="165">
        <v>1</v>
      </c>
      <c r="I22" s="165">
        <v>13</v>
      </c>
      <c r="J22" s="165">
        <v>7</v>
      </c>
      <c r="K22" s="165">
        <v>0</v>
      </c>
      <c r="L22" s="165">
        <v>58</v>
      </c>
      <c r="M22" s="165">
        <v>203</v>
      </c>
      <c r="N22" s="165">
        <v>0</v>
      </c>
      <c r="O22" s="165">
        <v>0</v>
      </c>
      <c r="P22" s="165">
        <v>0</v>
      </c>
      <c r="Q22" s="165">
        <v>156</v>
      </c>
      <c r="R22" s="165">
        <v>0</v>
      </c>
      <c r="S22" s="165">
        <v>0</v>
      </c>
      <c r="T22" s="167">
        <v>0</v>
      </c>
      <c r="U22" s="167">
        <v>0</v>
      </c>
      <c r="AB22" s="165">
        <v>0</v>
      </c>
      <c r="AC22" s="165">
        <v>1</v>
      </c>
      <c r="AD22" s="165">
        <f>SUM(H22:AC22)</f>
        <v>439</v>
      </c>
    </row>
    <row r="23" spans="1:30" s="158" customFormat="1" ht="16.5">
      <c r="A23" s="159">
        <v>18</v>
      </c>
      <c r="B23" s="170">
        <v>106</v>
      </c>
      <c r="C23" s="160" t="s">
        <v>725</v>
      </c>
      <c r="D23" s="160" t="s">
        <v>725</v>
      </c>
      <c r="E23" s="169">
        <v>386</v>
      </c>
      <c r="F23" s="160" t="s">
        <v>98</v>
      </c>
      <c r="G23" s="161">
        <v>508</v>
      </c>
      <c r="H23" s="165">
        <v>0</v>
      </c>
      <c r="I23" s="165">
        <v>16</v>
      </c>
      <c r="J23" s="165">
        <v>9</v>
      </c>
      <c r="K23" s="165">
        <v>2</v>
      </c>
      <c r="L23" s="165">
        <v>53</v>
      </c>
      <c r="M23" s="165">
        <v>179</v>
      </c>
      <c r="N23" s="165">
        <v>0</v>
      </c>
      <c r="O23" s="165">
        <v>0</v>
      </c>
      <c r="P23" s="165">
        <v>0</v>
      </c>
      <c r="Q23" s="165">
        <v>166</v>
      </c>
      <c r="R23" s="165">
        <v>0</v>
      </c>
      <c r="S23" s="165">
        <v>0</v>
      </c>
      <c r="T23" s="167">
        <v>0</v>
      </c>
      <c r="U23" s="167">
        <v>0</v>
      </c>
      <c r="AB23" s="165">
        <v>0</v>
      </c>
      <c r="AC23" s="165">
        <v>6</v>
      </c>
      <c r="AD23" s="285">
        <f>SUM(H23:AC23)</f>
        <v>431</v>
      </c>
    </row>
    <row r="24" spans="1:30" s="158" customFormat="1" ht="16.5">
      <c r="B24" s="171" t="s">
        <v>63</v>
      </c>
      <c r="C24" s="659" t="s">
        <v>64</v>
      </c>
      <c r="D24" s="659"/>
      <c r="E24" s="174"/>
      <c r="F24" s="174"/>
      <c r="G24" s="173"/>
      <c r="H24" s="173">
        <f>H23+H22</f>
        <v>1</v>
      </c>
      <c r="I24" s="293">
        <f t="shared" ref="I24:AC24" si="5">I23+I22</f>
        <v>29</v>
      </c>
      <c r="J24" s="293">
        <f t="shared" si="5"/>
        <v>16</v>
      </c>
      <c r="K24" s="293">
        <f t="shared" si="5"/>
        <v>2</v>
      </c>
      <c r="L24" s="293">
        <f t="shared" si="5"/>
        <v>111</v>
      </c>
      <c r="M24" s="293">
        <f t="shared" si="5"/>
        <v>382</v>
      </c>
      <c r="N24" s="293">
        <f t="shared" si="5"/>
        <v>0</v>
      </c>
      <c r="O24" s="293">
        <f t="shared" si="5"/>
        <v>0</v>
      </c>
      <c r="P24" s="293">
        <f t="shared" si="5"/>
        <v>0</v>
      </c>
      <c r="Q24" s="293">
        <f t="shared" si="5"/>
        <v>322</v>
      </c>
      <c r="R24" s="293">
        <f t="shared" si="5"/>
        <v>0</v>
      </c>
      <c r="S24" s="293">
        <f t="shared" si="5"/>
        <v>0</v>
      </c>
      <c r="T24" s="293">
        <f t="shared" si="5"/>
        <v>0</v>
      </c>
      <c r="U24" s="293">
        <f t="shared" si="5"/>
        <v>0</v>
      </c>
      <c r="V24" s="293">
        <f t="shared" si="5"/>
        <v>0</v>
      </c>
      <c r="W24" s="293">
        <f t="shared" si="5"/>
        <v>0</v>
      </c>
      <c r="X24" s="293">
        <f t="shared" si="5"/>
        <v>0</v>
      </c>
      <c r="Y24" s="293">
        <f t="shared" si="5"/>
        <v>0</v>
      </c>
      <c r="Z24" s="293">
        <f t="shared" si="5"/>
        <v>0</v>
      </c>
      <c r="AA24" s="293">
        <f t="shared" si="5"/>
        <v>0</v>
      </c>
      <c r="AB24" s="293">
        <f t="shared" si="5"/>
        <v>0</v>
      </c>
      <c r="AC24" s="293">
        <f t="shared" si="5"/>
        <v>7</v>
      </c>
      <c r="AD24" s="173">
        <v>870</v>
      </c>
    </row>
    <row r="25" spans="1:30" s="158" customFormat="1" ht="16.5">
      <c r="E25" s="168"/>
      <c r="F25" s="168"/>
    </row>
    <row r="26" spans="1:30" s="158" customFormat="1" ht="16.5">
      <c r="B26" s="171" t="s">
        <v>65</v>
      </c>
      <c r="C26" s="660" t="s">
        <v>66</v>
      </c>
      <c r="D26" s="661"/>
      <c r="E26" s="661"/>
      <c r="F26" s="662"/>
      <c r="G26" s="172" t="s">
        <v>6</v>
      </c>
      <c r="H26" s="164" t="s">
        <v>7</v>
      </c>
      <c r="I26" s="164" t="s">
        <v>8</v>
      </c>
      <c r="J26" s="164" t="s">
        <v>9</v>
      </c>
      <c r="K26" s="164" t="s">
        <v>10</v>
      </c>
      <c r="L26" s="164" t="s">
        <v>11</v>
      </c>
      <c r="M26" s="164" t="s">
        <v>12</v>
      </c>
      <c r="N26" s="164" t="s">
        <v>13</v>
      </c>
      <c r="O26" s="164" t="s">
        <v>14</v>
      </c>
      <c r="P26" s="164" t="s">
        <v>15</v>
      </c>
      <c r="Q26" s="164" t="s">
        <v>16</v>
      </c>
      <c r="R26" s="164" t="s">
        <v>17</v>
      </c>
      <c r="S26" s="164" t="s">
        <v>18</v>
      </c>
      <c r="T26" s="284" t="s">
        <v>22</v>
      </c>
      <c r="U26" s="284" t="s">
        <v>23</v>
      </c>
      <c r="V26" s="284" t="s">
        <v>24</v>
      </c>
      <c r="W26" s="284" t="s">
        <v>25</v>
      </c>
      <c r="X26" s="284" t="s">
        <v>26</v>
      </c>
      <c r="Y26" s="164" t="s">
        <v>27</v>
      </c>
      <c r="Z26" s="164" t="s">
        <v>28</v>
      </c>
      <c r="AA26" s="164" t="s">
        <v>29</v>
      </c>
    </row>
    <row r="27" spans="1:30" s="158" customFormat="1" ht="16.5">
      <c r="C27" s="663"/>
      <c r="D27" s="664"/>
      <c r="E27" s="664"/>
      <c r="F27" s="665"/>
      <c r="G27" s="165">
        <v>1016</v>
      </c>
      <c r="H27" s="165">
        <v>1</v>
      </c>
      <c r="I27" s="165">
        <v>29</v>
      </c>
      <c r="J27" s="165">
        <v>16</v>
      </c>
      <c r="K27" s="165">
        <v>2</v>
      </c>
      <c r="L27" s="165">
        <v>111</v>
      </c>
      <c r="M27" s="165">
        <v>382</v>
      </c>
      <c r="N27" s="165">
        <v>0</v>
      </c>
      <c r="O27" s="165">
        <v>0</v>
      </c>
      <c r="P27" s="165">
        <v>0</v>
      </c>
      <c r="Q27" s="165">
        <v>322</v>
      </c>
      <c r="R27" s="165">
        <v>0</v>
      </c>
      <c r="S27" s="165">
        <v>0</v>
      </c>
      <c r="Y27" s="165">
        <v>0</v>
      </c>
      <c r="Z27" s="165">
        <v>7</v>
      </c>
      <c r="AA27" s="165">
        <f>SUM(H27:Z27)</f>
        <v>870</v>
      </c>
    </row>
    <row r="28" spans="1:30" s="158" customFormat="1" ht="16.5">
      <c r="E28" s="168"/>
      <c r="F28" s="168"/>
    </row>
    <row r="29" spans="1:30" s="158" customFormat="1" ht="27" customHeight="1">
      <c r="B29" s="171" t="s">
        <v>67</v>
      </c>
      <c r="C29" s="666" t="s">
        <v>68</v>
      </c>
      <c r="D29" s="666"/>
      <c r="E29" s="666"/>
      <c r="F29" s="666"/>
      <c r="G29" s="172" t="s">
        <v>6</v>
      </c>
      <c r="H29" s="667" t="s">
        <v>69</v>
      </c>
      <c r="I29" s="667"/>
      <c r="J29" s="667" t="s">
        <v>70</v>
      </c>
      <c r="K29" s="667"/>
      <c r="L29" s="164" t="s">
        <v>11</v>
      </c>
      <c r="M29" s="164" t="s">
        <v>12</v>
      </c>
      <c r="N29" s="164" t="s">
        <v>13</v>
      </c>
      <c r="O29" s="164" t="s">
        <v>14</v>
      </c>
      <c r="P29" s="164" t="s">
        <v>15</v>
      </c>
      <c r="Q29" s="164" t="s">
        <v>16</v>
      </c>
      <c r="R29" s="164" t="s">
        <v>17</v>
      </c>
      <c r="S29" s="164" t="s">
        <v>18</v>
      </c>
      <c r="T29" s="284" t="s">
        <v>22</v>
      </c>
      <c r="U29" s="284" t="s">
        <v>23</v>
      </c>
      <c r="V29" s="284" t="s">
        <v>24</v>
      </c>
      <c r="W29" s="284" t="s">
        <v>25</v>
      </c>
      <c r="X29" s="284" t="s">
        <v>26</v>
      </c>
      <c r="Y29" s="164" t="s">
        <v>27</v>
      </c>
      <c r="Z29" s="164" t="s">
        <v>28</v>
      </c>
      <c r="AA29" s="164" t="s">
        <v>29</v>
      </c>
    </row>
    <row r="30" spans="1:30" s="158" customFormat="1" ht="16.5">
      <c r="C30" s="666"/>
      <c r="D30" s="666"/>
      <c r="E30" s="666"/>
      <c r="F30" s="666"/>
      <c r="G30" s="165">
        <v>1016</v>
      </c>
      <c r="H30" s="668">
        <v>17</v>
      </c>
      <c r="I30" s="668"/>
      <c r="J30" s="668">
        <v>31</v>
      </c>
      <c r="K30" s="668"/>
      <c r="L30" s="165">
        <v>111</v>
      </c>
      <c r="M30" s="165">
        <v>382</v>
      </c>
      <c r="N30" s="165" t="s">
        <v>790</v>
      </c>
      <c r="O30" s="165" t="s">
        <v>790</v>
      </c>
      <c r="P30" s="165" t="s">
        <v>790</v>
      </c>
      <c r="Q30" s="165">
        <v>322</v>
      </c>
      <c r="R30" s="493" t="s">
        <v>790</v>
      </c>
      <c r="S30" s="493" t="s">
        <v>790</v>
      </c>
      <c r="T30" s="493" t="s">
        <v>790</v>
      </c>
      <c r="U30" s="493" t="s">
        <v>790</v>
      </c>
      <c r="V30" s="493" t="s">
        <v>790</v>
      </c>
      <c r="W30" s="493" t="s">
        <v>790</v>
      </c>
      <c r="X30" s="493" t="s">
        <v>790</v>
      </c>
      <c r="Y30" s="165">
        <v>0</v>
      </c>
      <c r="Z30" s="165">
        <v>7</v>
      </c>
      <c r="AA30" s="285">
        <f>SUM(H30:Z30)</f>
        <v>870</v>
      </c>
    </row>
    <row r="33" spans="1:30" s="277" customFormat="1" ht="16.5">
      <c r="A33" s="282" t="s">
        <v>0</v>
      </c>
      <c r="B33" s="282" t="s">
        <v>1</v>
      </c>
      <c r="C33" s="282" t="s">
        <v>2</v>
      </c>
      <c r="D33" s="282" t="s">
        <v>3</v>
      </c>
      <c r="E33" s="282" t="s">
        <v>4</v>
      </c>
      <c r="F33" s="282" t="s">
        <v>5</v>
      </c>
      <c r="G33" s="282" t="s">
        <v>6</v>
      </c>
      <c r="H33" s="284" t="s">
        <v>7</v>
      </c>
      <c r="I33" s="284" t="s">
        <v>8</v>
      </c>
      <c r="J33" s="284" t="s">
        <v>9</v>
      </c>
      <c r="K33" s="284" t="s">
        <v>10</v>
      </c>
      <c r="L33" s="284" t="s">
        <v>11</v>
      </c>
      <c r="M33" s="284" t="s">
        <v>12</v>
      </c>
      <c r="N33" s="284" t="s">
        <v>13</v>
      </c>
      <c r="O33" s="284" t="s">
        <v>14</v>
      </c>
      <c r="P33" s="284" t="s">
        <v>15</v>
      </c>
      <c r="Q33" s="284" t="s">
        <v>16</v>
      </c>
      <c r="R33" s="286" t="s">
        <v>17</v>
      </c>
      <c r="S33" s="284" t="s">
        <v>18</v>
      </c>
      <c r="T33" s="286" t="s">
        <v>19</v>
      </c>
      <c r="U33" s="286" t="s">
        <v>20</v>
      </c>
      <c r="V33" s="286" t="s">
        <v>21</v>
      </c>
      <c r="W33" s="286" t="s">
        <v>22</v>
      </c>
      <c r="X33" s="286" t="s">
        <v>23</v>
      </c>
      <c r="Y33" s="286" t="s">
        <v>24</v>
      </c>
      <c r="Z33" s="286" t="s">
        <v>25</v>
      </c>
      <c r="AA33" s="286" t="s">
        <v>26</v>
      </c>
      <c r="AB33" s="286" t="s">
        <v>27</v>
      </c>
      <c r="AC33" s="284" t="s">
        <v>28</v>
      </c>
      <c r="AD33" s="284" t="s">
        <v>29</v>
      </c>
    </row>
    <row r="34" spans="1:30" s="277" customFormat="1" ht="16.5">
      <c r="A34" s="279">
        <v>18</v>
      </c>
      <c r="B34" s="290">
        <v>305</v>
      </c>
      <c r="C34" s="280" t="s">
        <v>726</v>
      </c>
      <c r="D34" s="280" t="s">
        <v>720</v>
      </c>
      <c r="E34" s="391">
        <v>1465</v>
      </c>
      <c r="F34" s="415" t="s">
        <v>31</v>
      </c>
      <c r="G34" s="267">
        <v>429</v>
      </c>
      <c r="H34" s="429">
        <v>8</v>
      </c>
      <c r="I34" s="429">
        <v>95</v>
      </c>
      <c r="J34" s="429">
        <v>99</v>
      </c>
      <c r="K34" s="429">
        <v>0</v>
      </c>
      <c r="L34" s="429">
        <v>5</v>
      </c>
      <c r="M34" s="429">
        <v>0</v>
      </c>
      <c r="N34" s="429">
        <v>3</v>
      </c>
      <c r="O34" s="429">
        <v>1</v>
      </c>
      <c r="P34" s="429">
        <v>4</v>
      </c>
      <c r="Q34" s="429">
        <v>67</v>
      </c>
      <c r="R34" s="287"/>
      <c r="S34" s="429">
        <v>47</v>
      </c>
      <c r="T34" s="287"/>
      <c r="U34" s="429">
        <v>0</v>
      </c>
      <c r="V34" s="287"/>
      <c r="W34" s="287"/>
      <c r="X34" s="287"/>
      <c r="Y34" s="287"/>
      <c r="Z34" s="287"/>
      <c r="AA34" s="287"/>
      <c r="AB34" s="287"/>
      <c r="AC34" s="429">
        <v>8</v>
      </c>
      <c r="AD34" s="293">
        <f>SUM(H34:AC34)</f>
        <v>337</v>
      </c>
    </row>
    <row r="35" spans="1:30" s="277" customFormat="1" ht="16.5">
      <c r="A35" s="279">
        <v>18</v>
      </c>
      <c r="B35" s="290">
        <v>305</v>
      </c>
      <c r="C35" s="280" t="s">
        <v>726</v>
      </c>
      <c r="D35" s="280" t="s">
        <v>720</v>
      </c>
      <c r="E35" s="391">
        <v>1465</v>
      </c>
      <c r="F35" s="415" t="s">
        <v>32</v>
      </c>
      <c r="G35" s="267">
        <v>429</v>
      </c>
      <c r="H35" s="429">
        <v>7</v>
      </c>
      <c r="I35" s="429">
        <v>78</v>
      </c>
      <c r="J35" s="429">
        <v>103</v>
      </c>
      <c r="K35" s="429">
        <v>0</v>
      </c>
      <c r="L35" s="429">
        <v>1</v>
      </c>
      <c r="M35" s="429">
        <v>0</v>
      </c>
      <c r="N35" s="429">
        <v>3</v>
      </c>
      <c r="O35" s="429">
        <v>1</v>
      </c>
      <c r="P35" s="429">
        <v>5</v>
      </c>
      <c r="Q35" s="429">
        <v>73</v>
      </c>
      <c r="R35" s="287"/>
      <c r="S35" s="429">
        <v>40</v>
      </c>
      <c r="T35" s="287"/>
      <c r="U35" s="429">
        <v>1</v>
      </c>
      <c r="V35" s="287"/>
      <c r="W35" s="287"/>
      <c r="X35" s="287"/>
      <c r="Y35" s="287"/>
      <c r="Z35" s="287"/>
      <c r="AA35" s="287"/>
      <c r="AB35" s="287"/>
      <c r="AC35" s="429">
        <v>9</v>
      </c>
      <c r="AD35" s="293">
        <f t="shared" ref="AD35:AD47" si="6">SUM(H35:AC35)</f>
        <v>321</v>
      </c>
    </row>
    <row r="36" spans="1:30" s="277" customFormat="1" ht="16.5">
      <c r="A36" s="279">
        <v>18</v>
      </c>
      <c r="B36" s="290">
        <v>305</v>
      </c>
      <c r="C36" s="280" t="s">
        <v>726</v>
      </c>
      <c r="D36" s="280" t="s">
        <v>727</v>
      </c>
      <c r="E36" s="391">
        <v>1466</v>
      </c>
      <c r="F36" s="415" t="s">
        <v>31</v>
      </c>
      <c r="G36" s="267">
        <v>487</v>
      </c>
      <c r="H36" s="429">
        <v>15</v>
      </c>
      <c r="I36" s="429">
        <v>93</v>
      </c>
      <c r="J36" s="429">
        <v>98</v>
      </c>
      <c r="K36" s="429">
        <v>0</v>
      </c>
      <c r="L36" s="429">
        <v>1</v>
      </c>
      <c r="M36" s="429">
        <v>0</v>
      </c>
      <c r="N36" s="429">
        <v>0</v>
      </c>
      <c r="O36" s="429">
        <v>0</v>
      </c>
      <c r="P36" s="429">
        <v>3</v>
      </c>
      <c r="Q36" s="429">
        <v>92</v>
      </c>
      <c r="R36" s="287"/>
      <c r="S36" s="429">
        <v>64</v>
      </c>
      <c r="T36" s="287"/>
      <c r="U36" s="429">
        <v>0</v>
      </c>
      <c r="V36" s="287"/>
      <c r="W36" s="287"/>
      <c r="X36" s="287"/>
      <c r="Y36" s="287"/>
      <c r="Z36" s="287"/>
      <c r="AA36" s="287"/>
      <c r="AB36" s="287"/>
      <c r="AC36" s="429">
        <v>12</v>
      </c>
      <c r="AD36" s="293">
        <f t="shared" si="6"/>
        <v>378</v>
      </c>
    </row>
    <row r="37" spans="1:30" s="277" customFormat="1" ht="16.5">
      <c r="A37" s="279">
        <v>18</v>
      </c>
      <c r="B37" s="290">
        <v>305</v>
      </c>
      <c r="C37" s="280" t="s">
        <v>726</v>
      </c>
      <c r="D37" s="280" t="s">
        <v>727</v>
      </c>
      <c r="E37" s="391">
        <v>1466</v>
      </c>
      <c r="F37" s="415" t="s">
        <v>32</v>
      </c>
      <c r="G37" s="267">
        <v>486</v>
      </c>
      <c r="H37" s="429">
        <v>9</v>
      </c>
      <c r="I37" s="429">
        <v>83</v>
      </c>
      <c r="J37" s="429">
        <v>110</v>
      </c>
      <c r="K37" s="429">
        <v>2</v>
      </c>
      <c r="L37" s="429">
        <v>1</v>
      </c>
      <c r="M37" s="429">
        <v>0</v>
      </c>
      <c r="N37" s="429">
        <v>0</v>
      </c>
      <c r="O37" s="429">
        <v>2</v>
      </c>
      <c r="P37" s="429">
        <v>3</v>
      </c>
      <c r="Q37" s="429">
        <v>89</v>
      </c>
      <c r="R37" s="287"/>
      <c r="S37" s="429">
        <v>44</v>
      </c>
      <c r="T37" s="287"/>
      <c r="U37" s="429">
        <v>0</v>
      </c>
      <c r="V37" s="287"/>
      <c r="W37" s="287"/>
      <c r="X37" s="287"/>
      <c r="Y37" s="287"/>
      <c r="Z37" s="287"/>
      <c r="AA37" s="287"/>
      <c r="AB37" s="287"/>
      <c r="AC37" s="429">
        <v>8</v>
      </c>
      <c r="AD37" s="293">
        <f t="shared" si="6"/>
        <v>351</v>
      </c>
    </row>
    <row r="38" spans="1:30" s="277" customFormat="1" ht="16.5">
      <c r="A38" s="279">
        <v>18</v>
      </c>
      <c r="B38" s="290">
        <v>305</v>
      </c>
      <c r="C38" s="280" t="s">
        <v>726</v>
      </c>
      <c r="D38" s="280" t="s">
        <v>728</v>
      </c>
      <c r="E38" s="391">
        <v>1467</v>
      </c>
      <c r="F38" s="415" t="s">
        <v>31</v>
      </c>
      <c r="G38" s="267">
        <v>188</v>
      </c>
      <c r="H38" s="429">
        <v>5</v>
      </c>
      <c r="I38" s="429">
        <v>48</v>
      </c>
      <c r="J38" s="429">
        <v>29</v>
      </c>
      <c r="K38" s="429">
        <v>1</v>
      </c>
      <c r="L38" s="429">
        <v>1</v>
      </c>
      <c r="M38" s="429">
        <v>1</v>
      </c>
      <c r="N38" s="429">
        <v>17</v>
      </c>
      <c r="O38" s="429">
        <v>2</v>
      </c>
      <c r="P38" s="429">
        <v>2</v>
      </c>
      <c r="Q38" s="429">
        <v>12</v>
      </c>
      <c r="R38" s="287"/>
      <c r="S38" s="429">
        <v>26</v>
      </c>
      <c r="T38" s="287"/>
      <c r="U38" s="429">
        <v>0</v>
      </c>
      <c r="V38" s="287"/>
      <c r="W38" s="287"/>
      <c r="X38" s="287"/>
      <c r="Y38" s="287"/>
      <c r="Z38" s="287"/>
      <c r="AA38" s="287"/>
      <c r="AB38" s="287"/>
      <c r="AC38" s="429">
        <v>6</v>
      </c>
      <c r="AD38" s="293">
        <f t="shared" si="6"/>
        <v>150</v>
      </c>
    </row>
    <row r="39" spans="1:30" s="277" customFormat="1" ht="16.5">
      <c r="A39" s="279">
        <v>18</v>
      </c>
      <c r="B39" s="290">
        <v>305</v>
      </c>
      <c r="C39" s="280" t="s">
        <v>726</v>
      </c>
      <c r="D39" s="280" t="s">
        <v>729</v>
      </c>
      <c r="E39" s="391">
        <v>1468</v>
      </c>
      <c r="F39" s="415" t="s">
        <v>31</v>
      </c>
      <c r="G39" s="267">
        <v>552</v>
      </c>
      <c r="H39" s="429">
        <v>29</v>
      </c>
      <c r="I39" s="429">
        <v>73</v>
      </c>
      <c r="J39" s="429">
        <v>54</v>
      </c>
      <c r="K39" s="429">
        <v>0</v>
      </c>
      <c r="L39" s="429">
        <v>9</v>
      </c>
      <c r="M39" s="429">
        <v>0</v>
      </c>
      <c r="N39" s="429">
        <v>12</v>
      </c>
      <c r="O39" s="429">
        <v>3</v>
      </c>
      <c r="P39" s="429">
        <v>5</v>
      </c>
      <c r="Q39" s="429">
        <v>14</v>
      </c>
      <c r="R39" s="287"/>
      <c r="S39" s="429">
        <v>162</v>
      </c>
      <c r="T39" s="287"/>
      <c r="U39" s="429">
        <v>2</v>
      </c>
      <c r="V39" s="287"/>
      <c r="W39" s="287"/>
      <c r="X39" s="287"/>
      <c r="Y39" s="287"/>
      <c r="Z39" s="287"/>
      <c r="AA39" s="287"/>
      <c r="AB39" s="287"/>
      <c r="AC39" s="429">
        <v>33</v>
      </c>
      <c r="AD39" s="293">
        <f t="shared" si="6"/>
        <v>396</v>
      </c>
    </row>
    <row r="40" spans="1:30" s="277" customFormat="1" ht="16.5">
      <c r="A40" s="279">
        <v>18</v>
      </c>
      <c r="B40" s="290">
        <v>305</v>
      </c>
      <c r="C40" s="280" t="s">
        <v>726</v>
      </c>
      <c r="D40" s="280" t="s">
        <v>729</v>
      </c>
      <c r="E40" s="391">
        <v>1468</v>
      </c>
      <c r="F40" s="415" t="s">
        <v>32</v>
      </c>
      <c r="G40" s="267">
        <v>552</v>
      </c>
      <c r="H40" s="429">
        <v>36</v>
      </c>
      <c r="I40" s="429">
        <v>43</v>
      </c>
      <c r="J40" s="429">
        <v>59</v>
      </c>
      <c r="K40" s="429">
        <v>2</v>
      </c>
      <c r="L40" s="429">
        <v>9</v>
      </c>
      <c r="M40" s="429">
        <v>0</v>
      </c>
      <c r="N40" s="429">
        <v>17</v>
      </c>
      <c r="O40" s="429">
        <v>0</v>
      </c>
      <c r="P40" s="429">
        <v>5</v>
      </c>
      <c r="Q40" s="429">
        <v>15</v>
      </c>
      <c r="R40" s="287"/>
      <c r="S40" s="429">
        <v>191</v>
      </c>
      <c r="T40" s="287"/>
      <c r="U40" s="429">
        <v>0</v>
      </c>
      <c r="V40" s="287"/>
      <c r="W40" s="287"/>
      <c r="X40" s="287"/>
      <c r="Y40" s="287"/>
      <c r="Z40" s="287"/>
      <c r="AA40" s="287"/>
      <c r="AB40" s="287"/>
      <c r="AC40" s="429">
        <v>14</v>
      </c>
      <c r="AD40" s="293">
        <f t="shared" si="6"/>
        <v>391</v>
      </c>
    </row>
    <row r="41" spans="1:30" s="277" customFormat="1" ht="16.5">
      <c r="A41" s="279">
        <v>18</v>
      </c>
      <c r="B41" s="290">
        <v>305</v>
      </c>
      <c r="C41" s="280" t="s">
        <v>726</v>
      </c>
      <c r="D41" s="280" t="s">
        <v>730</v>
      </c>
      <c r="E41" s="391">
        <v>1469</v>
      </c>
      <c r="F41" s="415" t="s">
        <v>31</v>
      </c>
      <c r="G41" s="267">
        <v>382</v>
      </c>
      <c r="H41" s="429">
        <v>2</v>
      </c>
      <c r="I41" s="429">
        <v>54</v>
      </c>
      <c r="J41" s="429">
        <v>27</v>
      </c>
      <c r="K41" s="429">
        <v>0</v>
      </c>
      <c r="L41" s="429">
        <v>4</v>
      </c>
      <c r="M41" s="429">
        <v>1</v>
      </c>
      <c r="N41" s="429">
        <v>3</v>
      </c>
      <c r="O41" s="429">
        <v>1</v>
      </c>
      <c r="P41" s="429">
        <v>2</v>
      </c>
      <c r="Q41" s="429">
        <v>11</v>
      </c>
      <c r="R41" s="287"/>
      <c r="S41" s="429">
        <v>167</v>
      </c>
      <c r="T41" s="287"/>
      <c r="U41" s="429">
        <v>0</v>
      </c>
      <c r="V41" s="287"/>
      <c r="W41" s="287"/>
      <c r="X41" s="287"/>
      <c r="Y41" s="287"/>
      <c r="Z41" s="287"/>
      <c r="AA41" s="287"/>
      <c r="AB41" s="287"/>
      <c r="AC41" s="429">
        <v>3</v>
      </c>
      <c r="AD41" s="293">
        <f t="shared" si="6"/>
        <v>275</v>
      </c>
    </row>
    <row r="42" spans="1:30" s="277" customFormat="1" ht="16.5">
      <c r="A42" s="279">
        <v>18</v>
      </c>
      <c r="B42" s="290">
        <v>305</v>
      </c>
      <c r="C42" s="280" t="s">
        <v>726</v>
      </c>
      <c r="D42" s="280" t="s">
        <v>731</v>
      </c>
      <c r="E42" s="391">
        <v>1470</v>
      </c>
      <c r="F42" s="415" t="s">
        <v>31</v>
      </c>
      <c r="G42" s="267">
        <v>575</v>
      </c>
      <c r="H42" s="429">
        <v>32</v>
      </c>
      <c r="I42" s="429">
        <v>54</v>
      </c>
      <c r="J42" s="429">
        <v>98</v>
      </c>
      <c r="K42" s="429">
        <v>0</v>
      </c>
      <c r="L42" s="429">
        <v>61</v>
      </c>
      <c r="M42" s="429">
        <v>0</v>
      </c>
      <c r="N42" s="429">
        <v>3</v>
      </c>
      <c r="O42" s="429">
        <v>0</v>
      </c>
      <c r="P42" s="429">
        <v>5</v>
      </c>
      <c r="Q42" s="429">
        <v>14</v>
      </c>
      <c r="R42" s="287"/>
      <c r="S42" s="429">
        <v>137</v>
      </c>
      <c r="T42" s="287"/>
      <c r="U42" s="429">
        <v>0</v>
      </c>
      <c r="V42" s="287"/>
      <c r="W42" s="287"/>
      <c r="X42" s="287"/>
      <c r="Y42" s="287"/>
      <c r="Z42" s="287"/>
      <c r="AA42" s="287"/>
      <c r="AB42" s="287"/>
      <c r="AC42" s="429">
        <v>11</v>
      </c>
      <c r="AD42" s="293">
        <f t="shared" si="6"/>
        <v>415</v>
      </c>
    </row>
    <row r="43" spans="1:30" s="277" customFormat="1" ht="16.5">
      <c r="A43" s="279">
        <v>18</v>
      </c>
      <c r="B43" s="290">
        <v>305</v>
      </c>
      <c r="C43" s="280" t="s">
        <v>726</v>
      </c>
      <c r="D43" s="280" t="s">
        <v>732</v>
      </c>
      <c r="E43" s="391">
        <v>1470</v>
      </c>
      <c r="F43" s="415" t="s">
        <v>79</v>
      </c>
      <c r="G43" s="267">
        <v>541</v>
      </c>
      <c r="H43" s="429">
        <v>8</v>
      </c>
      <c r="I43" s="429">
        <v>67</v>
      </c>
      <c r="J43" s="429">
        <v>62</v>
      </c>
      <c r="K43" s="429">
        <v>3</v>
      </c>
      <c r="L43" s="429">
        <v>1</v>
      </c>
      <c r="M43" s="429">
        <v>1</v>
      </c>
      <c r="N43" s="429">
        <v>2</v>
      </c>
      <c r="O43" s="429">
        <v>1</v>
      </c>
      <c r="P43" s="429">
        <v>3</v>
      </c>
      <c r="Q43" s="429">
        <v>16</v>
      </c>
      <c r="R43" s="287"/>
      <c r="S43" s="429">
        <v>221</v>
      </c>
      <c r="T43" s="287"/>
      <c r="U43" s="429">
        <v>1</v>
      </c>
      <c r="V43" s="287"/>
      <c r="W43" s="287"/>
      <c r="X43" s="287"/>
      <c r="Y43" s="287"/>
      <c r="Z43" s="287"/>
      <c r="AA43" s="287"/>
      <c r="AB43" s="287"/>
      <c r="AC43" s="429">
        <v>16</v>
      </c>
      <c r="AD43" s="293">
        <f t="shared" si="6"/>
        <v>402</v>
      </c>
    </row>
    <row r="44" spans="1:30" s="277" customFormat="1" ht="31.5">
      <c r="A44" s="279">
        <v>18</v>
      </c>
      <c r="B44" s="290">
        <v>305</v>
      </c>
      <c r="C44" s="280" t="s">
        <v>726</v>
      </c>
      <c r="D44" s="280" t="s">
        <v>732</v>
      </c>
      <c r="E44" s="391">
        <v>1470</v>
      </c>
      <c r="F44" s="415" t="s">
        <v>376</v>
      </c>
      <c r="G44" s="267">
        <v>540</v>
      </c>
      <c r="H44" s="429">
        <v>12</v>
      </c>
      <c r="I44" s="429">
        <v>54</v>
      </c>
      <c r="J44" s="429">
        <v>53</v>
      </c>
      <c r="K44" s="429">
        <v>0</v>
      </c>
      <c r="L44" s="429">
        <v>4</v>
      </c>
      <c r="M44" s="429">
        <v>0</v>
      </c>
      <c r="N44" s="429">
        <v>8</v>
      </c>
      <c r="O44" s="429">
        <v>1</v>
      </c>
      <c r="P44" s="429">
        <v>3</v>
      </c>
      <c r="Q44" s="429">
        <v>18</v>
      </c>
      <c r="R44" s="287"/>
      <c r="S44" s="429">
        <v>231</v>
      </c>
      <c r="T44" s="287"/>
      <c r="U44" s="429">
        <v>0</v>
      </c>
      <c r="V44" s="287"/>
      <c r="W44" s="287"/>
      <c r="X44" s="287"/>
      <c r="Y44" s="287"/>
      <c r="Z44" s="287"/>
      <c r="AA44" s="287"/>
      <c r="AB44" s="287"/>
      <c r="AC44" s="429">
        <v>16</v>
      </c>
      <c r="AD44" s="293">
        <f t="shared" si="6"/>
        <v>400</v>
      </c>
    </row>
    <row r="45" spans="1:30" s="277" customFormat="1" ht="16.5">
      <c r="A45" s="279">
        <v>18</v>
      </c>
      <c r="B45" s="290">
        <v>305</v>
      </c>
      <c r="C45" s="280" t="s">
        <v>726</v>
      </c>
      <c r="D45" s="280" t="s">
        <v>733</v>
      </c>
      <c r="E45" s="391">
        <v>1471</v>
      </c>
      <c r="F45" s="415" t="s">
        <v>31</v>
      </c>
      <c r="G45" s="267">
        <v>637</v>
      </c>
      <c r="H45" s="429">
        <v>24</v>
      </c>
      <c r="I45" s="429">
        <v>54</v>
      </c>
      <c r="J45" s="429">
        <v>125</v>
      </c>
      <c r="K45" s="429">
        <v>3</v>
      </c>
      <c r="L45" s="429">
        <v>12</v>
      </c>
      <c r="M45" s="429">
        <v>0</v>
      </c>
      <c r="N45" s="429">
        <v>2</v>
      </c>
      <c r="O45" s="429">
        <v>3</v>
      </c>
      <c r="P45" s="429">
        <v>2</v>
      </c>
      <c r="Q45" s="429">
        <v>23</v>
      </c>
      <c r="R45" s="287"/>
      <c r="S45" s="429">
        <v>129</v>
      </c>
      <c r="T45" s="287"/>
      <c r="U45" s="429">
        <v>0</v>
      </c>
      <c r="V45" s="287"/>
      <c r="W45" s="287"/>
      <c r="X45" s="287"/>
      <c r="Y45" s="287"/>
      <c r="Z45" s="287"/>
      <c r="AA45" s="287"/>
      <c r="AB45" s="287"/>
      <c r="AC45" s="429">
        <v>16</v>
      </c>
      <c r="AD45" s="293">
        <f t="shared" si="6"/>
        <v>393</v>
      </c>
    </row>
    <row r="46" spans="1:30" s="277" customFormat="1" ht="16.5">
      <c r="A46" s="279">
        <v>18</v>
      </c>
      <c r="B46" s="290">
        <v>305</v>
      </c>
      <c r="C46" s="280" t="s">
        <v>726</v>
      </c>
      <c r="D46" s="280" t="s">
        <v>733</v>
      </c>
      <c r="E46" s="391">
        <v>1471</v>
      </c>
      <c r="F46" s="415" t="s">
        <v>32</v>
      </c>
      <c r="G46" s="267">
        <v>637</v>
      </c>
      <c r="H46" s="429">
        <v>20</v>
      </c>
      <c r="I46" s="429">
        <v>56</v>
      </c>
      <c r="J46" s="429">
        <v>175</v>
      </c>
      <c r="K46" s="429">
        <v>1</v>
      </c>
      <c r="L46" s="429">
        <v>1</v>
      </c>
      <c r="M46" s="429">
        <v>0</v>
      </c>
      <c r="N46" s="429">
        <v>3</v>
      </c>
      <c r="O46" s="429">
        <v>1</v>
      </c>
      <c r="P46" s="429">
        <v>1</v>
      </c>
      <c r="Q46" s="429">
        <v>17</v>
      </c>
      <c r="R46" s="287"/>
      <c r="S46" s="429">
        <v>98</v>
      </c>
      <c r="T46" s="287"/>
      <c r="U46" s="429">
        <v>0</v>
      </c>
      <c r="V46" s="287"/>
      <c r="W46" s="287"/>
      <c r="X46" s="287"/>
      <c r="Y46" s="287"/>
      <c r="Z46" s="287"/>
      <c r="AA46" s="287"/>
      <c r="AB46" s="287"/>
      <c r="AC46" s="429">
        <v>21</v>
      </c>
      <c r="AD46" s="293">
        <f t="shared" si="6"/>
        <v>394</v>
      </c>
    </row>
    <row r="47" spans="1:30" s="277" customFormat="1" ht="16.5">
      <c r="A47" s="279">
        <v>18</v>
      </c>
      <c r="B47" s="290">
        <v>305</v>
      </c>
      <c r="C47" s="280" t="s">
        <v>726</v>
      </c>
      <c r="D47" s="280" t="s">
        <v>733</v>
      </c>
      <c r="E47" s="391">
        <v>1471</v>
      </c>
      <c r="F47" s="415" t="s">
        <v>33</v>
      </c>
      <c r="G47" s="267">
        <v>637</v>
      </c>
      <c r="H47" s="429">
        <v>15</v>
      </c>
      <c r="I47" s="429">
        <v>61</v>
      </c>
      <c r="J47" s="429">
        <v>124</v>
      </c>
      <c r="K47" s="429">
        <v>3</v>
      </c>
      <c r="L47" s="429">
        <v>7</v>
      </c>
      <c r="M47" s="429">
        <v>1</v>
      </c>
      <c r="N47" s="429">
        <v>2</v>
      </c>
      <c r="O47" s="429">
        <v>3</v>
      </c>
      <c r="P47" s="429">
        <v>6</v>
      </c>
      <c r="Q47" s="429">
        <v>25</v>
      </c>
      <c r="R47" s="287"/>
      <c r="S47" s="429">
        <v>102</v>
      </c>
      <c r="T47" s="287"/>
      <c r="U47" s="429">
        <v>2</v>
      </c>
      <c r="V47" s="287"/>
      <c r="W47" s="287"/>
      <c r="X47" s="287"/>
      <c r="Y47" s="287"/>
      <c r="Z47" s="287"/>
      <c r="AA47" s="287"/>
      <c r="AB47" s="287"/>
      <c r="AC47" s="429">
        <v>14</v>
      </c>
      <c r="AD47" s="293">
        <f t="shared" si="6"/>
        <v>365</v>
      </c>
    </row>
    <row r="48" spans="1:30" s="277" customFormat="1" ht="16.5">
      <c r="A48" s="285"/>
      <c r="B48" s="152" t="s">
        <v>63</v>
      </c>
      <c r="C48" s="659" t="s">
        <v>64</v>
      </c>
      <c r="D48" s="659"/>
      <c r="E48" s="421"/>
      <c r="F48" s="421"/>
      <c r="G48" s="293">
        <f t="shared" ref="G48:AC48" si="7">SUM(G34:G47)</f>
        <v>7072</v>
      </c>
      <c r="H48" s="293">
        <f t="shared" si="7"/>
        <v>222</v>
      </c>
      <c r="I48" s="293">
        <f t="shared" si="7"/>
        <v>913</v>
      </c>
      <c r="J48" s="293">
        <f t="shared" si="7"/>
        <v>1216</v>
      </c>
      <c r="K48" s="293">
        <f t="shared" si="7"/>
        <v>15</v>
      </c>
      <c r="L48" s="293">
        <f t="shared" si="7"/>
        <v>117</v>
      </c>
      <c r="M48" s="293">
        <f t="shared" si="7"/>
        <v>4</v>
      </c>
      <c r="N48" s="293">
        <f t="shared" si="7"/>
        <v>75</v>
      </c>
      <c r="O48" s="293">
        <f t="shared" si="7"/>
        <v>19</v>
      </c>
      <c r="P48" s="293">
        <f t="shared" si="7"/>
        <v>49</v>
      </c>
      <c r="Q48" s="293">
        <f t="shared" si="7"/>
        <v>486</v>
      </c>
      <c r="R48" s="333">
        <f t="shared" si="7"/>
        <v>0</v>
      </c>
      <c r="S48" s="293">
        <f t="shared" si="7"/>
        <v>1659</v>
      </c>
      <c r="T48" s="333">
        <f t="shared" si="7"/>
        <v>0</v>
      </c>
      <c r="U48" s="293">
        <f t="shared" si="7"/>
        <v>6</v>
      </c>
      <c r="V48" s="333">
        <f t="shared" si="7"/>
        <v>0</v>
      </c>
      <c r="W48" s="333">
        <f t="shared" si="7"/>
        <v>0</v>
      </c>
      <c r="X48" s="333">
        <f t="shared" si="7"/>
        <v>0</v>
      </c>
      <c r="Y48" s="333">
        <f t="shared" si="7"/>
        <v>0</v>
      </c>
      <c r="Z48" s="333">
        <f t="shared" si="7"/>
        <v>0</v>
      </c>
      <c r="AA48" s="333">
        <f t="shared" si="7"/>
        <v>0</v>
      </c>
      <c r="AB48" s="333">
        <f t="shared" si="7"/>
        <v>0</v>
      </c>
      <c r="AC48" s="293">
        <f t="shared" si="7"/>
        <v>187</v>
      </c>
      <c r="AD48" s="293">
        <f>SUM(AD34:AD47)</f>
        <v>4968</v>
      </c>
    </row>
    <row r="49" spans="1:30" s="277" customFormat="1" ht="16.5">
      <c r="E49" s="288"/>
      <c r="F49" s="288"/>
    </row>
    <row r="50" spans="1:30" s="277" customFormat="1" ht="16.5">
      <c r="B50" s="291" t="s">
        <v>65</v>
      </c>
      <c r="C50" s="660" t="s">
        <v>66</v>
      </c>
      <c r="D50" s="661"/>
      <c r="E50" s="661"/>
      <c r="F50" s="662"/>
      <c r="G50" s="292" t="s">
        <v>6</v>
      </c>
      <c r="H50" s="284" t="s">
        <v>7</v>
      </c>
      <c r="I50" s="284" t="s">
        <v>8</v>
      </c>
      <c r="J50" s="284" t="s">
        <v>9</v>
      </c>
      <c r="K50" s="284" t="s">
        <v>10</v>
      </c>
      <c r="L50" s="284" t="s">
        <v>11</v>
      </c>
      <c r="M50" s="284" t="s">
        <v>12</v>
      </c>
      <c r="N50" s="284" t="s">
        <v>13</v>
      </c>
      <c r="O50" s="284" t="s">
        <v>14</v>
      </c>
      <c r="P50" s="284" t="s">
        <v>15</v>
      </c>
      <c r="Q50" s="284" t="s">
        <v>16</v>
      </c>
      <c r="R50" s="284" t="s">
        <v>17</v>
      </c>
      <c r="S50" s="284" t="s">
        <v>18</v>
      </c>
      <c r="T50" s="284" t="s">
        <v>22</v>
      </c>
      <c r="U50" s="284" t="s">
        <v>23</v>
      </c>
      <c r="V50" s="284" t="s">
        <v>24</v>
      </c>
      <c r="W50" s="284" t="s">
        <v>25</v>
      </c>
      <c r="X50" s="284" t="s">
        <v>26</v>
      </c>
      <c r="Y50" s="284" t="s">
        <v>27</v>
      </c>
      <c r="Z50" s="284" t="s">
        <v>28</v>
      </c>
      <c r="AA50" s="284" t="s">
        <v>29</v>
      </c>
    </row>
    <row r="51" spans="1:30" s="277" customFormat="1" ht="16.5">
      <c r="C51" s="663"/>
      <c r="D51" s="664"/>
      <c r="E51" s="664"/>
      <c r="F51" s="665"/>
      <c r="G51" s="285">
        <f>G48</f>
        <v>7072</v>
      </c>
      <c r="H51" s="285">
        <f>H48</f>
        <v>222</v>
      </c>
      <c r="I51" s="285">
        <f>I48+(U48/2)</f>
        <v>916</v>
      </c>
      <c r="J51" s="285">
        <f>J48</f>
        <v>1216</v>
      </c>
      <c r="K51" s="285">
        <f>K48+(U48/2)</f>
        <v>18</v>
      </c>
      <c r="L51" s="285">
        <f t="shared" ref="L51:S51" si="8">L48</f>
        <v>117</v>
      </c>
      <c r="M51" s="285">
        <f t="shared" si="8"/>
        <v>4</v>
      </c>
      <c r="N51" s="285">
        <f t="shared" si="8"/>
        <v>75</v>
      </c>
      <c r="O51" s="285">
        <f t="shared" si="8"/>
        <v>19</v>
      </c>
      <c r="P51" s="285">
        <f t="shared" si="8"/>
        <v>49</v>
      </c>
      <c r="Q51" s="285">
        <f t="shared" si="8"/>
        <v>486</v>
      </c>
      <c r="R51" s="285">
        <f t="shared" si="8"/>
        <v>0</v>
      </c>
      <c r="S51" s="285">
        <f t="shared" si="8"/>
        <v>1659</v>
      </c>
      <c r="T51" s="285">
        <f>W34</f>
        <v>0</v>
      </c>
      <c r="U51" s="285">
        <f>X34</f>
        <v>0</v>
      </c>
      <c r="V51" s="285">
        <f>Y34</f>
        <v>0</v>
      </c>
      <c r="W51" s="285">
        <f>Z34</f>
        <v>0</v>
      </c>
      <c r="X51" s="285">
        <f>AA34</f>
        <v>0</v>
      </c>
      <c r="Y51" s="285">
        <f>AB48</f>
        <v>0</v>
      </c>
      <c r="Z51" s="285">
        <f>AC48</f>
        <v>187</v>
      </c>
      <c r="AA51" s="285">
        <f>SUM(H51:Z51)</f>
        <v>4968</v>
      </c>
    </row>
    <row r="52" spans="1:30" s="277" customFormat="1" ht="16.5">
      <c r="E52" s="288"/>
      <c r="F52" s="288"/>
    </row>
    <row r="53" spans="1:30" s="277" customFormat="1" ht="16.5">
      <c r="B53" s="291" t="s">
        <v>67</v>
      </c>
      <c r="C53" s="666" t="s">
        <v>68</v>
      </c>
      <c r="D53" s="666"/>
      <c r="E53" s="666"/>
      <c r="F53" s="666"/>
      <c r="G53" s="380" t="s">
        <v>6</v>
      </c>
      <c r="H53" s="497" t="s">
        <v>7</v>
      </c>
      <c r="I53" s="718" t="s">
        <v>70</v>
      </c>
      <c r="J53" s="718"/>
      <c r="K53" s="497" t="s">
        <v>9</v>
      </c>
      <c r="L53" s="494" t="s">
        <v>11</v>
      </c>
      <c r="M53" s="284" t="s">
        <v>12</v>
      </c>
      <c r="N53" s="284" t="s">
        <v>13</v>
      </c>
      <c r="O53" s="284" t="s">
        <v>14</v>
      </c>
      <c r="P53" s="284" t="s">
        <v>15</v>
      </c>
      <c r="Q53" s="284" t="s">
        <v>16</v>
      </c>
      <c r="R53" s="284" t="s">
        <v>17</v>
      </c>
      <c r="S53" s="284" t="s">
        <v>18</v>
      </c>
      <c r="T53" s="284" t="s">
        <v>22</v>
      </c>
      <c r="U53" s="284" t="s">
        <v>23</v>
      </c>
      <c r="V53" s="284" t="s">
        <v>24</v>
      </c>
      <c r="W53" s="284" t="s">
        <v>25</v>
      </c>
      <c r="X53" s="284" t="s">
        <v>26</v>
      </c>
      <c r="Y53" s="284" t="s">
        <v>27</v>
      </c>
      <c r="Z53" s="284" t="s">
        <v>28</v>
      </c>
      <c r="AA53" s="284" t="s">
        <v>29</v>
      </c>
    </row>
    <row r="54" spans="1:30" s="277" customFormat="1" ht="16.5">
      <c r="C54" s="666"/>
      <c r="D54" s="666"/>
      <c r="E54" s="666"/>
      <c r="F54" s="666"/>
      <c r="G54" s="419">
        <f>G48</f>
        <v>7072</v>
      </c>
      <c r="H54" s="496">
        <f>H51</f>
        <v>222</v>
      </c>
      <c r="I54" s="715">
        <f>I51+K51</f>
        <v>934</v>
      </c>
      <c r="J54" s="715"/>
      <c r="K54" s="496">
        <f>J51</f>
        <v>1216</v>
      </c>
      <c r="L54" s="330">
        <f>L51</f>
        <v>117</v>
      </c>
      <c r="M54" s="285">
        <f t="shared" ref="M54:Q54" si="9">M51</f>
        <v>4</v>
      </c>
      <c r="N54" s="285">
        <f t="shared" si="9"/>
        <v>75</v>
      </c>
      <c r="O54" s="285">
        <f t="shared" si="9"/>
        <v>19</v>
      </c>
      <c r="P54" s="285">
        <f t="shared" si="9"/>
        <v>49</v>
      </c>
      <c r="Q54" s="285">
        <f t="shared" si="9"/>
        <v>486</v>
      </c>
      <c r="R54" s="285" t="s">
        <v>790</v>
      </c>
      <c r="S54" s="285">
        <f>S51</f>
        <v>1659</v>
      </c>
      <c r="T54" s="493" t="s">
        <v>790</v>
      </c>
      <c r="U54" s="493" t="s">
        <v>790</v>
      </c>
      <c r="V54" s="493" t="s">
        <v>790</v>
      </c>
      <c r="W54" s="493" t="s">
        <v>790</v>
      </c>
      <c r="X54" s="493" t="s">
        <v>790</v>
      </c>
      <c r="Y54" s="285">
        <f>Y51</f>
        <v>0</v>
      </c>
      <c r="Z54" s="285">
        <f>Z51</f>
        <v>187</v>
      </c>
      <c r="AA54" s="285">
        <f>SUM(H54:Z54)</f>
        <v>4968</v>
      </c>
    </row>
    <row r="55" spans="1:30" s="277" customFormat="1" ht="16.5"/>
    <row r="56" spans="1:30" s="277" customFormat="1" ht="16.5"/>
    <row r="57" spans="1:30" s="277" customFormat="1" ht="16.5">
      <c r="A57" s="282" t="s">
        <v>0</v>
      </c>
      <c r="B57" s="282" t="s">
        <v>1</v>
      </c>
      <c r="C57" s="282" t="s">
        <v>2</v>
      </c>
      <c r="D57" s="282" t="s">
        <v>3</v>
      </c>
      <c r="E57" s="282" t="s">
        <v>4</v>
      </c>
      <c r="F57" s="282" t="s">
        <v>5</v>
      </c>
      <c r="G57" s="282" t="s">
        <v>6</v>
      </c>
      <c r="H57" s="265" t="s">
        <v>7</v>
      </c>
      <c r="I57" s="284" t="s">
        <v>8</v>
      </c>
      <c r="J57" s="284" t="s">
        <v>9</v>
      </c>
      <c r="K57" s="284" t="s">
        <v>10</v>
      </c>
      <c r="L57" s="284" t="s">
        <v>11</v>
      </c>
      <c r="M57" s="284" t="s">
        <v>12</v>
      </c>
      <c r="N57" s="284" t="s">
        <v>13</v>
      </c>
      <c r="O57" s="284" t="s">
        <v>14</v>
      </c>
      <c r="P57" s="284" t="s">
        <v>15</v>
      </c>
      <c r="Q57" s="284" t="s">
        <v>16</v>
      </c>
      <c r="R57" s="286" t="s">
        <v>17</v>
      </c>
      <c r="S57" s="284" t="s">
        <v>18</v>
      </c>
      <c r="T57" s="265" t="s">
        <v>19</v>
      </c>
      <c r="U57" s="265" t="s">
        <v>20</v>
      </c>
      <c r="V57" s="286" t="s">
        <v>21</v>
      </c>
      <c r="W57" s="284" t="s">
        <v>22</v>
      </c>
      <c r="X57" s="286" t="s">
        <v>23</v>
      </c>
      <c r="Y57" s="286" t="s">
        <v>24</v>
      </c>
      <c r="Z57" s="286" t="s">
        <v>25</v>
      </c>
      <c r="AA57" s="286" t="s">
        <v>26</v>
      </c>
      <c r="AB57" s="284" t="s">
        <v>27</v>
      </c>
      <c r="AC57" s="284" t="s">
        <v>28</v>
      </c>
      <c r="AD57" s="284" t="s">
        <v>29</v>
      </c>
    </row>
    <row r="58" spans="1:30" s="277" customFormat="1" ht="16.5">
      <c r="A58" s="431">
        <v>18</v>
      </c>
      <c r="B58" s="432">
        <v>419</v>
      </c>
      <c r="C58" s="441" t="s">
        <v>734</v>
      </c>
      <c r="D58" s="440" t="s">
        <v>735</v>
      </c>
      <c r="E58" s="433">
        <v>1866</v>
      </c>
      <c r="F58" s="438" t="s">
        <v>31</v>
      </c>
      <c r="G58" s="267">
        <v>741</v>
      </c>
      <c r="H58" s="434">
        <v>10</v>
      </c>
      <c r="I58" s="423">
        <v>111</v>
      </c>
      <c r="J58" s="423">
        <v>73</v>
      </c>
      <c r="K58" s="423">
        <v>10</v>
      </c>
      <c r="L58" s="423">
        <v>15</v>
      </c>
      <c r="M58" s="423">
        <v>2</v>
      </c>
      <c r="N58" s="423">
        <v>0</v>
      </c>
      <c r="O58" s="423">
        <v>0</v>
      </c>
      <c r="P58" s="423">
        <v>1</v>
      </c>
      <c r="Q58" s="423">
        <v>248</v>
      </c>
      <c r="R58" s="435"/>
      <c r="S58" s="423">
        <v>1</v>
      </c>
      <c r="T58" s="434">
        <v>3</v>
      </c>
      <c r="U58" s="434">
        <v>3</v>
      </c>
      <c r="V58" s="435"/>
      <c r="W58" s="423">
        <v>54</v>
      </c>
      <c r="X58" s="435"/>
      <c r="Y58" s="435"/>
      <c r="Z58" s="435"/>
      <c r="AA58" s="435"/>
      <c r="AB58" s="423">
        <v>0</v>
      </c>
      <c r="AC58" s="423">
        <v>9</v>
      </c>
      <c r="AD58" s="424">
        <f>SUM(H58:AC58)</f>
        <v>540</v>
      </c>
    </row>
    <row r="59" spans="1:30" s="277" customFormat="1" ht="16.5">
      <c r="A59" s="431">
        <v>18</v>
      </c>
      <c r="B59" s="432">
        <v>419</v>
      </c>
      <c r="C59" s="441" t="s">
        <v>734</v>
      </c>
      <c r="D59" s="440" t="s">
        <v>735</v>
      </c>
      <c r="E59" s="433">
        <v>1866</v>
      </c>
      <c r="F59" s="438" t="s">
        <v>32</v>
      </c>
      <c r="G59" s="267">
        <v>740</v>
      </c>
      <c r="H59" s="423">
        <v>9</v>
      </c>
      <c r="I59" s="423">
        <v>104</v>
      </c>
      <c r="J59" s="423">
        <v>61</v>
      </c>
      <c r="K59" s="423">
        <v>1</v>
      </c>
      <c r="L59" s="423">
        <v>2</v>
      </c>
      <c r="M59" s="423">
        <v>0</v>
      </c>
      <c r="N59" s="423">
        <v>1</v>
      </c>
      <c r="O59" s="423">
        <v>3</v>
      </c>
      <c r="P59" s="423">
        <v>0</v>
      </c>
      <c r="Q59" s="423">
        <v>241</v>
      </c>
      <c r="R59" s="435"/>
      <c r="S59" s="423">
        <v>4</v>
      </c>
      <c r="T59" s="434">
        <v>0</v>
      </c>
      <c r="U59" s="434">
        <v>0</v>
      </c>
      <c r="V59" s="435"/>
      <c r="W59" s="423">
        <v>64</v>
      </c>
      <c r="X59" s="435"/>
      <c r="Y59" s="435"/>
      <c r="Z59" s="435"/>
      <c r="AA59" s="435"/>
      <c r="AB59" s="423">
        <v>0</v>
      </c>
      <c r="AC59" s="423">
        <v>6</v>
      </c>
      <c r="AD59" s="424">
        <f t="shared" ref="AD59:AD73" si="10">SUM(H59:AC59)</f>
        <v>496</v>
      </c>
    </row>
    <row r="60" spans="1:30" s="277" customFormat="1" ht="16.5">
      <c r="A60" s="431">
        <v>18</v>
      </c>
      <c r="B60" s="432">
        <v>419</v>
      </c>
      <c r="C60" s="441" t="s">
        <v>734</v>
      </c>
      <c r="D60" s="440" t="s">
        <v>720</v>
      </c>
      <c r="E60" s="433">
        <v>1867</v>
      </c>
      <c r="F60" s="438" t="s">
        <v>31</v>
      </c>
      <c r="G60" s="267">
        <v>582</v>
      </c>
      <c r="H60" s="423">
        <v>3</v>
      </c>
      <c r="I60" s="423">
        <v>81</v>
      </c>
      <c r="J60" s="423">
        <v>49</v>
      </c>
      <c r="K60" s="423">
        <v>5</v>
      </c>
      <c r="L60" s="423">
        <v>6</v>
      </c>
      <c r="M60" s="423">
        <v>1</v>
      </c>
      <c r="N60" s="423">
        <v>0</v>
      </c>
      <c r="O60" s="423">
        <v>0</v>
      </c>
      <c r="P60" s="423">
        <v>0</v>
      </c>
      <c r="Q60" s="423">
        <v>425</v>
      </c>
      <c r="R60" s="435"/>
      <c r="S60" s="423">
        <v>9</v>
      </c>
      <c r="T60" s="434">
        <v>0</v>
      </c>
      <c r="U60" s="434">
        <v>0</v>
      </c>
      <c r="V60" s="435"/>
      <c r="W60" s="423">
        <v>35</v>
      </c>
      <c r="X60" s="435"/>
      <c r="Y60" s="435"/>
      <c r="Z60" s="435"/>
      <c r="AA60" s="435"/>
      <c r="AB60" s="423">
        <v>0</v>
      </c>
      <c r="AC60" s="423">
        <v>9</v>
      </c>
      <c r="AD60" s="424">
        <f t="shared" si="10"/>
        <v>623</v>
      </c>
    </row>
    <row r="61" spans="1:30" s="277" customFormat="1" ht="16.5">
      <c r="A61" s="431">
        <v>18</v>
      </c>
      <c r="B61" s="432">
        <v>419</v>
      </c>
      <c r="C61" s="441" t="s">
        <v>734</v>
      </c>
      <c r="D61" s="440" t="s">
        <v>720</v>
      </c>
      <c r="E61" s="433">
        <v>1867</v>
      </c>
      <c r="F61" s="438" t="s">
        <v>32</v>
      </c>
      <c r="G61" s="267">
        <v>581</v>
      </c>
      <c r="H61" s="423">
        <v>4</v>
      </c>
      <c r="I61" s="423">
        <v>90</v>
      </c>
      <c r="J61" s="423">
        <v>64</v>
      </c>
      <c r="K61" s="423">
        <v>2</v>
      </c>
      <c r="L61" s="423">
        <v>6</v>
      </c>
      <c r="M61" s="423">
        <v>0</v>
      </c>
      <c r="N61" s="423">
        <v>0</v>
      </c>
      <c r="O61" s="423">
        <v>1</v>
      </c>
      <c r="P61" s="423">
        <v>1</v>
      </c>
      <c r="Q61" s="423">
        <v>191</v>
      </c>
      <c r="R61" s="435"/>
      <c r="S61" s="423">
        <v>7</v>
      </c>
      <c r="T61" s="434">
        <v>0</v>
      </c>
      <c r="U61" s="434">
        <v>0</v>
      </c>
      <c r="V61" s="435"/>
      <c r="W61" s="423">
        <v>36</v>
      </c>
      <c r="X61" s="435"/>
      <c r="Y61" s="435"/>
      <c r="Z61" s="435"/>
      <c r="AA61" s="435"/>
      <c r="AB61" s="423">
        <v>0</v>
      </c>
      <c r="AC61" s="423">
        <v>4</v>
      </c>
      <c r="AD61" s="424">
        <f t="shared" si="10"/>
        <v>406</v>
      </c>
    </row>
    <row r="62" spans="1:30" s="277" customFormat="1" ht="16.5">
      <c r="A62" s="431">
        <v>18</v>
      </c>
      <c r="B62" s="432">
        <v>419</v>
      </c>
      <c r="C62" s="441" t="s">
        <v>734</v>
      </c>
      <c r="D62" s="440" t="s">
        <v>736</v>
      </c>
      <c r="E62" s="433">
        <v>1868</v>
      </c>
      <c r="F62" s="438" t="s">
        <v>31</v>
      </c>
      <c r="G62" s="267">
        <v>529</v>
      </c>
      <c r="H62" s="423">
        <v>3</v>
      </c>
      <c r="I62" s="423">
        <v>87</v>
      </c>
      <c r="J62" s="423">
        <v>42</v>
      </c>
      <c r="K62" s="423">
        <v>1</v>
      </c>
      <c r="L62" s="423">
        <v>3</v>
      </c>
      <c r="M62" s="423">
        <v>0</v>
      </c>
      <c r="N62" s="423">
        <v>4</v>
      </c>
      <c r="O62" s="423">
        <v>1</v>
      </c>
      <c r="P62" s="423">
        <v>1</v>
      </c>
      <c r="Q62" s="423">
        <v>166</v>
      </c>
      <c r="R62" s="435"/>
      <c r="S62" s="423">
        <v>2</v>
      </c>
      <c r="T62" s="434">
        <v>0</v>
      </c>
      <c r="U62" s="434">
        <v>0</v>
      </c>
      <c r="V62" s="435"/>
      <c r="W62" s="423">
        <v>35</v>
      </c>
      <c r="X62" s="435"/>
      <c r="Y62" s="435"/>
      <c r="Z62" s="435"/>
      <c r="AA62" s="435"/>
      <c r="AB62" s="423">
        <v>0</v>
      </c>
      <c r="AC62" s="423">
        <v>6</v>
      </c>
      <c r="AD62" s="424">
        <f t="shared" si="10"/>
        <v>351</v>
      </c>
    </row>
    <row r="63" spans="1:30" s="277" customFormat="1" ht="16.5">
      <c r="A63" s="431">
        <v>18</v>
      </c>
      <c r="B63" s="432">
        <v>419</v>
      </c>
      <c r="C63" s="441" t="s">
        <v>734</v>
      </c>
      <c r="D63" s="440" t="s">
        <v>736</v>
      </c>
      <c r="E63" s="433">
        <v>1868</v>
      </c>
      <c r="F63" s="438" t="s">
        <v>32</v>
      </c>
      <c r="G63" s="267">
        <v>529</v>
      </c>
      <c r="H63" s="421">
        <v>5</v>
      </c>
      <c r="I63" s="421">
        <v>90</v>
      </c>
      <c r="J63" s="421">
        <v>27</v>
      </c>
      <c r="K63" s="421">
        <v>4</v>
      </c>
      <c r="L63" s="421">
        <v>13</v>
      </c>
      <c r="M63" s="421">
        <v>0</v>
      </c>
      <c r="N63" s="421">
        <v>0</v>
      </c>
      <c r="O63" s="421">
        <v>1</v>
      </c>
      <c r="P63" s="421">
        <v>0</v>
      </c>
      <c r="Q63" s="421">
        <v>189</v>
      </c>
      <c r="R63" s="20"/>
      <c r="S63" s="421">
        <v>3</v>
      </c>
      <c r="T63" s="19">
        <v>32</v>
      </c>
      <c r="U63" s="19">
        <v>94</v>
      </c>
      <c r="V63" s="20"/>
      <c r="W63" s="421">
        <v>32</v>
      </c>
      <c r="X63" s="20"/>
      <c r="Y63" s="20"/>
      <c r="Z63" s="20"/>
      <c r="AA63" s="20"/>
      <c r="AB63" s="421">
        <v>0</v>
      </c>
      <c r="AC63" s="421">
        <v>4</v>
      </c>
      <c r="AD63" s="424">
        <f t="shared" si="10"/>
        <v>494</v>
      </c>
    </row>
    <row r="64" spans="1:30" s="277" customFormat="1" ht="16.5">
      <c r="A64" s="431">
        <v>18</v>
      </c>
      <c r="B64" s="432">
        <v>419</v>
      </c>
      <c r="C64" s="441" t="s">
        <v>734</v>
      </c>
      <c r="D64" s="440" t="s">
        <v>736</v>
      </c>
      <c r="E64" s="433">
        <v>1868</v>
      </c>
      <c r="F64" s="439" t="s">
        <v>33</v>
      </c>
      <c r="G64" s="267">
        <v>529</v>
      </c>
      <c r="H64" s="421">
        <v>1</v>
      </c>
      <c r="I64" s="421">
        <v>95</v>
      </c>
      <c r="J64" s="421">
        <v>50</v>
      </c>
      <c r="K64" s="421">
        <v>1</v>
      </c>
      <c r="L64" s="421">
        <v>8</v>
      </c>
      <c r="M64" s="421">
        <v>0</v>
      </c>
      <c r="N64" s="421">
        <v>6</v>
      </c>
      <c r="O64" s="421">
        <v>0</v>
      </c>
      <c r="P64" s="421">
        <v>0</v>
      </c>
      <c r="Q64" s="421">
        <v>161</v>
      </c>
      <c r="R64" s="20"/>
      <c r="S64" s="421">
        <v>1</v>
      </c>
      <c r="T64" s="19">
        <v>0</v>
      </c>
      <c r="U64" s="19">
        <v>96</v>
      </c>
      <c r="V64" s="20"/>
      <c r="W64" s="421">
        <v>47</v>
      </c>
      <c r="X64" s="20"/>
      <c r="Y64" s="20"/>
      <c r="Z64" s="20"/>
      <c r="AA64" s="20"/>
      <c r="AB64" s="421">
        <v>0</v>
      </c>
      <c r="AC64" s="421">
        <v>3</v>
      </c>
      <c r="AD64" s="424">
        <f t="shared" si="10"/>
        <v>469</v>
      </c>
    </row>
    <row r="65" spans="1:30" s="277" customFormat="1" ht="16.5">
      <c r="A65" s="431">
        <v>18</v>
      </c>
      <c r="B65" s="432">
        <v>419</v>
      </c>
      <c r="C65" s="441" t="s">
        <v>734</v>
      </c>
      <c r="D65" s="440" t="s">
        <v>720</v>
      </c>
      <c r="E65" s="289">
        <v>1869</v>
      </c>
      <c r="F65" s="438" t="s">
        <v>31</v>
      </c>
      <c r="G65" s="267">
        <v>706</v>
      </c>
      <c r="H65" s="421">
        <v>5</v>
      </c>
      <c r="I65" s="421">
        <v>107</v>
      </c>
      <c r="J65" s="421">
        <v>69</v>
      </c>
      <c r="K65" s="421">
        <v>5</v>
      </c>
      <c r="L65" s="421">
        <v>10</v>
      </c>
      <c r="M65" s="421">
        <v>0</v>
      </c>
      <c r="N65" s="421">
        <v>2</v>
      </c>
      <c r="O65" s="421">
        <v>2</v>
      </c>
      <c r="P65" s="421">
        <v>3</v>
      </c>
      <c r="Q65" s="421">
        <v>213</v>
      </c>
      <c r="R65" s="20"/>
      <c r="S65" s="421">
        <v>0</v>
      </c>
      <c r="T65" s="19">
        <v>0</v>
      </c>
      <c r="U65" s="19">
        <v>0</v>
      </c>
      <c r="V65" s="20"/>
      <c r="W65" s="421">
        <v>42</v>
      </c>
      <c r="X65" s="20"/>
      <c r="Y65" s="20"/>
      <c r="Z65" s="20"/>
      <c r="AA65" s="20"/>
      <c r="AB65" s="421">
        <v>1</v>
      </c>
      <c r="AC65" s="421">
        <v>8</v>
      </c>
      <c r="AD65" s="424">
        <f t="shared" si="10"/>
        <v>467</v>
      </c>
    </row>
    <row r="66" spans="1:30" s="277" customFormat="1" ht="16.5">
      <c r="A66" s="431">
        <v>18</v>
      </c>
      <c r="B66" s="432">
        <v>419</v>
      </c>
      <c r="C66" s="441" t="s">
        <v>734</v>
      </c>
      <c r="D66" s="440" t="s">
        <v>720</v>
      </c>
      <c r="E66" s="289">
        <v>1869</v>
      </c>
      <c r="F66" s="438" t="s">
        <v>32</v>
      </c>
      <c r="G66" s="267">
        <v>705</v>
      </c>
      <c r="H66" s="421">
        <v>2</v>
      </c>
      <c r="I66" s="421">
        <v>115</v>
      </c>
      <c r="J66" s="421">
        <v>56</v>
      </c>
      <c r="K66" s="421">
        <v>6</v>
      </c>
      <c r="L66" s="421">
        <v>7</v>
      </c>
      <c r="M66" s="421">
        <v>0</v>
      </c>
      <c r="N66" s="421">
        <v>3</v>
      </c>
      <c r="O66" s="421">
        <v>2</v>
      </c>
      <c r="P66" s="421">
        <v>3</v>
      </c>
      <c r="Q66" s="421">
        <v>231</v>
      </c>
      <c r="R66" s="20"/>
      <c r="S66" s="421">
        <v>9</v>
      </c>
      <c r="T66" s="19">
        <v>0</v>
      </c>
      <c r="U66" s="19">
        <v>3</v>
      </c>
      <c r="V66" s="20"/>
      <c r="W66" s="421">
        <v>50</v>
      </c>
      <c r="X66" s="20"/>
      <c r="Y66" s="20"/>
      <c r="Z66" s="20"/>
      <c r="AA66" s="20"/>
      <c r="AB66" s="421">
        <v>0</v>
      </c>
      <c r="AC66" s="421">
        <v>7</v>
      </c>
      <c r="AD66" s="424">
        <f t="shared" si="10"/>
        <v>494</v>
      </c>
    </row>
    <row r="67" spans="1:30" s="277" customFormat="1" ht="16.5">
      <c r="A67" s="431">
        <v>18</v>
      </c>
      <c r="B67" s="432">
        <v>419</v>
      </c>
      <c r="C67" s="441" t="s">
        <v>734</v>
      </c>
      <c r="D67" s="440" t="s">
        <v>737</v>
      </c>
      <c r="E67" s="289">
        <v>1870</v>
      </c>
      <c r="F67" s="438" t="s">
        <v>31</v>
      </c>
      <c r="G67" s="267">
        <v>567</v>
      </c>
      <c r="H67" s="421">
        <v>3</v>
      </c>
      <c r="I67" s="421">
        <v>118</v>
      </c>
      <c r="J67" s="421">
        <v>41</v>
      </c>
      <c r="K67" s="421">
        <v>3</v>
      </c>
      <c r="L67" s="421">
        <v>9</v>
      </c>
      <c r="M67" s="421">
        <v>0</v>
      </c>
      <c r="N67" s="421">
        <v>0</v>
      </c>
      <c r="O67" s="421">
        <v>1</v>
      </c>
      <c r="P67" s="421">
        <v>1</v>
      </c>
      <c r="Q67" s="421">
        <v>182</v>
      </c>
      <c r="R67" s="20"/>
      <c r="S67" s="421">
        <v>0</v>
      </c>
      <c r="T67" s="19">
        <v>1</v>
      </c>
      <c r="U67" s="19">
        <v>1</v>
      </c>
      <c r="V67" s="20"/>
      <c r="W67" s="421">
        <v>20</v>
      </c>
      <c r="X67" s="20"/>
      <c r="Y67" s="20"/>
      <c r="Z67" s="20"/>
      <c r="AA67" s="20"/>
      <c r="AB67" s="421">
        <v>1</v>
      </c>
      <c r="AC67" s="421">
        <v>10</v>
      </c>
      <c r="AD67" s="424">
        <f t="shared" si="10"/>
        <v>391</v>
      </c>
    </row>
    <row r="68" spans="1:30" s="277" customFormat="1" ht="16.5">
      <c r="A68" s="431">
        <v>18</v>
      </c>
      <c r="B68" s="432">
        <v>419</v>
      </c>
      <c r="C68" s="441" t="s">
        <v>734</v>
      </c>
      <c r="D68" s="440" t="s">
        <v>737</v>
      </c>
      <c r="E68" s="289">
        <v>1870</v>
      </c>
      <c r="F68" s="438" t="s">
        <v>32</v>
      </c>
      <c r="G68" s="267">
        <v>566</v>
      </c>
      <c r="H68" s="421">
        <v>3</v>
      </c>
      <c r="I68" s="421">
        <v>85</v>
      </c>
      <c r="J68" s="421">
        <v>33</v>
      </c>
      <c r="K68" s="421">
        <v>1</v>
      </c>
      <c r="L68" s="421">
        <v>6</v>
      </c>
      <c r="M68" s="421">
        <v>1</v>
      </c>
      <c r="N68" s="421">
        <v>6</v>
      </c>
      <c r="O68" s="421">
        <v>0</v>
      </c>
      <c r="P68" s="421">
        <v>2</v>
      </c>
      <c r="Q68" s="421">
        <v>197</v>
      </c>
      <c r="R68" s="20"/>
      <c r="S68" s="421">
        <v>5</v>
      </c>
      <c r="T68" s="19">
        <v>0</v>
      </c>
      <c r="U68" s="19">
        <v>1</v>
      </c>
      <c r="V68" s="20"/>
      <c r="W68" s="421">
        <v>40</v>
      </c>
      <c r="X68" s="20"/>
      <c r="Y68" s="20"/>
      <c r="Z68" s="20"/>
      <c r="AA68" s="20"/>
      <c r="AB68" s="421">
        <v>0</v>
      </c>
      <c r="AC68" s="421">
        <v>4</v>
      </c>
      <c r="AD68" s="424">
        <f t="shared" si="10"/>
        <v>384</v>
      </c>
    </row>
    <row r="69" spans="1:30" s="277" customFormat="1" ht="16.5">
      <c r="A69" s="431">
        <v>18</v>
      </c>
      <c r="B69" s="432">
        <v>419</v>
      </c>
      <c r="C69" s="441" t="s">
        <v>734</v>
      </c>
      <c r="D69" s="440" t="s">
        <v>737</v>
      </c>
      <c r="E69" s="289">
        <v>1870</v>
      </c>
      <c r="F69" s="439" t="s">
        <v>33</v>
      </c>
      <c r="G69" s="267">
        <v>566</v>
      </c>
      <c r="H69" s="421">
        <v>16</v>
      </c>
      <c r="I69" s="421">
        <v>90</v>
      </c>
      <c r="J69" s="421">
        <v>49</v>
      </c>
      <c r="K69" s="421">
        <v>1</v>
      </c>
      <c r="L69" s="421">
        <v>8</v>
      </c>
      <c r="M69" s="421">
        <v>0</v>
      </c>
      <c r="N69" s="421">
        <v>3</v>
      </c>
      <c r="O69" s="421">
        <v>3</v>
      </c>
      <c r="P69" s="421">
        <v>0</v>
      </c>
      <c r="Q69" s="421">
        <v>193</v>
      </c>
      <c r="R69" s="20"/>
      <c r="S69" s="421">
        <v>0</v>
      </c>
      <c r="T69" s="19">
        <v>0</v>
      </c>
      <c r="U69" s="19">
        <v>1</v>
      </c>
      <c r="V69" s="20"/>
      <c r="W69" s="421">
        <v>24</v>
      </c>
      <c r="X69" s="20"/>
      <c r="Y69" s="20"/>
      <c r="Z69" s="20"/>
      <c r="AA69" s="20"/>
      <c r="AB69" s="421">
        <v>0</v>
      </c>
      <c r="AC69" s="421">
        <v>5</v>
      </c>
      <c r="AD69" s="424">
        <f t="shared" si="10"/>
        <v>393</v>
      </c>
    </row>
    <row r="70" spans="1:30" s="277" customFormat="1" ht="16.5">
      <c r="A70" s="431">
        <v>18</v>
      </c>
      <c r="B70" s="432">
        <v>419</v>
      </c>
      <c r="C70" s="441" t="s">
        <v>734</v>
      </c>
      <c r="D70" s="440" t="s">
        <v>738</v>
      </c>
      <c r="E70" s="289">
        <v>1871</v>
      </c>
      <c r="F70" s="438" t="s">
        <v>31</v>
      </c>
      <c r="G70" s="267">
        <v>118</v>
      </c>
      <c r="H70" s="421">
        <v>0</v>
      </c>
      <c r="I70" s="421">
        <v>44</v>
      </c>
      <c r="J70" s="421">
        <v>3</v>
      </c>
      <c r="K70" s="421">
        <v>3</v>
      </c>
      <c r="L70" s="421">
        <v>12</v>
      </c>
      <c r="M70" s="421">
        <v>0</v>
      </c>
      <c r="N70" s="421">
        <v>0</v>
      </c>
      <c r="O70" s="421">
        <v>0</v>
      </c>
      <c r="P70" s="421">
        <v>0</v>
      </c>
      <c r="Q70" s="421">
        <v>22</v>
      </c>
      <c r="R70" s="20"/>
      <c r="S70" s="421">
        <v>0</v>
      </c>
      <c r="T70" s="19">
        <v>0</v>
      </c>
      <c r="U70" s="19">
        <v>0</v>
      </c>
      <c r="V70" s="20"/>
      <c r="W70" s="421">
        <v>4</v>
      </c>
      <c r="X70" s="20"/>
      <c r="Y70" s="20"/>
      <c r="Z70" s="20"/>
      <c r="AA70" s="20"/>
      <c r="AB70" s="421">
        <v>0</v>
      </c>
      <c r="AC70" s="421">
        <v>2</v>
      </c>
      <c r="AD70" s="424">
        <f t="shared" si="10"/>
        <v>90</v>
      </c>
    </row>
    <row r="71" spans="1:30" s="277" customFormat="1" ht="16.5">
      <c r="A71" s="431">
        <v>18</v>
      </c>
      <c r="B71" s="432">
        <v>419</v>
      </c>
      <c r="C71" s="441" t="s">
        <v>734</v>
      </c>
      <c r="D71" s="440" t="s">
        <v>739</v>
      </c>
      <c r="E71" s="289">
        <v>1871</v>
      </c>
      <c r="F71" s="438" t="s">
        <v>79</v>
      </c>
      <c r="G71" s="267">
        <v>509</v>
      </c>
      <c r="H71" s="421">
        <v>0</v>
      </c>
      <c r="I71" s="421">
        <v>121</v>
      </c>
      <c r="J71" s="421">
        <v>11</v>
      </c>
      <c r="K71" s="421">
        <v>3</v>
      </c>
      <c r="L71" s="421">
        <v>24</v>
      </c>
      <c r="M71" s="421">
        <v>0</v>
      </c>
      <c r="N71" s="421">
        <v>6</v>
      </c>
      <c r="O71" s="421">
        <v>5</v>
      </c>
      <c r="P71" s="421">
        <v>2</v>
      </c>
      <c r="Q71" s="421">
        <v>159</v>
      </c>
      <c r="R71" s="20"/>
      <c r="S71" s="421">
        <v>0</v>
      </c>
      <c r="T71" s="19">
        <v>0</v>
      </c>
      <c r="U71" s="19">
        <v>0</v>
      </c>
      <c r="V71" s="20"/>
      <c r="W71" s="421">
        <v>36</v>
      </c>
      <c r="X71" s="20"/>
      <c r="Y71" s="20"/>
      <c r="Z71" s="20"/>
      <c r="AA71" s="20"/>
      <c r="AB71" s="421">
        <v>0</v>
      </c>
      <c r="AC71" s="421">
        <v>5</v>
      </c>
      <c r="AD71" s="424">
        <f t="shared" si="10"/>
        <v>372</v>
      </c>
    </row>
    <row r="72" spans="1:30" s="277" customFormat="1" ht="16.5">
      <c r="A72" s="431">
        <v>18</v>
      </c>
      <c r="B72" s="432">
        <v>419</v>
      </c>
      <c r="C72" s="441" t="s">
        <v>734</v>
      </c>
      <c r="D72" s="440" t="s">
        <v>740</v>
      </c>
      <c r="E72" s="289">
        <v>1872</v>
      </c>
      <c r="F72" s="438" t="s">
        <v>31</v>
      </c>
      <c r="G72" s="267">
        <v>617</v>
      </c>
      <c r="H72" s="421">
        <v>3</v>
      </c>
      <c r="I72" s="421">
        <v>189</v>
      </c>
      <c r="J72" s="421">
        <v>17</v>
      </c>
      <c r="K72" s="421">
        <v>3</v>
      </c>
      <c r="L72" s="421">
        <v>2</v>
      </c>
      <c r="M72" s="421">
        <v>0</v>
      </c>
      <c r="N72" s="421">
        <v>18</v>
      </c>
      <c r="O72" s="421">
        <v>0</v>
      </c>
      <c r="P72" s="421">
        <v>0</v>
      </c>
      <c r="Q72" s="421">
        <v>205</v>
      </c>
      <c r="R72" s="20"/>
      <c r="S72" s="421">
        <v>4</v>
      </c>
      <c r="T72" s="19">
        <v>0</v>
      </c>
      <c r="U72" s="19">
        <v>0</v>
      </c>
      <c r="V72" s="20"/>
      <c r="W72" s="421">
        <v>8</v>
      </c>
      <c r="X72" s="20"/>
      <c r="Y72" s="20"/>
      <c r="Z72" s="20"/>
      <c r="AA72" s="20"/>
      <c r="AB72" s="421">
        <v>0</v>
      </c>
      <c r="AC72" s="421">
        <v>9</v>
      </c>
      <c r="AD72" s="424">
        <f t="shared" si="10"/>
        <v>458</v>
      </c>
    </row>
    <row r="73" spans="1:30" s="277" customFormat="1" ht="16.5">
      <c r="A73" s="431">
        <v>18</v>
      </c>
      <c r="B73" s="432">
        <v>419</v>
      </c>
      <c r="C73" s="441" t="s">
        <v>734</v>
      </c>
      <c r="D73" s="440" t="s">
        <v>741</v>
      </c>
      <c r="E73" s="289">
        <v>1872</v>
      </c>
      <c r="F73" s="438" t="s">
        <v>79</v>
      </c>
      <c r="G73" s="267">
        <v>433</v>
      </c>
      <c r="H73" s="421">
        <v>4</v>
      </c>
      <c r="I73" s="421">
        <v>41</v>
      </c>
      <c r="J73" s="421">
        <v>21</v>
      </c>
      <c r="K73" s="421">
        <v>0</v>
      </c>
      <c r="L73" s="421">
        <v>0</v>
      </c>
      <c r="M73" s="421">
        <v>0</v>
      </c>
      <c r="N73" s="421">
        <v>0</v>
      </c>
      <c r="O73" s="421">
        <v>3</v>
      </c>
      <c r="P73" s="421">
        <v>3</v>
      </c>
      <c r="Q73" s="421">
        <v>166</v>
      </c>
      <c r="R73" s="20"/>
      <c r="S73" s="421">
        <v>9</v>
      </c>
      <c r="T73" s="19">
        <v>3</v>
      </c>
      <c r="U73" s="19">
        <v>0</v>
      </c>
      <c r="V73" s="20"/>
      <c r="W73" s="421">
        <v>12</v>
      </c>
      <c r="X73" s="20"/>
      <c r="Y73" s="20"/>
      <c r="Z73" s="20"/>
      <c r="AA73" s="20"/>
      <c r="AB73" s="421">
        <v>0</v>
      </c>
      <c r="AC73" s="421">
        <v>21</v>
      </c>
      <c r="AD73" s="424">
        <f t="shared" si="10"/>
        <v>283</v>
      </c>
    </row>
    <row r="74" spans="1:30" s="277" customFormat="1" ht="16.5">
      <c r="B74" s="291" t="s">
        <v>63</v>
      </c>
      <c r="C74" s="659" t="s">
        <v>64</v>
      </c>
      <c r="D74" s="659"/>
      <c r="E74" s="422"/>
      <c r="F74" s="422"/>
      <c r="G74" s="293">
        <f>SUM(G58:G73)</f>
        <v>9018</v>
      </c>
      <c r="H74" s="422">
        <f>SUM(H58:H73)</f>
        <v>71</v>
      </c>
      <c r="I74" s="422">
        <f t="shared" ref="I74:AC74" si="11">SUM(I58:I73)</f>
        <v>1568</v>
      </c>
      <c r="J74" s="422">
        <f t="shared" si="11"/>
        <v>666</v>
      </c>
      <c r="K74" s="422">
        <f t="shared" si="11"/>
        <v>49</v>
      </c>
      <c r="L74" s="422">
        <f t="shared" si="11"/>
        <v>131</v>
      </c>
      <c r="M74" s="422">
        <f t="shared" si="11"/>
        <v>4</v>
      </c>
      <c r="N74" s="422">
        <f t="shared" si="11"/>
        <v>49</v>
      </c>
      <c r="O74" s="422">
        <f t="shared" si="11"/>
        <v>22</v>
      </c>
      <c r="P74" s="422">
        <f t="shared" si="11"/>
        <v>17</v>
      </c>
      <c r="Q74" s="436">
        <v>2989</v>
      </c>
      <c r="R74" s="437">
        <f t="shared" si="11"/>
        <v>0</v>
      </c>
      <c r="S74" s="422">
        <f t="shared" si="11"/>
        <v>54</v>
      </c>
      <c r="T74" s="422">
        <f t="shared" si="11"/>
        <v>39</v>
      </c>
      <c r="U74" s="422">
        <f t="shared" si="11"/>
        <v>199</v>
      </c>
      <c r="V74" s="437">
        <f t="shared" si="11"/>
        <v>0</v>
      </c>
      <c r="W74" s="436">
        <v>549</v>
      </c>
      <c r="X74" s="437">
        <f t="shared" si="11"/>
        <v>0</v>
      </c>
      <c r="Y74" s="437">
        <f t="shared" si="11"/>
        <v>0</v>
      </c>
      <c r="Z74" s="437">
        <f t="shared" si="11"/>
        <v>0</v>
      </c>
      <c r="AA74" s="437">
        <f t="shared" si="11"/>
        <v>0</v>
      </c>
      <c r="AB74" s="422">
        <f t="shared" si="11"/>
        <v>2</v>
      </c>
      <c r="AC74" s="422">
        <f t="shared" si="11"/>
        <v>112</v>
      </c>
      <c r="AD74" s="422">
        <f>SUM(H74:AC74)</f>
        <v>6521</v>
      </c>
    </row>
    <row r="75" spans="1:30" s="277" customFormat="1" ht="16.5">
      <c r="C75" s="459" t="s">
        <v>771</v>
      </c>
      <c r="E75" s="288"/>
      <c r="F75" s="288"/>
      <c r="T75" s="277">
        <f>T74/2</f>
        <v>19.5</v>
      </c>
      <c r="U75" s="277">
        <f>U74/2</f>
        <v>99.5</v>
      </c>
    </row>
    <row r="76" spans="1:30" s="277" customFormat="1" ht="16.5">
      <c r="B76" s="291" t="s">
        <v>65</v>
      </c>
      <c r="C76" s="660" t="s">
        <v>66</v>
      </c>
      <c r="D76" s="661"/>
      <c r="E76" s="661"/>
      <c r="F76" s="662"/>
      <c r="G76" s="292" t="s">
        <v>6</v>
      </c>
      <c r="H76" s="284" t="s">
        <v>7</v>
      </c>
      <c r="I76" s="284" t="s">
        <v>8</v>
      </c>
      <c r="J76" s="284" t="s">
        <v>9</v>
      </c>
      <c r="K76" s="284" t="s">
        <v>10</v>
      </c>
      <c r="L76" s="284" t="s">
        <v>11</v>
      </c>
      <c r="M76" s="284" t="s">
        <v>12</v>
      </c>
      <c r="N76" s="284" t="s">
        <v>13</v>
      </c>
      <c r="O76" s="284" t="s">
        <v>14</v>
      </c>
      <c r="P76" s="284" t="s">
        <v>15</v>
      </c>
      <c r="Q76" s="284" t="s">
        <v>16</v>
      </c>
      <c r="R76" s="284" t="s">
        <v>17</v>
      </c>
      <c r="S76" s="284" t="s">
        <v>18</v>
      </c>
      <c r="T76" s="284" t="s">
        <v>22</v>
      </c>
      <c r="U76" s="286" t="s">
        <v>23</v>
      </c>
      <c r="V76" s="286" t="s">
        <v>24</v>
      </c>
      <c r="W76" s="286" t="s">
        <v>25</v>
      </c>
      <c r="X76" s="286" t="s">
        <v>26</v>
      </c>
      <c r="Y76" s="284" t="s">
        <v>27</v>
      </c>
      <c r="Z76" s="284" t="s">
        <v>28</v>
      </c>
      <c r="AA76" s="284" t="s">
        <v>29</v>
      </c>
    </row>
    <row r="77" spans="1:30" s="277" customFormat="1" ht="16.5">
      <c r="C77" s="663"/>
      <c r="D77" s="664"/>
      <c r="E77" s="664"/>
      <c r="F77" s="665"/>
      <c r="G77" s="285">
        <f>G74</f>
        <v>9018</v>
      </c>
      <c r="H77" s="428">
        <f>H74+19</f>
        <v>90</v>
      </c>
      <c r="I77" s="428">
        <f>I74+100</f>
        <v>1668</v>
      </c>
      <c r="J77" s="428">
        <f>J74+20</f>
        <v>686</v>
      </c>
      <c r="K77" s="285">
        <f>K74+99</f>
        <v>148</v>
      </c>
      <c r="L77" s="285">
        <f t="shared" ref="L77:S77" si="12">L74</f>
        <v>131</v>
      </c>
      <c r="M77" s="285">
        <f t="shared" si="12"/>
        <v>4</v>
      </c>
      <c r="N77" s="285">
        <f t="shared" si="12"/>
        <v>49</v>
      </c>
      <c r="O77" s="285">
        <f t="shared" si="12"/>
        <v>22</v>
      </c>
      <c r="P77" s="285">
        <f t="shared" si="12"/>
        <v>17</v>
      </c>
      <c r="Q77" s="285">
        <f t="shared" si="12"/>
        <v>2989</v>
      </c>
      <c r="R77" s="285">
        <f t="shared" si="12"/>
        <v>0</v>
      </c>
      <c r="S77" s="285">
        <f t="shared" si="12"/>
        <v>54</v>
      </c>
      <c r="T77" s="285">
        <f>W74</f>
        <v>549</v>
      </c>
      <c r="U77" s="287">
        <f>X63</f>
        <v>0</v>
      </c>
      <c r="V77" s="287">
        <f>Y63</f>
        <v>0</v>
      </c>
      <c r="W77" s="287">
        <f>Z63</f>
        <v>0</v>
      </c>
      <c r="X77" s="287">
        <f>AA63</f>
        <v>0</v>
      </c>
      <c r="Y77" s="285">
        <f>AB74</f>
        <v>2</v>
      </c>
      <c r="Z77" s="285">
        <f>AC74</f>
        <v>112</v>
      </c>
      <c r="AA77" s="428">
        <f>SUM(H77:Z77)</f>
        <v>6521</v>
      </c>
    </row>
    <row r="78" spans="1:30" s="277" customFormat="1" ht="16.5">
      <c r="E78" s="288"/>
      <c r="F78" s="288"/>
    </row>
    <row r="79" spans="1:30" s="277" customFormat="1" ht="16.5">
      <c r="B79" s="291" t="s">
        <v>67</v>
      </c>
      <c r="C79" s="666" t="s">
        <v>68</v>
      </c>
      <c r="D79" s="666"/>
      <c r="E79" s="666"/>
      <c r="F79" s="666"/>
      <c r="G79" s="292" t="s">
        <v>6</v>
      </c>
      <c r="H79" s="667" t="s">
        <v>69</v>
      </c>
      <c r="I79" s="667"/>
      <c r="J79" s="667" t="s">
        <v>70</v>
      </c>
      <c r="K79" s="667"/>
      <c r="L79" s="284" t="s">
        <v>11</v>
      </c>
      <c r="M79" s="284" t="s">
        <v>12</v>
      </c>
      <c r="N79" s="284" t="s">
        <v>13</v>
      </c>
      <c r="O79" s="284" t="s">
        <v>14</v>
      </c>
      <c r="P79" s="284" t="s">
        <v>15</v>
      </c>
      <c r="Q79" s="284" t="s">
        <v>16</v>
      </c>
      <c r="R79" s="284" t="s">
        <v>17</v>
      </c>
      <c r="S79" s="284" t="s">
        <v>18</v>
      </c>
      <c r="T79" s="284" t="s">
        <v>22</v>
      </c>
      <c r="U79" s="284" t="s">
        <v>23</v>
      </c>
      <c r="V79" s="284" t="s">
        <v>24</v>
      </c>
      <c r="W79" s="284" t="s">
        <v>25</v>
      </c>
      <c r="X79" s="284" t="s">
        <v>26</v>
      </c>
      <c r="Y79" s="284" t="s">
        <v>27</v>
      </c>
      <c r="Z79" s="284" t="s">
        <v>28</v>
      </c>
      <c r="AA79" s="284" t="s">
        <v>29</v>
      </c>
    </row>
    <row r="80" spans="1:30" s="277" customFormat="1" ht="16.5">
      <c r="C80" s="666"/>
      <c r="D80" s="666"/>
      <c r="E80" s="666"/>
      <c r="F80" s="666"/>
      <c r="G80" s="285">
        <f>G74</f>
        <v>9018</v>
      </c>
      <c r="H80" s="668">
        <f>H77+J77</f>
        <v>776</v>
      </c>
      <c r="I80" s="668"/>
      <c r="J80" s="668">
        <f>I77+K77</f>
        <v>1816</v>
      </c>
      <c r="K80" s="668"/>
      <c r="L80" s="285">
        <f>L77</f>
        <v>131</v>
      </c>
      <c r="M80" s="285">
        <f t="shared" ref="M80:Q80" si="13">M77</f>
        <v>4</v>
      </c>
      <c r="N80" s="285">
        <f t="shared" si="13"/>
        <v>49</v>
      </c>
      <c r="O80" s="285">
        <f t="shared" si="13"/>
        <v>22</v>
      </c>
      <c r="P80" s="285">
        <f t="shared" si="13"/>
        <v>17</v>
      </c>
      <c r="Q80" s="285">
        <f t="shared" si="13"/>
        <v>2989</v>
      </c>
      <c r="R80" s="285" t="s">
        <v>790</v>
      </c>
      <c r="S80" s="285">
        <f>S77</f>
        <v>54</v>
      </c>
      <c r="T80" s="285">
        <f>T77</f>
        <v>549</v>
      </c>
      <c r="U80" s="493" t="s">
        <v>790</v>
      </c>
      <c r="V80" s="493" t="s">
        <v>790</v>
      </c>
      <c r="W80" s="493" t="s">
        <v>790</v>
      </c>
      <c r="X80" s="493" t="s">
        <v>790</v>
      </c>
      <c r="Y80" s="285">
        <f>Y77</f>
        <v>2</v>
      </c>
      <c r="Z80" s="285">
        <f>Z77</f>
        <v>112</v>
      </c>
      <c r="AA80" s="285">
        <f>SUM(H80:Z80)</f>
        <v>6521</v>
      </c>
    </row>
    <row r="81" spans="1:30" s="277" customFormat="1" ht="16.5"/>
    <row r="82" spans="1:30" s="277" customFormat="1" ht="16.5"/>
    <row r="83" spans="1:30">
      <c r="A83" s="182" t="s">
        <v>0</v>
      </c>
      <c r="B83" s="188" t="s">
        <v>1</v>
      </c>
      <c r="C83" s="187" t="s">
        <v>2</v>
      </c>
      <c r="D83" s="187" t="s">
        <v>3</v>
      </c>
      <c r="E83" s="181" t="s">
        <v>4</v>
      </c>
      <c r="F83" s="181" t="s">
        <v>5</v>
      </c>
      <c r="G83" s="181" t="s">
        <v>6</v>
      </c>
      <c r="H83" s="189" t="s">
        <v>7</v>
      </c>
      <c r="I83" s="189" t="s">
        <v>8</v>
      </c>
      <c r="J83" s="189" t="s">
        <v>9</v>
      </c>
      <c r="K83" s="189" t="s">
        <v>10</v>
      </c>
      <c r="L83" s="189" t="s">
        <v>11</v>
      </c>
      <c r="M83" s="189" t="s">
        <v>12</v>
      </c>
      <c r="N83" s="189" t="s">
        <v>13</v>
      </c>
      <c r="O83" s="189" t="s">
        <v>14</v>
      </c>
      <c r="P83" s="189" t="s">
        <v>15</v>
      </c>
      <c r="Q83" s="189" t="s">
        <v>16</v>
      </c>
      <c r="R83" s="189" t="s">
        <v>17</v>
      </c>
      <c r="S83" s="189" t="s">
        <v>18</v>
      </c>
      <c r="T83" s="191" t="s">
        <v>19</v>
      </c>
      <c r="U83" s="191" t="s">
        <v>20</v>
      </c>
      <c r="V83" s="191" t="s">
        <v>21</v>
      </c>
      <c r="W83" s="189" t="s">
        <v>22</v>
      </c>
      <c r="X83" s="189" t="s">
        <v>23</v>
      </c>
      <c r="Y83" s="189" t="s">
        <v>24</v>
      </c>
      <c r="Z83" s="189" t="s">
        <v>25</v>
      </c>
      <c r="AA83" s="189" t="s">
        <v>26</v>
      </c>
      <c r="AB83" s="189" t="s">
        <v>27</v>
      </c>
      <c r="AC83" s="189" t="s">
        <v>28</v>
      </c>
      <c r="AD83" s="189" t="s">
        <v>29</v>
      </c>
    </row>
    <row r="84" spans="1:30" ht="16.5">
      <c r="A84" s="184">
        <v>18</v>
      </c>
      <c r="B84" s="195">
        <v>422</v>
      </c>
      <c r="C84" s="185" t="s">
        <v>378</v>
      </c>
      <c r="D84" s="185"/>
      <c r="E84" s="194">
        <v>1875</v>
      </c>
      <c r="F84" s="185" t="s">
        <v>31</v>
      </c>
      <c r="G84" s="528">
        <v>479</v>
      </c>
      <c r="H84" s="190">
        <v>0</v>
      </c>
      <c r="I84" s="190">
        <v>49</v>
      </c>
      <c r="J84" s="190">
        <v>6</v>
      </c>
      <c r="K84" s="190">
        <v>13</v>
      </c>
      <c r="L84" s="190">
        <v>199</v>
      </c>
      <c r="M84" s="190">
        <v>2</v>
      </c>
      <c r="N84" s="190">
        <v>1</v>
      </c>
      <c r="O84" s="190">
        <v>0</v>
      </c>
      <c r="P84" s="190">
        <v>0</v>
      </c>
      <c r="Q84" s="190">
        <v>83</v>
      </c>
      <c r="R84" s="190">
        <v>0</v>
      </c>
      <c r="S84" s="190">
        <v>0</v>
      </c>
      <c r="T84" s="192">
        <v>0</v>
      </c>
      <c r="U84" s="192">
        <v>2</v>
      </c>
      <c r="V84" s="192"/>
      <c r="W84" s="190">
        <v>0</v>
      </c>
      <c r="X84" s="190">
        <v>0</v>
      </c>
      <c r="Y84" s="190">
        <v>0</v>
      </c>
      <c r="Z84" s="190">
        <v>0</v>
      </c>
      <c r="AA84" s="190"/>
      <c r="AB84" s="190">
        <v>0</v>
      </c>
      <c r="AC84" s="190">
        <v>6</v>
      </c>
      <c r="AD84" s="190">
        <f>SUM(H84:AC84)</f>
        <v>361</v>
      </c>
    </row>
    <row r="85" spans="1:30" ht="16.5">
      <c r="A85" s="184">
        <v>18</v>
      </c>
      <c r="B85" s="195">
        <v>422</v>
      </c>
      <c r="C85" s="185" t="s">
        <v>378</v>
      </c>
      <c r="D85" s="185"/>
      <c r="E85" s="194">
        <v>1875</v>
      </c>
      <c r="F85" s="185" t="s">
        <v>32</v>
      </c>
      <c r="G85" s="528">
        <v>479</v>
      </c>
      <c r="H85" s="190">
        <v>2</v>
      </c>
      <c r="I85" s="190">
        <v>41</v>
      </c>
      <c r="J85" s="190">
        <v>2</v>
      </c>
      <c r="K85" s="190">
        <v>17</v>
      </c>
      <c r="L85" s="190">
        <v>203</v>
      </c>
      <c r="M85" s="190">
        <v>1</v>
      </c>
      <c r="N85" s="190">
        <v>3</v>
      </c>
      <c r="O85" s="190">
        <v>0</v>
      </c>
      <c r="P85" s="190">
        <v>1</v>
      </c>
      <c r="Q85" s="190">
        <v>106</v>
      </c>
      <c r="R85" s="190">
        <v>0</v>
      </c>
      <c r="S85" s="190">
        <v>0</v>
      </c>
      <c r="T85" s="192">
        <v>4</v>
      </c>
      <c r="U85" s="192">
        <v>0</v>
      </c>
      <c r="V85" s="192"/>
      <c r="W85" s="190">
        <v>0</v>
      </c>
      <c r="X85" s="190">
        <v>0</v>
      </c>
      <c r="Y85" s="190">
        <v>0</v>
      </c>
      <c r="Z85" s="190">
        <v>0</v>
      </c>
      <c r="AA85" s="190">
        <v>0</v>
      </c>
      <c r="AB85" s="190">
        <v>0</v>
      </c>
      <c r="AC85" s="190">
        <v>7</v>
      </c>
      <c r="AD85" s="285">
        <f t="shared" ref="AD85:AD89" si="14">SUM(H85:AC85)</f>
        <v>387</v>
      </c>
    </row>
    <row r="86" spans="1:30" ht="16.5">
      <c r="A86" s="184">
        <v>18</v>
      </c>
      <c r="B86" s="195">
        <v>422</v>
      </c>
      <c r="C86" s="185" t="s">
        <v>378</v>
      </c>
      <c r="D86" s="185"/>
      <c r="E86" s="194">
        <v>1876</v>
      </c>
      <c r="F86" s="185" t="s">
        <v>31</v>
      </c>
      <c r="G86" s="528">
        <v>686</v>
      </c>
      <c r="H86" s="190">
        <v>0</v>
      </c>
      <c r="I86" s="190">
        <v>24</v>
      </c>
      <c r="J86" s="190">
        <v>2</v>
      </c>
      <c r="K86" s="190">
        <v>15</v>
      </c>
      <c r="L86" s="190">
        <v>326</v>
      </c>
      <c r="M86" s="190">
        <v>5</v>
      </c>
      <c r="N86" s="190">
        <v>8</v>
      </c>
      <c r="O86" s="190">
        <v>0</v>
      </c>
      <c r="P86" s="190">
        <v>8</v>
      </c>
      <c r="Q86" s="190">
        <v>118</v>
      </c>
      <c r="R86" s="190">
        <v>0</v>
      </c>
      <c r="S86" s="190">
        <v>0</v>
      </c>
      <c r="T86" s="192">
        <v>0</v>
      </c>
      <c r="U86" s="192">
        <v>5</v>
      </c>
      <c r="V86" s="192"/>
      <c r="W86" s="190">
        <v>0</v>
      </c>
      <c r="X86" s="190">
        <v>0</v>
      </c>
      <c r="Y86" s="190">
        <v>0</v>
      </c>
      <c r="Z86" s="190">
        <v>0</v>
      </c>
      <c r="AA86" s="190">
        <v>0</v>
      </c>
      <c r="AB86" s="190">
        <v>0</v>
      </c>
      <c r="AC86" s="190">
        <v>5</v>
      </c>
      <c r="AD86" s="285">
        <f t="shared" si="14"/>
        <v>516</v>
      </c>
    </row>
    <row r="87" spans="1:30" ht="16.5">
      <c r="A87" s="184">
        <v>18</v>
      </c>
      <c r="B87" s="195">
        <v>422</v>
      </c>
      <c r="C87" s="185" t="s">
        <v>378</v>
      </c>
      <c r="D87" s="185"/>
      <c r="E87" s="194">
        <v>1876</v>
      </c>
      <c r="F87" s="185" t="s">
        <v>32</v>
      </c>
      <c r="G87" s="528">
        <v>685</v>
      </c>
      <c r="H87" s="190">
        <v>0</v>
      </c>
      <c r="I87" s="190">
        <v>41</v>
      </c>
      <c r="J87" s="190">
        <v>7</v>
      </c>
      <c r="K87" s="190">
        <v>16</v>
      </c>
      <c r="L87" s="190">
        <v>321</v>
      </c>
      <c r="M87" s="190">
        <v>5</v>
      </c>
      <c r="N87" s="190">
        <v>5</v>
      </c>
      <c r="O87" s="190">
        <v>0</v>
      </c>
      <c r="P87" s="190">
        <v>2</v>
      </c>
      <c r="Q87" s="190">
        <v>107</v>
      </c>
      <c r="R87" s="190">
        <v>0</v>
      </c>
      <c r="S87" s="190">
        <v>0</v>
      </c>
      <c r="T87" s="192">
        <v>0</v>
      </c>
      <c r="U87" s="192">
        <v>0</v>
      </c>
      <c r="V87" s="192"/>
      <c r="W87" s="190">
        <v>0</v>
      </c>
      <c r="X87" s="190">
        <v>0</v>
      </c>
      <c r="Y87" s="190">
        <v>0</v>
      </c>
      <c r="Z87" s="190">
        <v>0</v>
      </c>
      <c r="AA87" s="190">
        <v>0</v>
      </c>
      <c r="AB87" s="190">
        <v>0</v>
      </c>
      <c r="AC87" s="190">
        <v>9</v>
      </c>
      <c r="AD87" s="285">
        <f t="shared" si="14"/>
        <v>513</v>
      </c>
    </row>
    <row r="88" spans="1:30" ht="16.5">
      <c r="A88" s="184">
        <v>18</v>
      </c>
      <c r="B88" s="195">
        <v>422</v>
      </c>
      <c r="C88" s="185" t="s">
        <v>378</v>
      </c>
      <c r="D88" s="185"/>
      <c r="E88" s="194">
        <v>1877</v>
      </c>
      <c r="F88" s="185" t="s">
        <v>31</v>
      </c>
      <c r="G88" s="528">
        <v>547</v>
      </c>
      <c r="H88" s="190">
        <v>0</v>
      </c>
      <c r="I88" s="190">
        <v>31</v>
      </c>
      <c r="J88" s="190">
        <v>3</v>
      </c>
      <c r="K88" s="190">
        <v>14</v>
      </c>
      <c r="L88" s="190">
        <v>273</v>
      </c>
      <c r="M88" s="190">
        <v>0</v>
      </c>
      <c r="N88" s="190">
        <v>1</v>
      </c>
      <c r="O88" s="190">
        <v>0</v>
      </c>
      <c r="P88" s="190">
        <v>1</v>
      </c>
      <c r="Q88" s="190">
        <v>104</v>
      </c>
      <c r="R88" s="190">
        <v>0</v>
      </c>
      <c r="S88" s="190">
        <v>0</v>
      </c>
      <c r="T88" s="192">
        <v>0</v>
      </c>
      <c r="U88" s="192">
        <v>0</v>
      </c>
      <c r="V88" s="192"/>
      <c r="W88" s="190">
        <v>0</v>
      </c>
      <c r="X88" s="190">
        <v>0</v>
      </c>
      <c r="Y88" s="190">
        <v>0</v>
      </c>
      <c r="Z88" s="190">
        <v>0</v>
      </c>
      <c r="AA88" s="190">
        <v>0</v>
      </c>
      <c r="AB88" s="190">
        <v>0</v>
      </c>
      <c r="AC88" s="190">
        <v>6</v>
      </c>
      <c r="AD88" s="285">
        <f t="shared" si="14"/>
        <v>433</v>
      </c>
    </row>
    <row r="89" spans="1:30" ht="17.25" thickBot="1">
      <c r="A89" s="184">
        <v>18</v>
      </c>
      <c r="B89" s="195">
        <v>422</v>
      </c>
      <c r="C89" s="185" t="s">
        <v>378</v>
      </c>
      <c r="D89" s="185"/>
      <c r="E89" s="194">
        <v>1877</v>
      </c>
      <c r="F89" s="185" t="s">
        <v>32</v>
      </c>
      <c r="G89" s="541">
        <v>547</v>
      </c>
      <c r="H89" s="190">
        <v>0</v>
      </c>
      <c r="I89" s="190">
        <v>32</v>
      </c>
      <c r="J89" s="190">
        <v>2</v>
      </c>
      <c r="K89" s="190">
        <v>13</v>
      </c>
      <c r="L89" s="190">
        <v>301</v>
      </c>
      <c r="M89" s="190">
        <v>2</v>
      </c>
      <c r="N89" s="190">
        <v>4</v>
      </c>
      <c r="O89" s="190">
        <v>0</v>
      </c>
      <c r="P89" s="190">
        <v>1</v>
      </c>
      <c r="Q89" s="190">
        <v>89</v>
      </c>
      <c r="R89" s="190">
        <v>0</v>
      </c>
      <c r="S89" s="190">
        <v>0</v>
      </c>
      <c r="T89" s="192">
        <v>0</v>
      </c>
      <c r="U89" s="192">
        <v>2</v>
      </c>
      <c r="V89" s="192"/>
      <c r="W89" s="190">
        <v>0</v>
      </c>
      <c r="X89" s="190">
        <v>0</v>
      </c>
      <c r="Y89" s="190">
        <v>0</v>
      </c>
      <c r="Z89" s="190">
        <v>0</v>
      </c>
      <c r="AA89" s="190">
        <v>0</v>
      </c>
      <c r="AB89" s="190">
        <v>0</v>
      </c>
      <c r="AC89" s="190">
        <v>6</v>
      </c>
      <c r="AD89" s="285">
        <f t="shared" si="14"/>
        <v>452</v>
      </c>
    </row>
    <row r="90" spans="1:30" ht="16.5">
      <c r="A90" s="180"/>
      <c r="B90" s="196" t="s">
        <v>63</v>
      </c>
      <c r="C90" s="659" t="s">
        <v>64</v>
      </c>
      <c r="D90" s="659"/>
      <c r="E90" s="199"/>
      <c r="F90" s="199"/>
      <c r="G90" s="574">
        <f>SUM(G84:G89)</f>
        <v>3423</v>
      </c>
      <c r="H90" s="198">
        <f>SUM(H84:H89)</f>
        <v>2</v>
      </c>
      <c r="I90" s="293">
        <f t="shared" ref="I90:AC90" si="15">SUM(I84:I89)</f>
        <v>218</v>
      </c>
      <c r="J90" s="293">
        <f t="shared" si="15"/>
        <v>22</v>
      </c>
      <c r="K90" s="293">
        <f t="shared" si="15"/>
        <v>88</v>
      </c>
      <c r="L90" s="293">
        <f t="shared" si="15"/>
        <v>1623</v>
      </c>
      <c r="M90" s="293">
        <f t="shared" si="15"/>
        <v>15</v>
      </c>
      <c r="N90" s="293">
        <f t="shared" si="15"/>
        <v>22</v>
      </c>
      <c r="O90" s="293">
        <f t="shared" si="15"/>
        <v>0</v>
      </c>
      <c r="P90" s="293">
        <f t="shared" si="15"/>
        <v>13</v>
      </c>
      <c r="Q90" s="293">
        <f t="shared" si="15"/>
        <v>607</v>
      </c>
      <c r="R90" s="293">
        <f t="shared" si="15"/>
        <v>0</v>
      </c>
      <c r="S90" s="293">
        <f t="shared" si="15"/>
        <v>0</v>
      </c>
      <c r="T90" s="293">
        <f t="shared" si="15"/>
        <v>4</v>
      </c>
      <c r="U90" s="293">
        <f t="shared" si="15"/>
        <v>9</v>
      </c>
      <c r="V90" s="293">
        <f t="shared" si="15"/>
        <v>0</v>
      </c>
      <c r="W90" s="293">
        <f t="shared" si="15"/>
        <v>0</v>
      </c>
      <c r="X90" s="293">
        <f t="shared" si="15"/>
        <v>0</v>
      </c>
      <c r="Y90" s="293">
        <f t="shared" si="15"/>
        <v>0</v>
      </c>
      <c r="Z90" s="293">
        <f t="shared" si="15"/>
        <v>0</v>
      </c>
      <c r="AA90" s="293">
        <f t="shared" si="15"/>
        <v>0</v>
      </c>
      <c r="AB90" s="293">
        <f t="shared" si="15"/>
        <v>0</v>
      </c>
      <c r="AC90" s="293">
        <f t="shared" si="15"/>
        <v>39</v>
      </c>
      <c r="AD90" s="293">
        <f>SUM(AD84:AD89)</f>
        <v>2662</v>
      </c>
    </row>
    <row r="91" spans="1:30" ht="16.5">
      <c r="A91" s="180"/>
      <c r="B91" s="180"/>
      <c r="C91" s="180"/>
      <c r="D91" s="180"/>
      <c r="E91" s="193"/>
      <c r="F91" s="193"/>
      <c r="G91" s="180"/>
      <c r="H91" s="180"/>
      <c r="I91" s="190"/>
      <c r="J91" s="190"/>
      <c r="K91" s="190"/>
      <c r="L91" s="190"/>
      <c r="M91" s="190"/>
      <c r="N91" s="190"/>
      <c r="O91" s="190"/>
      <c r="P91" s="190"/>
      <c r="Q91" s="190"/>
      <c r="R91" s="190"/>
      <c r="S91" s="190"/>
      <c r="T91" s="192"/>
      <c r="U91" s="192"/>
      <c r="V91" s="192"/>
      <c r="W91" s="190"/>
      <c r="X91" s="190"/>
      <c r="Y91" s="190"/>
      <c r="Z91" s="190"/>
      <c r="AA91" s="190"/>
      <c r="AB91" s="190"/>
      <c r="AC91" s="190"/>
      <c r="AD91" s="190"/>
    </row>
    <row r="92" spans="1:30" ht="16.5">
      <c r="A92" s="180"/>
      <c r="B92" s="196" t="s">
        <v>65</v>
      </c>
      <c r="C92" s="660" t="s">
        <v>66</v>
      </c>
      <c r="D92" s="661"/>
      <c r="E92" s="661"/>
      <c r="F92" s="662"/>
      <c r="G92" s="197" t="s">
        <v>6</v>
      </c>
      <c r="H92" s="284" t="s">
        <v>7</v>
      </c>
      <c r="I92" s="284" t="s">
        <v>8</v>
      </c>
      <c r="J92" s="284" t="s">
        <v>9</v>
      </c>
      <c r="K92" s="284" t="s">
        <v>10</v>
      </c>
      <c r="L92" s="284" t="s">
        <v>11</v>
      </c>
      <c r="M92" s="284" t="s">
        <v>12</v>
      </c>
      <c r="N92" s="284" t="s">
        <v>13</v>
      </c>
      <c r="O92" s="284" t="s">
        <v>14</v>
      </c>
      <c r="P92" s="284" t="s">
        <v>15</v>
      </c>
      <c r="Q92" s="284" t="s">
        <v>16</v>
      </c>
      <c r="R92" s="284" t="s">
        <v>17</v>
      </c>
      <c r="S92" s="284" t="s">
        <v>18</v>
      </c>
      <c r="T92" s="284" t="s">
        <v>22</v>
      </c>
      <c r="U92" s="284" t="s">
        <v>23</v>
      </c>
      <c r="V92" s="284" t="s">
        <v>24</v>
      </c>
      <c r="W92" s="284" t="s">
        <v>25</v>
      </c>
      <c r="X92" s="284" t="s">
        <v>26</v>
      </c>
      <c r="Y92" s="284" t="s">
        <v>27</v>
      </c>
      <c r="Z92" s="284" t="s">
        <v>28</v>
      </c>
      <c r="AA92" s="284" t="s">
        <v>29</v>
      </c>
      <c r="AB92" s="190"/>
      <c r="AC92" s="190"/>
      <c r="AD92" s="190"/>
    </row>
    <row r="93" spans="1:30" ht="16.5">
      <c r="A93" s="180"/>
      <c r="B93" s="180"/>
      <c r="C93" s="663"/>
      <c r="D93" s="664"/>
      <c r="E93" s="664"/>
      <c r="F93" s="665"/>
      <c r="G93" s="190">
        <v>3567</v>
      </c>
      <c r="H93" s="190">
        <f>H90+2</f>
        <v>4</v>
      </c>
      <c r="I93" s="190">
        <f>I90+5</f>
        <v>223</v>
      </c>
      <c r="J93" s="190">
        <f>J90+2</f>
        <v>24</v>
      </c>
      <c r="K93" s="190">
        <f>K90+4</f>
        <v>92</v>
      </c>
      <c r="L93" s="190">
        <f>L90</f>
        <v>1623</v>
      </c>
      <c r="M93" s="285">
        <f t="shared" ref="M93:S93" si="16">M90</f>
        <v>15</v>
      </c>
      <c r="N93" s="285">
        <f t="shared" si="16"/>
        <v>22</v>
      </c>
      <c r="O93" s="285">
        <f t="shared" si="16"/>
        <v>0</v>
      </c>
      <c r="P93" s="285">
        <f t="shared" si="16"/>
        <v>13</v>
      </c>
      <c r="Q93" s="285">
        <f t="shared" si="16"/>
        <v>607</v>
      </c>
      <c r="R93" s="285">
        <f t="shared" si="16"/>
        <v>0</v>
      </c>
      <c r="S93" s="285">
        <f t="shared" si="16"/>
        <v>0</v>
      </c>
      <c r="T93" s="192"/>
      <c r="U93" s="192"/>
      <c r="V93" s="192"/>
      <c r="W93" s="190"/>
      <c r="X93" s="190"/>
      <c r="Y93" s="190">
        <v>0</v>
      </c>
      <c r="Z93" s="190">
        <v>39</v>
      </c>
      <c r="AA93" s="190">
        <f>SUM(H93:Z93)</f>
        <v>2662</v>
      </c>
      <c r="AB93" s="190"/>
      <c r="AC93" s="190"/>
      <c r="AD93" s="190"/>
    </row>
    <row r="94" spans="1:30" ht="16.5">
      <c r="A94" s="180"/>
      <c r="B94" s="180"/>
      <c r="C94" s="180"/>
      <c r="D94" s="180"/>
      <c r="E94" s="193"/>
      <c r="F94" s="193"/>
      <c r="G94" s="180"/>
      <c r="H94" s="180"/>
      <c r="I94" s="190"/>
      <c r="J94" s="190"/>
      <c r="K94" s="190"/>
      <c r="L94" s="190"/>
      <c r="M94" s="190"/>
      <c r="N94" s="190"/>
      <c r="O94" s="190"/>
      <c r="P94" s="190"/>
      <c r="Q94" s="190"/>
      <c r="R94" s="190"/>
      <c r="S94" s="190"/>
      <c r="T94" s="192"/>
      <c r="U94" s="192"/>
      <c r="V94" s="192"/>
      <c r="W94" s="190"/>
      <c r="X94" s="190"/>
      <c r="Y94" s="190"/>
      <c r="Z94" s="190"/>
      <c r="AA94" s="190"/>
      <c r="AB94" s="190"/>
      <c r="AC94" s="190"/>
      <c r="AD94" s="190"/>
    </row>
    <row r="95" spans="1:30" ht="16.5">
      <c r="A95" s="180"/>
      <c r="B95" s="196" t="s">
        <v>67</v>
      </c>
      <c r="C95" s="666" t="s">
        <v>68</v>
      </c>
      <c r="D95" s="666"/>
      <c r="E95" s="666"/>
      <c r="F95" s="666"/>
      <c r="G95" s="197"/>
      <c r="H95" s="667" t="s">
        <v>69</v>
      </c>
      <c r="I95" s="667"/>
      <c r="J95" s="667" t="s">
        <v>70</v>
      </c>
      <c r="K95" s="667"/>
      <c r="L95" s="284" t="s">
        <v>11</v>
      </c>
      <c r="M95" s="284" t="s">
        <v>12</v>
      </c>
      <c r="N95" s="284" t="s">
        <v>13</v>
      </c>
      <c r="O95" s="284" t="s">
        <v>14</v>
      </c>
      <c r="P95" s="284" t="s">
        <v>15</v>
      </c>
      <c r="Q95" s="284" t="s">
        <v>16</v>
      </c>
      <c r="R95" s="284" t="s">
        <v>17</v>
      </c>
      <c r="S95" s="284" t="s">
        <v>18</v>
      </c>
      <c r="T95" s="284" t="s">
        <v>22</v>
      </c>
      <c r="U95" s="284" t="s">
        <v>23</v>
      </c>
      <c r="V95" s="284" t="s">
        <v>24</v>
      </c>
      <c r="W95" s="284" t="s">
        <v>25</v>
      </c>
      <c r="X95" s="284" t="s">
        <v>26</v>
      </c>
      <c r="Y95" s="284" t="s">
        <v>27</v>
      </c>
      <c r="Z95" s="284" t="s">
        <v>28</v>
      </c>
      <c r="AA95" s="284" t="s">
        <v>29</v>
      </c>
      <c r="AB95" s="190"/>
      <c r="AC95" s="190"/>
      <c r="AD95" s="190"/>
    </row>
    <row r="96" spans="1:30" ht="16.5">
      <c r="A96" s="180"/>
      <c r="B96" s="180"/>
      <c r="C96" s="666"/>
      <c r="D96" s="666"/>
      <c r="E96" s="666"/>
      <c r="F96" s="666"/>
      <c r="G96" s="190"/>
      <c r="H96" s="668">
        <f>H93+J93</f>
        <v>28</v>
      </c>
      <c r="I96" s="668"/>
      <c r="J96" s="668">
        <f>I93+K93</f>
        <v>315</v>
      </c>
      <c r="K96" s="668"/>
      <c r="L96" s="285">
        <f>L93</f>
        <v>1623</v>
      </c>
      <c r="M96" s="285">
        <f t="shared" ref="M96:Q96" si="17">M93</f>
        <v>15</v>
      </c>
      <c r="N96" s="285">
        <f t="shared" si="17"/>
        <v>22</v>
      </c>
      <c r="O96" s="285" t="s">
        <v>790</v>
      </c>
      <c r="P96" s="285">
        <f t="shared" si="17"/>
        <v>13</v>
      </c>
      <c r="Q96" s="285">
        <f t="shared" si="17"/>
        <v>607</v>
      </c>
      <c r="R96" s="493" t="s">
        <v>790</v>
      </c>
      <c r="S96" s="493" t="s">
        <v>790</v>
      </c>
      <c r="T96" s="493" t="s">
        <v>790</v>
      </c>
      <c r="U96" s="493" t="s">
        <v>790</v>
      </c>
      <c r="V96" s="493" t="s">
        <v>790</v>
      </c>
      <c r="W96" s="493" t="s">
        <v>790</v>
      </c>
      <c r="X96" s="493" t="s">
        <v>790</v>
      </c>
      <c r="Y96" s="285">
        <v>0</v>
      </c>
      <c r="Z96" s="285">
        <v>39</v>
      </c>
      <c r="AA96" s="285">
        <f>SUM(H96:Z96)</f>
        <v>2662</v>
      </c>
      <c r="AB96" s="198"/>
      <c r="AC96" s="198"/>
      <c r="AD96" s="198"/>
    </row>
    <row r="97" spans="1:30">
      <c r="A97" s="179"/>
      <c r="B97" s="179"/>
      <c r="C97" s="179"/>
      <c r="D97" s="179"/>
      <c r="E97" s="179"/>
      <c r="F97" s="179"/>
      <c r="G97" s="179"/>
      <c r="H97" s="179"/>
      <c r="I97" s="179"/>
      <c r="J97" s="179"/>
      <c r="K97" s="179"/>
      <c r="L97" s="179"/>
      <c r="M97" s="179"/>
      <c r="N97" s="179"/>
      <c r="O97" s="179"/>
      <c r="P97" s="179"/>
      <c r="Q97" s="179"/>
      <c r="R97" s="179"/>
      <c r="S97" s="179"/>
      <c r="T97" s="179"/>
      <c r="U97" s="179"/>
      <c r="V97" s="179"/>
      <c r="W97" s="179"/>
      <c r="X97" s="179"/>
      <c r="Y97" s="179"/>
      <c r="Z97" s="179"/>
      <c r="AA97" s="179"/>
      <c r="AB97" s="179"/>
      <c r="AC97" s="179"/>
      <c r="AD97" s="179"/>
    </row>
    <row r="99" spans="1:30" s="277" customFormat="1" ht="25.5">
      <c r="A99" s="443" t="s">
        <v>0</v>
      </c>
      <c r="B99" s="444" t="s">
        <v>1</v>
      </c>
      <c r="C99" s="442" t="s">
        <v>2</v>
      </c>
      <c r="D99" s="442" t="s">
        <v>3</v>
      </c>
      <c r="E99" s="445" t="s">
        <v>4</v>
      </c>
      <c r="F99" s="445" t="s">
        <v>5</v>
      </c>
      <c r="G99" s="445" t="s">
        <v>6</v>
      </c>
      <c r="H99" s="446" t="s">
        <v>7</v>
      </c>
      <c r="I99" s="446" t="s">
        <v>8</v>
      </c>
      <c r="J99" s="446" t="s">
        <v>9</v>
      </c>
      <c r="K99" s="446" t="s">
        <v>10</v>
      </c>
      <c r="L99" s="446" t="s">
        <v>11</v>
      </c>
      <c r="M99" s="446" t="s">
        <v>12</v>
      </c>
      <c r="N99" s="447" t="s">
        <v>13</v>
      </c>
      <c r="O99" s="446" t="s">
        <v>14</v>
      </c>
      <c r="P99" s="447" t="s">
        <v>15</v>
      </c>
      <c r="Q99" s="446" t="s">
        <v>16</v>
      </c>
      <c r="R99" s="447" t="s">
        <v>17</v>
      </c>
      <c r="S99" s="446" t="s">
        <v>18</v>
      </c>
      <c r="T99" s="425" t="s">
        <v>19</v>
      </c>
      <c r="U99" s="425" t="s">
        <v>20</v>
      </c>
      <c r="V99" s="447" t="s">
        <v>21</v>
      </c>
      <c r="W99" s="447" t="s">
        <v>22</v>
      </c>
      <c r="X99" s="447" t="s">
        <v>23</v>
      </c>
      <c r="Y99" s="447" t="s">
        <v>24</v>
      </c>
      <c r="Z99" s="447" t="s">
        <v>25</v>
      </c>
      <c r="AA99" s="447" t="s">
        <v>26</v>
      </c>
      <c r="AB99" s="446" t="s">
        <v>27</v>
      </c>
      <c r="AC99" s="446" t="s">
        <v>28</v>
      </c>
      <c r="AD99" s="446" t="s">
        <v>29</v>
      </c>
    </row>
    <row r="100" spans="1:30" s="277" customFormat="1" ht="16.5">
      <c r="A100" s="279">
        <v>18</v>
      </c>
      <c r="B100" s="290">
        <v>473</v>
      </c>
      <c r="C100" s="280" t="s">
        <v>743</v>
      </c>
      <c r="D100" s="280" t="s">
        <v>743</v>
      </c>
      <c r="E100" s="269">
        <v>2057</v>
      </c>
      <c r="F100" s="539" t="s">
        <v>31</v>
      </c>
      <c r="G100" s="583">
        <v>440</v>
      </c>
      <c r="H100" s="390">
        <v>0</v>
      </c>
      <c r="I100" s="390">
        <v>107</v>
      </c>
      <c r="J100" s="390">
        <v>0</v>
      </c>
      <c r="K100" s="390">
        <v>25</v>
      </c>
      <c r="L100" s="390">
        <v>65</v>
      </c>
      <c r="M100" s="390">
        <v>5</v>
      </c>
      <c r="N100" s="287"/>
      <c r="O100" s="390">
        <v>110</v>
      </c>
      <c r="P100" s="287"/>
      <c r="Q100" s="390">
        <v>40</v>
      </c>
      <c r="R100" s="287"/>
      <c r="S100" s="390">
        <v>0</v>
      </c>
      <c r="T100" s="449">
        <v>0</v>
      </c>
      <c r="U100" s="449">
        <v>0</v>
      </c>
      <c r="V100" s="287"/>
      <c r="W100" s="287"/>
      <c r="X100" s="287"/>
      <c r="Y100" s="287"/>
      <c r="Z100" s="287"/>
      <c r="AA100" s="287"/>
      <c r="AB100" s="390">
        <v>0</v>
      </c>
      <c r="AC100" s="390">
        <v>4</v>
      </c>
      <c r="AD100" s="285">
        <f>SUM(H100:AC100)</f>
        <v>356</v>
      </c>
    </row>
    <row r="101" spans="1:30" s="277" customFormat="1" ht="16.5">
      <c r="A101" s="279">
        <v>18</v>
      </c>
      <c r="B101" s="290">
        <v>473</v>
      </c>
      <c r="C101" s="280" t="s">
        <v>743</v>
      </c>
      <c r="D101" s="280" t="s">
        <v>743</v>
      </c>
      <c r="E101" s="450">
        <v>2057</v>
      </c>
      <c r="F101" s="584" t="s">
        <v>31</v>
      </c>
      <c r="G101" s="584">
        <v>440</v>
      </c>
      <c r="H101" s="390">
        <v>0</v>
      </c>
      <c r="I101" s="390">
        <v>106</v>
      </c>
      <c r="J101" s="390">
        <v>1</v>
      </c>
      <c r="K101" s="390">
        <v>25</v>
      </c>
      <c r="L101" s="390">
        <v>50</v>
      </c>
      <c r="M101" s="390">
        <v>5</v>
      </c>
      <c r="N101" s="287"/>
      <c r="O101" s="390">
        <v>107</v>
      </c>
      <c r="P101" s="287"/>
      <c r="Q101" s="390">
        <v>61</v>
      </c>
      <c r="R101" s="287"/>
      <c r="S101" s="390">
        <v>0</v>
      </c>
      <c r="T101" s="449">
        <v>0</v>
      </c>
      <c r="U101" s="449">
        <v>2</v>
      </c>
      <c r="V101" s="287"/>
      <c r="W101" s="287"/>
      <c r="X101" s="287"/>
      <c r="Y101" s="287"/>
      <c r="Z101" s="287"/>
      <c r="AA101" s="287"/>
      <c r="AB101" s="390">
        <v>0</v>
      </c>
      <c r="AC101" s="390">
        <v>6</v>
      </c>
      <c r="AD101" s="285">
        <f>SUM(H101:AC101)</f>
        <v>363</v>
      </c>
    </row>
    <row r="102" spans="1:30" s="277" customFormat="1" ht="16.5">
      <c r="A102" s="279">
        <v>18</v>
      </c>
      <c r="B102" s="290">
        <v>473</v>
      </c>
      <c r="C102" s="280" t="s">
        <v>743</v>
      </c>
      <c r="D102" s="280" t="s">
        <v>743</v>
      </c>
      <c r="E102" s="450">
        <v>2058</v>
      </c>
      <c r="F102" s="584" t="s">
        <v>32</v>
      </c>
      <c r="G102" s="583">
        <v>745</v>
      </c>
      <c r="H102" s="390">
        <v>0</v>
      </c>
      <c r="I102" s="390">
        <v>197</v>
      </c>
      <c r="J102" s="390">
        <v>3</v>
      </c>
      <c r="K102" s="390">
        <v>44</v>
      </c>
      <c r="L102" s="390">
        <v>54</v>
      </c>
      <c r="M102" s="390">
        <v>15</v>
      </c>
      <c r="N102" s="287"/>
      <c r="O102" s="390">
        <v>184</v>
      </c>
      <c r="P102" s="287"/>
      <c r="Q102" s="390">
        <v>88</v>
      </c>
      <c r="R102" s="287"/>
      <c r="S102" s="390">
        <v>0</v>
      </c>
      <c r="T102" s="449">
        <v>0</v>
      </c>
      <c r="U102" s="449">
        <v>6</v>
      </c>
      <c r="V102" s="287"/>
      <c r="W102" s="287"/>
      <c r="X102" s="287"/>
      <c r="Y102" s="287"/>
      <c r="Z102" s="287"/>
      <c r="AA102" s="287"/>
      <c r="AB102" s="390">
        <v>1</v>
      </c>
      <c r="AC102" s="390">
        <v>8</v>
      </c>
      <c r="AD102" s="285">
        <f>SUM(H102:AC102)</f>
        <v>600</v>
      </c>
    </row>
    <row r="103" spans="1:30" s="277" customFormat="1" ht="16.5">
      <c r="A103" s="279">
        <v>18</v>
      </c>
      <c r="B103" s="290">
        <v>473</v>
      </c>
      <c r="C103" s="280" t="s">
        <v>743</v>
      </c>
      <c r="D103" s="280" t="s">
        <v>743</v>
      </c>
      <c r="E103" s="450">
        <v>2058</v>
      </c>
      <c r="F103" s="584" t="s">
        <v>33</v>
      </c>
      <c r="G103" s="583">
        <v>744</v>
      </c>
      <c r="H103" s="390">
        <v>2</v>
      </c>
      <c r="I103" s="390">
        <v>222</v>
      </c>
      <c r="J103" s="390">
        <v>6</v>
      </c>
      <c r="K103" s="390">
        <v>26</v>
      </c>
      <c r="L103" s="390">
        <v>75</v>
      </c>
      <c r="M103" s="390">
        <v>15</v>
      </c>
      <c r="N103" s="287"/>
      <c r="O103" s="390">
        <v>149</v>
      </c>
      <c r="P103" s="287"/>
      <c r="Q103" s="390">
        <v>50</v>
      </c>
      <c r="R103" s="287"/>
      <c r="S103" s="390">
        <v>0</v>
      </c>
      <c r="T103" s="449">
        <v>0</v>
      </c>
      <c r="U103" s="449">
        <v>13</v>
      </c>
      <c r="V103" s="287"/>
      <c r="W103" s="287"/>
      <c r="X103" s="287"/>
      <c r="Y103" s="287"/>
      <c r="Z103" s="287"/>
      <c r="AA103" s="287"/>
      <c r="AB103" s="390">
        <v>0</v>
      </c>
      <c r="AC103" s="390">
        <v>15</v>
      </c>
      <c r="AD103" s="285">
        <f>SUM(H103:AC103)</f>
        <v>573</v>
      </c>
    </row>
    <row r="104" spans="1:30" s="277" customFormat="1" ht="16.5">
      <c r="A104" s="279">
        <v>18</v>
      </c>
      <c r="B104" s="290">
        <v>473</v>
      </c>
      <c r="C104" s="280" t="s">
        <v>743</v>
      </c>
      <c r="D104" s="280" t="s">
        <v>743</v>
      </c>
      <c r="E104" s="450">
        <v>2059</v>
      </c>
      <c r="F104" s="539" t="s">
        <v>31</v>
      </c>
      <c r="G104" s="584">
        <v>288</v>
      </c>
      <c r="H104" s="285"/>
      <c r="I104" s="285"/>
      <c r="J104" s="285"/>
      <c r="K104" s="285"/>
      <c r="L104" s="285"/>
      <c r="M104" s="285"/>
      <c r="N104" s="287"/>
      <c r="O104" s="285"/>
      <c r="P104" s="287"/>
      <c r="Q104" s="285"/>
      <c r="R104" s="287"/>
      <c r="S104" s="285"/>
      <c r="T104" s="280"/>
      <c r="U104" s="280"/>
      <c r="V104" s="287"/>
      <c r="W104" s="287"/>
      <c r="X104" s="287"/>
      <c r="Y104" s="287"/>
      <c r="Z104" s="287"/>
      <c r="AA104" s="287"/>
      <c r="AB104" s="285"/>
      <c r="AC104" s="285"/>
      <c r="AD104" s="285"/>
    </row>
    <row r="105" spans="1:30" s="277" customFormat="1" ht="16.5">
      <c r="B105" s="291" t="s">
        <v>63</v>
      </c>
      <c r="C105" s="659" t="s">
        <v>64</v>
      </c>
      <c r="D105" s="659"/>
      <c r="E105" s="422"/>
      <c r="F105" s="422"/>
      <c r="G105" s="422">
        <f t="shared" ref="G105:AD105" si="18">SUM(G100:G104)</f>
        <v>2657</v>
      </c>
      <c r="H105" s="293">
        <f t="shared" si="18"/>
        <v>2</v>
      </c>
      <c r="I105" s="293">
        <f t="shared" si="18"/>
        <v>632</v>
      </c>
      <c r="J105" s="293">
        <f t="shared" si="18"/>
        <v>10</v>
      </c>
      <c r="K105" s="293">
        <f t="shared" si="18"/>
        <v>120</v>
      </c>
      <c r="L105" s="293">
        <f t="shared" si="18"/>
        <v>244</v>
      </c>
      <c r="M105" s="293">
        <f t="shared" si="18"/>
        <v>40</v>
      </c>
      <c r="N105" s="333">
        <f t="shared" si="18"/>
        <v>0</v>
      </c>
      <c r="O105" s="293">
        <f t="shared" si="18"/>
        <v>550</v>
      </c>
      <c r="P105" s="333">
        <f t="shared" si="18"/>
        <v>0</v>
      </c>
      <c r="Q105" s="293">
        <f t="shared" si="18"/>
        <v>239</v>
      </c>
      <c r="R105" s="333">
        <f t="shared" si="18"/>
        <v>0</v>
      </c>
      <c r="S105" s="293">
        <f t="shared" si="18"/>
        <v>0</v>
      </c>
      <c r="T105" s="293">
        <f t="shared" si="18"/>
        <v>0</v>
      </c>
      <c r="U105" s="293">
        <f t="shared" si="18"/>
        <v>21</v>
      </c>
      <c r="V105" s="333">
        <f t="shared" si="18"/>
        <v>0</v>
      </c>
      <c r="W105" s="333">
        <f t="shared" si="18"/>
        <v>0</v>
      </c>
      <c r="X105" s="333">
        <f t="shared" si="18"/>
        <v>0</v>
      </c>
      <c r="Y105" s="333">
        <f t="shared" si="18"/>
        <v>0</v>
      </c>
      <c r="Z105" s="333">
        <f t="shared" si="18"/>
        <v>0</v>
      </c>
      <c r="AA105" s="333">
        <f t="shared" si="18"/>
        <v>0</v>
      </c>
      <c r="AB105" s="293">
        <f t="shared" si="18"/>
        <v>1</v>
      </c>
      <c r="AC105" s="293">
        <f t="shared" si="18"/>
        <v>33</v>
      </c>
      <c r="AD105" s="293">
        <f t="shared" si="18"/>
        <v>1892</v>
      </c>
    </row>
    <row r="106" spans="1:30" s="277" customFormat="1" ht="16.5">
      <c r="E106" s="288"/>
      <c r="F106" s="288"/>
    </row>
    <row r="107" spans="1:30" s="277" customFormat="1" ht="16.5">
      <c r="B107" s="291" t="s">
        <v>65</v>
      </c>
      <c r="C107" s="660" t="s">
        <v>66</v>
      </c>
      <c r="D107" s="661"/>
      <c r="E107" s="661"/>
      <c r="F107" s="662"/>
      <c r="G107" s="292" t="s">
        <v>6</v>
      </c>
      <c r="H107" s="284" t="s">
        <v>7</v>
      </c>
      <c r="I107" s="284" t="s">
        <v>8</v>
      </c>
      <c r="J107" s="284" t="s">
        <v>9</v>
      </c>
      <c r="K107" s="284" t="s">
        <v>10</v>
      </c>
      <c r="L107" s="284" t="s">
        <v>11</v>
      </c>
      <c r="M107" s="284" t="s">
        <v>12</v>
      </c>
      <c r="N107" s="284" t="s">
        <v>13</v>
      </c>
      <c r="O107" s="284" t="s">
        <v>14</v>
      </c>
      <c r="P107" s="284" t="s">
        <v>15</v>
      </c>
      <c r="Q107" s="284" t="s">
        <v>16</v>
      </c>
      <c r="R107" s="286" t="s">
        <v>17</v>
      </c>
      <c r="S107" s="284" t="s">
        <v>18</v>
      </c>
      <c r="T107" s="286" t="s">
        <v>22</v>
      </c>
      <c r="U107" s="286" t="s">
        <v>23</v>
      </c>
      <c r="V107" s="286" t="s">
        <v>24</v>
      </c>
      <c r="W107" s="286" t="s">
        <v>25</v>
      </c>
      <c r="X107" s="286" t="s">
        <v>26</v>
      </c>
      <c r="Y107" s="284" t="s">
        <v>27</v>
      </c>
      <c r="Z107" s="284" t="s">
        <v>28</v>
      </c>
      <c r="AA107" s="284" t="s">
        <v>29</v>
      </c>
    </row>
    <row r="108" spans="1:30" s="277" customFormat="1" ht="16.5">
      <c r="C108" s="663"/>
      <c r="D108" s="664"/>
      <c r="E108" s="664"/>
      <c r="F108" s="665"/>
      <c r="G108" s="285">
        <f>G105</f>
        <v>2657</v>
      </c>
      <c r="H108" s="285">
        <f>H105</f>
        <v>2</v>
      </c>
      <c r="I108" s="285">
        <f>I105+11</f>
        <v>643</v>
      </c>
      <c r="J108" s="285">
        <f>J105</f>
        <v>10</v>
      </c>
      <c r="K108" s="285">
        <f>K105+10</f>
        <v>130</v>
      </c>
      <c r="L108" s="285">
        <f t="shared" ref="L108:S108" si="19">L105</f>
        <v>244</v>
      </c>
      <c r="M108" s="285">
        <f t="shared" si="19"/>
        <v>40</v>
      </c>
      <c r="N108" s="285">
        <f t="shared" si="19"/>
        <v>0</v>
      </c>
      <c r="O108" s="285">
        <f t="shared" si="19"/>
        <v>550</v>
      </c>
      <c r="P108" s="285">
        <f t="shared" si="19"/>
        <v>0</v>
      </c>
      <c r="Q108" s="285">
        <f t="shared" si="19"/>
        <v>239</v>
      </c>
      <c r="R108" s="287">
        <f t="shared" si="19"/>
        <v>0</v>
      </c>
      <c r="S108" s="285">
        <f t="shared" si="19"/>
        <v>0</v>
      </c>
      <c r="T108" s="287"/>
      <c r="U108" s="287">
        <f>X100</f>
        <v>0</v>
      </c>
      <c r="V108" s="287">
        <f>Y100</f>
        <v>0</v>
      </c>
      <c r="W108" s="287">
        <f>Z100</f>
        <v>0</v>
      </c>
      <c r="X108" s="287">
        <f>AA100</f>
        <v>0</v>
      </c>
      <c r="Y108" s="285">
        <f>AB105</f>
        <v>1</v>
      </c>
      <c r="Z108" s="285">
        <f>AC105</f>
        <v>33</v>
      </c>
      <c r="AA108" s="285">
        <f>SUM(H108:Z108)</f>
        <v>1892</v>
      </c>
    </row>
    <row r="109" spans="1:30" s="277" customFormat="1" ht="16.5">
      <c r="E109" s="288"/>
      <c r="F109" s="288"/>
    </row>
    <row r="110" spans="1:30" s="277" customFormat="1" ht="16.5">
      <c r="B110" s="291" t="s">
        <v>67</v>
      </c>
      <c r="C110" s="666" t="s">
        <v>68</v>
      </c>
      <c r="D110" s="666"/>
      <c r="E110" s="666"/>
      <c r="F110" s="666"/>
      <c r="G110" s="292" t="s">
        <v>6</v>
      </c>
      <c r="H110" s="667" t="s">
        <v>69</v>
      </c>
      <c r="I110" s="667"/>
      <c r="J110" s="667" t="s">
        <v>70</v>
      </c>
      <c r="K110" s="667"/>
      <c r="L110" s="284" t="s">
        <v>11</v>
      </c>
      <c r="M110" s="284" t="s">
        <v>12</v>
      </c>
      <c r="N110" s="284" t="s">
        <v>13</v>
      </c>
      <c r="O110" s="284" t="s">
        <v>14</v>
      </c>
      <c r="P110" s="284" t="s">
        <v>15</v>
      </c>
      <c r="Q110" s="284" t="s">
        <v>16</v>
      </c>
      <c r="R110" s="284" t="s">
        <v>17</v>
      </c>
      <c r="S110" s="284" t="s">
        <v>18</v>
      </c>
      <c r="T110" s="284" t="s">
        <v>22</v>
      </c>
      <c r="U110" s="284" t="s">
        <v>23</v>
      </c>
      <c r="V110" s="284" t="s">
        <v>24</v>
      </c>
      <c r="W110" s="284" t="s">
        <v>25</v>
      </c>
      <c r="X110" s="284" t="s">
        <v>26</v>
      </c>
      <c r="Y110" s="284" t="s">
        <v>27</v>
      </c>
      <c r="Z110" s="284" t="s">
        <v>28</v>
      </c>
      <c r="AA110" s="284" t="s">
        <v>29</v>
      </c>
    </row>
    <row r="111" spans="1:30" s="277" customFormat="1" ht="16.5">
      <c r="C111" s="666"/>
      <c r="D111" s="666"/>
      <c r="E111" s="666"/>
      <c r="F111" s="666"/>
      <c r="G111" s="285">
        <f>G105</f>
        <v>2657</v>
      </c>
      <c r="H111" s="668">
        <f>H108+J108</f>
        <v>12</v>
      </c>
      <c r="I111" s="668"/>
      <c r="J111" s="668">
        <f>I108+K108</f>
        <v>773</v>
      </c>
      <c r="K111" s="668"/>
      <c r="L111" s="285">
        <f>L108</f>
        <v>244</v>
      </c>
      <c r="M111" s="285">
        <f t="shared" ref="M111:Q111" si="20">M108</f>
        <v>40</v>
      </c>
      <c r="N111" s="285">
        <f t="shared" si="20"/>
        <v>0</v>
      </c>
      <c r="O111" s="285">
        <f t="shared" si="20"/>
        <v>550</v>
      </c>
      <c r="P111" s="285" t="s">
        <v>790</v>
      </c>
      <c r="Q111" s="285">
        <f t="shared" si="20"/>
        <v>239</v>
      </c>
      <c r="R111" s="285" t="s">
        <v>790</v>
      </c>
      <c r="S111" s="285">
        <f>S108</f>
        <v>0</v>
      </c>
      <c r="T111" s="493" t="s">
        <v>790</v>
      </c>
      <c r="U111" s="493" t="s">
        <v>790</v>
      </c>
      <c r="V111" s="493" t="s">
        <v>790</v>
      </c>
      <c r="W111" s="493" t="s">
        <v>790</v>
      </c>
      <c r="X111" s="493" t="s">
        <v>790</v>
      </c>
      <c r="Y111" s="285">
        <f>Y108</f>
        <v>1</v>
      </c>
      <c r="Z111" s="285">
        <f>Z108</f>
        <v>33</v>
      </c>
      <c r="AA111" s="285">
        <f>SUM(H111:Z111)</f>
        <v>1892</v>
      </c>
    </row>
    <row r="112" spans="1:30" s="277" customFormat="1" ht="16.5"/>
    <row r="114" spans="1:30" s="183" customFormat="1" ht="16.5">
      <c r="A114" s="182" t="s">
        <v>0</v>
      </c>
      <c r="B114" s="188" t="s">
        <v>1</v>
      </c>
      <c r="C114" s="187" t="s">
        <v>2</v>
      </c>
      <c r="D114" s="187" t="s">
        <v>3</v>
      </c>
      <c r="E114" s="181" t="s">
        <v>4</v>
      </c>
      <c r="F114" s="181" t="s">
        <v>5</v>
      </c>
      <c r="G114" s="181" t="s">
        <v>6</v>
      </c>
      <c r="H114" s="189" t="s">
        <v>7</v>
      </c>
      <c r="I114" s="189" t="s">
        <v>8</v>
      </c>
      <c r="J114" s="189" t="s">
        <v>9</v>
      </c>
      <c r="K114" s="189" t="s">
        <v>10</v>
      </c>
      <c r="L114" s="189" t="s">
        <v>11</v>
      </c>
      <c r="M114" s="189" t="s">
        <v>12</v>
      </c>
      <c r="N114" s="189" t="s">
        <v>13</v>
      </c>
      <c r="O114" s="189" t="s">
        <v>14</v>
      </c>
      <c r="P114" s="189" t="s">
        <v>15</v>
      </c>
      <c r="Q114" s="189" t="s">
        <v>16</v>
      </c>
      <c r="R114" s="189" t="s">
        <v>17</v>
      </c>
      <c r="S114" s="189" t="s">
        <v>18</v>
      </c>
      <c r="T114" s="191" t="s">
        <v>19</v>
      </c>
      <c r="U114" s="191" t="s">
        <v>20</v>
      </c>
      <c r="V114" s="286" t="s">
        <v>21</v>
      </c>
      <c r="W114" s="284" t="s">
        <v>22</v>
      </c>
      <c r="X114" s="284" t="s">
        <v>23</v>
      </c>
      <c r="Y114" s="284" t="s">
        <v>24</v>
      </c>
      <c r="Z114" s="284" t="s">
        <v>25</v>
      </c>
      <c r="AA114" s="284" t="s">
        <v>26</v>
      </c>
      <c r="AB114" s="189" t="s">
        <v>27</v>
      </c>
      <c r="AC114" s="189" t="s">
        <v>28</v>
      </c>
      <c r="AD114" s="189" t="s">
        <v>29</v>
      </c>
    </row>
    <row r="115" spans="1:30" s="183" customFormat="1" ht="16.5">
      <c r="A115" s="184">
        <v>18</v>
      </c>
      <c r="B115" s="195">
        <v>106</v>
      </c>
      <c r="C115" s="185" t="s">
        <v>742</v>
      </c>
      <c r="D115" s="280" t="s">
        <v>742</v>
      </c>
      <c r="E115" s="194">
        <v>2175</v>
      </c>
      <c r="F115" s="185" t="s">
        <v>31</v>
      </c>
      <c r="G115" s="186">
        <v>624</v>
      </c>
      <c r="H115" s="190">
        <v>1</v>
      </c>
      <c r="I115" s="190">
        <v>198</v>
      </c>
      <c r="J115" s="190">
        <v>4</v>
      </c>
      <c r="K115" s="190">
        <v>0</v>
      </c>
      <c r="L115" s="190">
        <v>238</v>
      </c>
      <c r="M115" s="190">
        <v>0</v>
      </c>
      <c r="N115" s="190">
        <v>0</v>
      </c>
      <c r="O115" s="190">
        <v>0</v>
      </c>
      <c r="P115" s="190">
        <v>0</v>
      </c>
      <c r="Q115" s="190">
        <v>51</v>
      </c>
      <c r="R115" s="190">
        <v>0</v>
      </c>
      <c r="S115" s="190">
        <v>0</v>
      </c>
      <c r="T115" s="192">
        <v>0</v>
      </c>
      <c r="U115" s="192">
        <v>0</v>
      </c>
      <c r="AB115" s="190">
        <v>0</v>
      </c>
      <c r="AC115" s="190">
        <v>4</v>
      </c>
      <c r="AD115" s="190">
        <v>496</v>
      </c>
    </row>
    <row r="116" spans="1:30" s="183" customFormat="1" ht="16.5">
      <c r="A116" s="184">
        <v>18</v>
      </c>
      <c r="B116" s="195">
        <v>106</v>
      </c>
      <c r="C116" s="280" t="s">
        <v>742</v>
      </c>
      <c r="D116" s="280" t="s">
        <v>742</v>
      </c>
      <c r="E116" s="194">
        <v>2175</v>
      </c>
      <c r="F116" s="529" t="s">
        <v>32</v>
      </c>
      <c r="G116" s="186">
        <v>624</v>
      </c>
      <c r="H116" s="190">
        <v>0</v>
      </c>
      <c r="I116" s="190">
        <v>186</v>
      </c>
      <c r="J116" s="190">
        <v>3</v>
      </c>
      <c r="K116" s="190">
        <v>0</v>
      </c>
      <c r="L116" s="190">
        <v>274</v>
      </c>
      <c r="M116" s="190">
        <v>0</v>
      </c>
      <c r="N116" s="190">
        <v>0</v>
      </c>
      <c r="O116" s="190">
        <v>0</v>
      </c>
      <c r="P116" s="190">
        <v>0</v>
      </c>
      <c r="Q116" s="190">
        <v>35</v>
      </c>
      <c r="R116" s="190">
        <v>0</v>
      </c>
      <c r="S116" s="190">
        <v>0</v>
      </c>
      <c r="T116" s="192">
        <v>0</v>
      </c>
      <c r="U116" s="192">
        <v>0</v>
      </c>
      <c r="AB116" s="190">
        <v>0</v>
      </c>
      <c r="AC116" s="190">
        <v>12</v>
      </c>
      <c r="AD116" s="190">
        <v>510</v>
      </c>
    </row>
    <row r="117" spans="1:30" s="183" customFormat="1" ht="16.5">
      <c r="B117" s="196" t="s">
        <v>63</v>
      </c>
      <c r="C117" s="659" t="s">
        <v>64</v>
      </c>
      <c r="D117" s="659"/>
      <c r="E117" s="199"/>
      <c r="F117" s="199"/>
      <c r="G117" s="198">
        <f>SUM(G115:G116)</f>
        <v>1248</v>
      </c>
      <c r="H117" s="198">
        <f>H116+H115</f>
        <v>1</v>
      </c>
      <c r="I117" s="293">
        <f t="shared" ref="I117:AD117" si="21">I116+I115</f>
        <v>384</v>
      </c>
      <c r="J117" s="293">
        <f t="shared" si="21"/>
        <v>7</v>
      </c>
      <c r="K117" s="293">
        <f t="shared" si="21"/>
        <v>0</v>
      </c>
      <c r="L117" s="293">
        <f t="shared" si="21"/>
        <v>512</v>
      </c>
      <c r="M117" s="293">
        <f t="shared" si="21"/>
        <v>0</v>
      </c>
      <c r="N117" s="293">
        <f t="shared" si="21"/>
        <v>0</v>
      </c>
      <c r="O117" s="293">
        <f t="shared" si="21"/>
        <v>0</v>
      </c>
      <c r="P117" s="293">
        <f t="shared" si="21"/>
        <v>0</v>
      </c>
      <c r="Q117" s="293">
        <f t="shared" si="21"/>
        <v>86</v>
      </c>
      <c r="R117" s="293">
        <f t="shared" si="21"/>
        <v>0</v>
      </c>
      <c r="S117" s="293">
        <f t="shared" si="21"/>
        <v>0</v>
      </c>
      <c r="T117" s="293">
        <f t="shared" si="21"/>
        <v>0</v>
      </c>
      <c r="U117" s="293">
        <f t="shared" si="21"/>
        <v>0</v>
      </c>
      <c r="V117" s="293">
        <f t="shared" si="21"/>
        <v>0</v>
      </c>
      <c r="W117" s="293">
        <f t="shared" si="21"/>
        <v>0</v>
      </c>
      <c r="X117" s="293">
        <f t="shared" si="21"/>
        <v>0</v>
      </c>
      <c r="Y117" s="293">
        <f t="shared" si="21"/>
        <v>0</v>
      </c>
      <c r="Z117" s="293">
        <f t="shared" si="21"/>
        <v>0</v>
      </c>
      <c r="AA117" s="293">
        <f t="shared" si="21"/>
        <v>0</v>
      </c>
      <c r="AB117" s="293">
        <f t="shared" si="21"/>
        <v>0</v>
      </c>
      <c r="AC117" s="293">
        <f t="shared" si="21"/>
        <v>16</v>
      </c>
      <c r="AD117" s="293">
        <f t="shared" si="21"/>
        <v>1006</v>
      </c>
    </row>
    <row r="118" spans="1:30" s="183" customFormat="1" ht="16.5">
      <c r="E118" s="193"/>
      <c r="F118" s="193"/>
    </row>
    <row r="119" spans="1:30" s="183" customFormat="1" ht="16.5">
      <c r="B119" s="196" t="s">
        <v>65</v>
      </c>
      <c r="C119" s="660" t="s">
        <v>66</v>
      </c>
      <c r="D119" s="661"/>
      <c r="E119" s="661"/>
      <c r="F119" s="662"/>
      <c r="G119" s="197" t="s">
        <v>6</v>
      </c>
      <c r="H119" s="189" t="s">
        <v>7</v>
      </c>
      <c r="I119" s="189" t="s">
        <v>8</v>
      </c>
      <c r="J119" s="189" t="s">
        <v>9</v>
      </c>
      <c r="K119" s="189" t="s">
        <v>10</v>
      </c>
      <c r="L119" s="189" t="s">
        <v>11</v>
      </c>
      <c r="M119" s="189" t="s">
        <v>12</v>
      </c>
      <c r="N119" s="189" t="s">
        <v>13</v>
      </c>
      <c r="O119" s="189" t="s">
        <v>14</v>
      </c>
      <c r="P119" s="189" t="s">
        <v>15</v>
      </c>
      <c r="Q119" s="189" t="s">
        <v>16</v>
      </c>
      <c r="R119" s="189" t="s">
        <v>17</v>
      </c>
      <c r="S119" s="189" t="s">
        <v>18</v>
      </c>
      <c r="T119" s="284" t="s">
        <v>22</v>
      </c>
      <c r="U119" s="284" t="s">
        <v>23</v>
      </c>
      <c r="V119" s="284" t="s">
        <v>24</v>
      </c>
      <c r="W119" s="284" t="s">
        <v>25</v>
      </c>
      <c r="X119" s="284" t="s">
        <v>26</v>
      </c>
      <c r="Y119" s="189" t="s">
        <v>27</v>
      </c>
      <c r="Z119" s="189" t="s">
        <v>28</v>
      </c>
      <c r="AA119" s="189" t="s">
        <v>29</v>
      </c>
    </row>
    <row r="120" spans="1:30" s="183" customFormat="1" ht="16.5">
      <c r="C120" s="663"/>
      <c r="D120" s="664"/>
      <c r="E120" s="664"/>
      <c r="F120" s="665"/>
      <c r="G120" s="190">
        <v>1248</v>
      </c>
      <c r="H120" s="190">
        <v>1</v>
      </c>
      <c r="I120" s="190">
        <v>384</v>
      </c>
      <c r="J120" s="190">
        <v>7</v>
      </c>
      <c r="K120" s="190">
        <v>0</v>
      </c>
      <c r="L120" s="190">
        <v>512</v>
      </c>
      <c r="M120" s="190">
        <v>0</v>
      </c>
      <c r="N120" s="190">
        <v>0</v>
      </c>
      <c r="O120" s="190">
        <v>0</v>
      </c>
      <c r="P120" s="190">
        <v>0</v>
      </c>
      <c r="Q120" s="190">
        <v>86</v>
      </c>
      <c r="R120" s="190">
        <v>0</v>
      </c>
      <c r="S120" s="190">
        <v>0</v>
      </c>
      <c r="Y120" s="190">
        <v>0</v>
      </c>
      <c r="Z120" s="190">
        <v>16</v>
      </c>
      <c r="AA120" s="190">
        <v>1006</v>
      </c>
    </row>
    <row r="121" spans="1:30" s="183" customFormat="1" ht="16.5">
      <c r="E121" s="193"/>
      <c r="F121" s="193"/>
    </row>
    <row r="122" spans="1:30" s="183" customFormat="1" ht="16.5">
      <c r="B122" s="196" t="s">
        <v>67</v>
      </c>
      <c r="C122" s="666" t="s">
        <v>68</v>
      </c>
      <c r="D122" s="666"/>
      <c r="E122" s="666"/>
      <c r="F122" s="666"/>
      <c r="G122" s="197" t="s">
        <v>6</v>
      </c>
      <c r="H122" s="667" t="s">
        <v>69</v>
      </c>
      <c r="I122" s="667"/>
      <c r="J122" s="667" t="s">
        <v>70</v>
      </c>
      <c r="K122" s="667"/>
      <c r="L122" s="189" t="s">
        <v>11</v>
      </c>
      <c r="M122" s="189" t="s">
        <v>12</v>
      </c>
      <c r="N122" s="189" t="s">
        <v>13</v>
      </c>
      <c r="O122" s="189" t="s">
        <v>14</v>
      </c>
      <c r="P122" s="189" t="s">
        <v>15</v>
      </c>
      <c r="Q122" s="189" t="s">
        <v>16</v>
      </c>
      <c r="R122" s="189" t="s">
        <v>17</v>
      </c>
      <c r="S122" s="189" t="s">
        <v>18</v>
      </c>
      <c r="T122" s="284" t="s">
        <v>22</v>
      </c>
      <c r="U122" s="284" t="s">
        <v>23</v>
      </c>
      <c r="V122" s="284" t="s">
        <v>24</v>
      </c>
      <c r="W122" s="284" t="s">
        <v>25</v>
      </c>
      <c r="X122" s="284" t="s">
        <v>26</v>
      </c>
      <c r="Y122" s="189" t="s">
        <v>27</v>
      </c>
      <c r="Z122" s="189" t="s">
        <v>28</v>
      </c>
      <c r="AA122" s="189" t="s">
        <v>29</v>
      </c>
    </row>
    <row r="123" spans="1:30" s="183" customFormat="1" ht="16.5">
      <c r="C123" s="666"/>
      <c r="D123" s="666"/>
      <c r="E123" s="666"/>
      <c r="F123" s="666"/>
      <c r="G123" s="190">
        <v>1248</v>
      </c>
      <c r="H123" s="668">
        <v>8</v>
      </c>
      <c r="I123" s="668"/>
      <c r="J123" s="668">
        <v>384</v>
      </c>
      <c r="K123" s="668"/>
      <c r="L123" s="190">
        <v>512</v>
      </c>
      <c r="M123" s="190" t="s">
        <v>790</v>
      </c>
      <c r="N123" s="190" t="s">
        <v>790</v>
      </c>
      <c r="O123" s="190" t="s">
        <v>790</v>
      </c>
      <c r="P123" s="190" t="s">
        <v>790</v>
      </c>
      <c r="Q123" s="190">
        <v>86</v>
      </c>
      <c r="R123" s="493" t="s">
        <v>790</v>
      </c>
      <c r="S123" s="493" t="s">
        <v>790</v>
      </c>
      <c r="T123" s="493" t="s">
        <v>790</v>
      </c>
      <c r="U123" s="493" t="s">
        <v>790</v>
      </c>
      <c r="V123" s="493" t="s">
        <v>790</v>
      </c>
      <c r="W123" s="493" t="s">
        <v>790</v>
      </c>
      <c r="X123" s="493" t="s">
        <v>790</v>
      </c>
      <c r="Y123" s="190">
        <v>0</v>
      </c>
      <c r="Z123" s="190">
        <v>16</v>
      </c>
      <c r="AA123" s="190">
        <v>1006</v>
      </c>
    </row>
    <row r="126" spans="1:30" s="277" customFormat="1" ht="16.5">
      <c r="A126" s="457" t="s">
        <v>0</v>
      </c>
      <c r="B126" s="283" t="s">
        <v>1</v>
      </c>
      <c r="C126" s="282" t="s">
        <v>2</v>
      </c>
      <c r="D126" s="282" t="s">
        <v>3</v>
      </c>
      <c r="E126" s="275" t="s">
        <v>4</v>
      </c>
      <c r="F126" s="275" t="s">
        <v>5</v>
      </c>
      <c r="G126" s="275" t="s">
        <v>6</v>
      </c>
      <c r="H126" s="284" t="s">
        <v>7</v>
      </c>
      <c r="I126" s="284" t="s">
        <v>8</v>
      </c>
      <c r="J126" s="284" t="s">
        <v>9</v>
      </c>
      <c r="K126" s="284" t="s">
        <v>10</v>
      </c>
      <c r="L126" s="284" t="s">
        <v>11</v>
      </c>
      <c r="M126" s="284" t="s">
        <v>12</v>
      </c>
      <c r="N126" s="284" t="s">
        <v>13</v>
      </c>
      <c r="O126" s="284" t="s">
        <v>14</v>
      </c>
      <c r="P126" s="284" t="s">
        <v>15</v>
      </c>
      <c r="Q126" s="284" t="s">
        <v>16</v>
      </c>
      <c r="R126" s="284" t="s">
        <v>17</v>
      </c>
      <c r="S126" s="284" t="s">
        <v>18</v>
      </c>
      <c r="T126" s="286" t="s">
        <v>19</v>
      </c>
      <c r="U126" s="286" t="s">
        <v>20</v>
      </c>
      <c r="V126" s="286" t="s">
        <v>21</v>
      </c>
      <c r="W126" s="284" t="s">
        <v>22</v>
      </c>
      <c r="X126" s="284" t="s">
        <v>23</v>
      </c>
      <c r="Y126" s="284" t="s">
        <v>24</v>
      </c>
      <c r="Z126" s="284" t="s">
        <v>25</v>
      </c>
      <c r="AA126" s="284" t="s">
        <v>26</v>
      </c>
      <c r="AB126" s="284" t="s">
        <v>27</v>
      </c>
      <c r="AC126" s="284" t="s">
        <v>28</v>
      </c>
      <c r="AD126" s="284" t="s">
        <v>29</v>
      </c>
    </row>
    <row r="127" spans="1:30" s="277" customFormat="1" ht="16.5">
      <c r="A127" s="458">
        <v>18</v>
      </c>
      <c r="B127" s="290">
        <v>513</v>
      </c>
      <c r="C127" s="280" t="s">
        <v>770</v>
      </c>
      <c r="D127" s="280"/>
      <c r="E127" s="289">
        <v>2190</v>
      </c>
      <c r="F127" s="280" t="s">
        <v>31</v>
      </c>
      <c r="G127" s="281">
        <v>414</v>
      </c>
      <c r="H127" s="285">
        <v>0</v>
      </c>
      <c r="I127" s="285">
        <v>108</v>
      </c>
      <c r="J127" s="285">
        <v>14</v>
      </c>
      <c r="K127" s="285">
        <v>2</v>
      </c>
      <c r="L127" s="285">
        <v>7</v>
      </c>
      <c r="M127" s="285">
        <v>0</v>
      </c>
      <c r="N127" s="285">
        <v>0</v>
      </c>
      <c r="O127" s="285">
        <v>69</v>
      </c>
      <c r="P127" s="285">
        <v>6</v>
      </c>
      <c r="Q127" s="285">
        <v>69</v>
      </c>
      <c r="R127" s="285">
        <v>0</v>
      </c>
      <c r="S127" s="285">
        <v>7</v>
      </c>
      <c r="T127" s="287">
        <v>0</v>
      </c>
      <c r="U127" s="287">
        <v>0</v>
      </c>
      <c r="V127" s="287"/>
      <c r="W127" s="285"/>
      <c r="X127" s="285"/>
      <c r="Y127" s="285"/>
      <c r="Z127" s="285"/>
      <c r="AA127" s="285"/>
      <c r="AB127" s="285">
        <v>0</v>
      </c>
      <c r="AC127" s="285">
        <v>2</v>
      </c>
      <c r="AD127" s="285">
        <f>SUM(H127:AC127)</f>
        <v>284</v>
      </c>
    </row>
    <row r="128" spans="1:30" s="277" customFormat="1" ht="16.5">
      <c r="A128" s="458">
        <v>18</v>
      </c>
      <c r="B128" s="290">
        <v>513</v>
      </c>
      <c r="C128" s="280" t="s">
        <v>770</v>
      </c>
      <c r="D128" s="280"/>
      <c r="E128" s="289">
        <v>2190</v>
      </c>
      <c r="F128" s="280" t="s">
        <v>32</v>
      </c>
      <c r="G128" s="281">
        <v>413</v>
      </c>
      <c r="H128" s="285">
        <v>0</v>
      </c>
      <c r="I128" s="285">
        <v>105</v>
      </c>
      <c r="J128" s="285">
        <v>15</v>
      </c>
      <c r="K128" s="285">
        <v>1</v>
      </c>
      <c r="L128" s="285">
        <v>7</v>
      </c>
      <c r="M128" s="285">
        <v>0</v>
      </c>
      <c r="N128" s="285">
        <v>0</v>
      </c>
      <c r="O128" s="285">
        <v>93</v>
      </c>
      <c r="P128" s="285">
        <v>5</v>
      </c>
      <c r="Q128" s="285">
        <v>92</v>
      </c>
      <c r="R128" s="285">
        <v>0</v>
      </c>
      <c r="S128" s="285">
        <v>2</v>
      </c>
      <c r="T128" s="287">
        <v>0</v>
      </c>
      <c r="U128" s="287">
        <v>0</v>
      </c>
      <c r="V128" s="287"/>
      <c r="W128" s="285"/>
      <c r="X128" s="285"/>
      <c r="Y128" s="285"/>
      <c r="Z128" s="285"/>
      <c r="AA128" s="285"/>
      <c r="AB128" s="285">
        <v>1</v>
      </c>
      <c r="AC128" s="285">
        <v>1</v>
      </c>
      <c r="AD128" s="285">
        <f t="shared" ref="AD128:AD139" si="22">SUM(H128:AC128)</f>
        <v>322</v>
      </c>
    </row>
    <row r="129" spans="1:30" s="277" customFormat="1" ht="16.5">
      <c r="A129" s="458">
        <v>18</v>
      </c>
      <c r="B129" s="290">
        <v>513</v>
      </c>
      <c r="C129" s="280" t="s">
        <v>770</v>
      </c>
      <c r="D129" s="280"/>
      <c r="E129" s="289">
        <v>2191</v>
      </c>
      <c r="F129" s="280" t="s">
        <v>31</v>
      </c>
      <c r="G129" s="281">
        <v>550</v>
      </c>
      <c r="H129" s="285">
        <v>1</v>
      </c>
      <c r="I129" s="285">
        <v>113</v>
      </c>
      <c r="J129" s="285">
        <v>42</v>
      </c>
      <c r="K129" s="285">
        <v>1</v>
      </c>
      <c r="L129" s="285">
        <v>7</v>
      </c>
      <c r="M129" s="285">
        <v>0</v>
      </c>
      <c r="N129" s="285">
        <v>0</v>
      </c>
      <c r="O129" s="285">
        <v>103</v>
      </c>
      <c r="P129" s="285">
        <v>4</v>
      </c>
      <c r="Q129" s="285">
        <v>118</v>
      </c>
      <c r="R129" s="285">
        <v>0</v>
      </c>
      <c r="S129" s="285">
        <v>10</v>
      </c>
      <c r="T129" s="287">
        <v>0</v>
      </c>
      <c r="U129" s="287">
        <v>0</v>
      </c>
      <c r="V129" s="287"/>
      <c r="W129" s="285"/>
      <c r="X129" s="285"/>
      <c r="Y129" s="285"/>
      <c r="Z129" s="285"/>
      <c r="AA129" s="285"/>
      <c r="AB129" s="285">
        <v>0</v>
      </c>
      <c r="AC129" s="285">
        <v>7</v>
      </c>
      <c r="AD129" s="285">
        <f t="shared" si="22"/>
        <v>406</v>
      </c>
    </row>
    <row r="130" spans="1:30" s="277" customFormat="1" ht="16.5">
      <c r="A130" s="458">
        <v>18</v>
      </c>
      <c r="B130" s="290">
        <v>513</v>
      </c>
      <c r="C130" s="280" t="s">
        <v>770</v>
      </c>
      <c r="D130" s="280"/>
      <c r="E130" s="289">
        <v>2191</v>
      </c>
      <c r="F130" s="280" t="s">
        <v>32</v>
      </c>
      <c r="G130" s="281">
        <v>549</v>
      </c>
      <c r="H130" s="285">
        <v>2</v>
      </c>
      <c r="I130" s="285">
        <v>107</v>
      </c>
      <c r="J130" s="285">
        <v>39</v>
      </c>
      <c r="K130" s="285">
        <v>2</v>
      </c>
      <c r="L130" s="285">
        <v>7</v>
      </c>
      <c r="M130" s="285">
        <v>0</v>
      </c>
      <c r="N130" s="285">
        <v>0</v>
      </c>
      <c r="O130" s="285">
        <v>96</v>
      </c>
      <c r="P130" s="285">
        <v>12</v>
      </c>
      <c r="Q130" s="285">
        <v>109</v>
      </c>
      <c r="R130" s="285">
        <v>0</v>
      </c>
      <c r="S130" s="285">
        <v>11</v>
      </c>
      <c r="T130" s="287">
        <v>2</v>
      </c>
      <c r="U130" s="287">
        <v>0</v>
      </c>
      <c r="V130" s="287"/>
      <c r="W130" s="285"/>
      <c r="X130" s="285"/>
      <c r="Y130" s="285"/>
      <c r="Z130" s="285"/>
      <c r="AA130" s="285"/>
      <c r="AB130" s="285">
        <v>0</v>
      </c>
      <c r="AC130" s="285">
        <v>3</v>
      </c>
      <c r="AD130" s="285">
        <f t="shared" si="22"/>
        <v>390</v>
      </c>
    </row>
    <row r="131" spans="1:30" s="277" customFormat="1" ht="16.5">
      <c r="A131" s="458">
        <v>18</v>
      </c>
      <c r="B131" s="290">
        <v>513</v>
      </c>
      <c r="C131" s="280" t="s">
        <v>770</v>
      </c>
      <c r="D131" s="280"/>
      <c r="E131" s="289">
        <v>2192</v>
      </c>
      <c r="F131" s="280" t="s">
        <v>31</v>
      </c>
      <c r="G131" s="281">
        <v>621</v>
      </c>
      <c r="H131" s="285">
        <v>0</v>
      </c>
      <c r="I131" s="285">
        <v>153</v>
      </c>
      <c r="J131" s="285">
        <v>41</v>
      </c>
      <c r="K131" s="285">
        <v>1</v>
      </c>
      <c r="L131" s="285">
        <v>2</v>
      </c>
      <c r="M131" s="285">
        <v>0</v>
      </c>
      <c r="N131" s="285">
        <v>0</v>
      </c>
      <c r="O131" s="285">
        <v>92</v>
      </c>
      <c r="P131" s="285">
        <v>8</v>
      </c>
      <c r="Q131" s="285">
        <v>125</v>
      </c>
      <c r="R131" s="285">
        <v>0</v>
      </c>
      <c r="S131" s="285">
        <v>5</v>
      </c>
      <c r="T131" s="287">
        <v>0</v>
      </c>
      <c r="U131" s="287">
        <v>0</v>
      </c>
      <c r="V131" s="287"/>
      <c r="W131" s="285"/>
      <c r="X131" s="285"/>
      <c r="Y131" s="285"/>
      <c r="Z131" s="285"/>
      <c r="AA131" s="285"/>
      <c r="AB131" s="285">
        <v>0</v>
      </c>
      <c r="AC131" s="285">
        <v>1</v>
      </c>
      <c r="AD131" s="285">
        <f t="shared" si="22"/>
        <v>428</v>
      </c>
    </row>
    <row r="132" spans="1:30" s="277" customFormat="1" ht="16.5">
      <c r="A132" s="458">
        <v>18</v>
      </c>
      <c r="B132" s="290">
        <v>513</v>
      </c>
      <c r="C132" s="280" t="s">
        <v>770</v>
      </c>
      <c r="D132" s="280"/>
      <c r="E132" s="289">
        <v>2192</v>
      </c>
      <c r="F132" s="280" t="s">
        <v>32</v>
      </c>
      <c r="G132" s="281">
        <v>621</v>
      </c>
      <c r="H132" s="285">
        <v>1</v>
      </c>
      <c r="I132" s="285">
        <v>162</v>
      </c>
      <c r="J132" s="285">
        <v>36</v>
      </c>
      <c r="K132" s="285">
        <v>2</v>
      </c>
      <c r="L132" s="285">
        <v>1</v>
      </c>
      <c r="M132" s="285">
        <v>0</v>
      </c>
      <c r="N132" s="285">
        <v>0</v>
      </c>
      <c r="O132" s="285">
        <v>118</v>
      </c>
      <c r="P132" s="285">
        <v>1</v>
      </c>
      <c r="Q132" s="285">
        <v>118</v>
      </c>
      <c r="R132" s="285">
        <v>0</v>
      </c>
      <c r="S132" s="285">
        <v>4</v>
      </c>
      <c r="T132" s="287">
        <v>0</v>
      </c>
      <c r="U132" s="287">
        <v>0</v>
      </c>
      <c r="V132" s="287"/>
      <c r="W132" s="285"/>
      <c r="X132" s="285"/>
      <c r="Y132" s="285"/>
      <c r="Z132" s="285"/>
      <c r="AA132" s="285"/>
      <c r="AB132" s="285">
        <v>0</v>
      </c>
      <c r="AC132" s="285">
        <v>1</v>
      </c>
      <c r="AD132" s="285">
        <f t="shared" si="22"/>
        <v>444</v>
      </c>
    </row>
    <row r="133" spans="1:30" s="277" customFormat="1" ht="16.5">
      <c r="A133" s="458">
        <v>18</v>
      </c>
      <c r="B133" s="290">
        <v>513</v>
      </c>
      <c r="C133" s="280" t="s">
        <v>770</v>
      </c>
      <c r="D133" s="280"/>
      <c r="E133" s="289">
        <v>2193</v>
      </c>
      <c r="F133" s="280" t="s">
        <v>31</v>
      </c>
      <c r="G133" s="281">
        <v>522</v>
      </c>
      <c r="H133" s="285">
        <v>1</v>
      </c>
      <c r="I133" s="285">
        <v>105</v>
      </c>
      <c r="J133" s="285">
        <v>20</v>
      </c>
      <c r="K133" s="285">
        <v>0</v>
      </c>
      <c r="L133" s="285">
        <v>1</v>
      </c>
      <c r="M133" s="285">
        <v>0</v>
      </c>
      <c r="N133" s="285">
        <v>0</v>
      </c>
      <c r="O133" s="285">
        <v>113</v>
      </c>
      <c r="P133" s="285">
        <v>0</v>
      </c>
      <c r="Q133" s="285">
        <v>120</v>
      </c>
      <c r="R133" s="285">
        <v>0</v>
      </c>
      <c r="S133" s="285">
        <v>6</v>
      </c>
      <c r="T133" s="287">
        <v>0</v>
      </c>
      <c r="U133" s="287">
        <v>0</v>
      </c>
      <c r="V133" s="287"/>
      <c r="W133" s="285"/>
      <c r="X133" s="285"/>
      <c r="Y133" s="285"/>
      <c r="Z133" s="285"/>
      <c r="AA133" s="285"/>
      <c r="AB133" s="285">
        <v>0</v>
      </c>
      <c r="AC133" s="285"/>
      <c r="AD133" s="285">
        <f t="shared" si="22"/>
        <v>366</v>
      </c>
    </row>
    <row r="134" spans="1:30" s="277" customFormat="1" ht="16.5">
      <c r="A134" s="458">
        <v>18</v>
      </c>
      <c r="B134" s="290">
        <v>513</v>
      </c>
      <c r="C134" s="280" t="s">
        <v>770</v>
      </c>
      <c r="D134" s="280"/>
      <c r="E134" s="289">
        <v>2193</v>
      </c>
      <c r="F134" s="280" t="s">
        <v>32</v>
      </c>
      <c r="G134" s="281">
        <v>522</v>
      </c>
      <c r="H134" s="285">
        <v>2</v>
      </c>
      <c r="I134" s="285">
        <v>109</v>
      </c>
      <c r="J134" s="285">
        <v>26</v>
      </c>
      <c r="K134" s="285">
        <v>0</v>
      </c>
      <c r="L134" s="285">
        <v>11</v>
      </c>
      <c r="M134" s="285">
        <v>0</v>
      </c>
      <c r="N134" s="285">
        <v>0</v>
      </c>
      <c r="O134" s="285">
        <v>109</v>
      </c>
      <c r="P134" s="285">
        <v>3</v>
      </c>
      <c r="Q134" s="285">
        <v>108</v>
      </c>
      <c r="R134" s="285">
        <v>0</v>
      </c>
      <c r="S134" s="285">
        <v>7</v>
      </c>
      <c r="T134" s="287">
        <v>0</v>
      </c>
      <c r="U134" s="287">
        <v>0</v>
      </c>
      <c r="V134" s="287"/>
      <c r="W134" s="285"/>
      <c r="X134" s="285"/>
      <c r="Y134" s="285"/>
      <c r="Z134" s="285"/>
      <c r="AA134" s="285"/>
      <c r="AB134" s="285">
        <v>0</v>
      </c>
      <c r="AC134" s="285">
        <v>0</v>
      </c>
      <c r="AD134" s="285">
        <f t="shared" si="22"/>
        <v>375</v>
      </c>
    </row>
    <row r="135" spans="1:30" s="277" customFormat="1" ht="16.5">
      <c r="A135" s="458">
        <v>18</v>
      </c>
      <c r="B135" s="290">
        <v>513</v>
      </c>
      <c r="C135" s="280" t="s">
        <v>770</v>
      </c>
      <c r="D135" s="280"/>
      <c r="E135" s="289">
        <v>2194</v>
      </c>
      <c r="F135" s="280" t="s">
        <v>31</v>
      </c>
      <c r="G135" s="281">
        <v>670</v>
      </c>
      <c r="H135" s="285">
        <v>2</v>
      </c>
      <c r="I135" s="285">
        <v>300</v>
      </c>
      <c r="J135" s="285">
        <v>50</v>
      </c>
      <c r="K135" s="285">
        <v>0</v>
      </c>
      <c r="L135" s="285">
        <v>4</v>
      </c>
      <c r="M135" s="285">
        <v>0</v>
      </c>
      <c r="N135" s="285">
        <v>0</v>
      </c>
      <c r="O135" s="285">
        <v>100</v>
      </c>
      <c r="P135" s="285">
        <v>2</v>
      </c>
      <c r="Q135" s="285">
        <v>45</v>
      </c>
      <c r="R135" s="285">
        <v>0</v>
      </c>
      <c r="S135" s="285">
        <v>8</v>
      </c>
      <c r="T135" s="287">
        <v>2</v>
      </c>
      <c r="U135" s="287">
        <v>0</v>
      </c>
      <c r="V135" s="287"/>
      <c r="W135" s="285"/>
      <c r="X135" s="285"/>
      <c r="Y135" s="285"/>
      <c r="Z135" s="285"/>
      <c r="AA135" s="285"/>
      <c r="AB135" s="285">
        <v>0</v>
      </c>
      <c r="AC135" s="285">
        <v>3</v>
      </c>
      <c r="AD135" s="285">
        <f t="shared" si="22"/>
        <v>516</v>
      </c>
    </row>
    <row r="136" spans="1:30" s="277" customFormat="1" ht="16.5">
      <c r="A136" s="458">
        <v>18</v>
      </c>
      <c r="B136" s="290">
        <v>513</v>
      </c>
      <c r="C136" s="280" t="s">
        <v>770</v>
      </c>
      <c r="D136" s="280"/>
      <c r="E136" s="289">
        <v>2195</v>
      </c>
      <c r="F136" s="280" t="s">
        <v>31</v>
      </c>
      <c r="G136" s="281">
        <v>561</v>
      </c>
      <c r="H136" s="285">
        <v>0</v>
      </c>
      <c r="I136" s="285">
        <v>189</v>
      </c>
      <c r="J136" s="285">
        <v>55</v>
      </c>
      <c r="K136" s="285">
        <v>1</v>
      </c>
      <c r="L136" s="285">
        <v>1</v>
      </c>
      <c r="M136" s="285">
        <v>1</v>
      </c>
      <c r="N136" s="285">
        <v>0</v>
      </c>
      <c r="O136" s="285">
        <v>136</v>
      </c>
      <c r="P136" s="285">
        <v>1</v>
      </c>
      <c r="Q136" s="285">
        <v>39</v>
      </c>
      <c r="R136" s="285">
        <v>0</v>
      </c>
      <c r="S136" s="285">
        <v>1</v>
      </c>
      <c r="T136" s="287">
        <v>0</v>
      </c>
      <c r="U136" s="287">
        <v>1</v>
      </c>
      <c r="V136" s="287"/>
      <c r="W136" s="285"/>
      <c r="X136" s="285"/>
      <c r="Y136" s="285"/>
      <c r="Z136" s="285"/>
      <c r="AA136" s="285"/>
      <c r="AB136" s="285">
        <v>0</v>
      </c>
      <c r="AC136" s="285">
        <v>7</v>
      </c>
      <c r="AD136" s="285">
        <f t="shared" si="22"/>
        <v>432</v>
      </c>
    </row>
    <row r="137" spans="1:30" s="277" customFormat="1" ht="16.5">
      <c r="A137" s="458">
        <v>18</v>
      </c>
      <c r="B137" s="290">
        <v>513</v>
      </c>
      <c r="C137" s="280" t="s">
        <v>770</v>
      </c>
      <c r="D137" s="280"/>
      <c r="E137" s="289">
        <v>2196</v>
      </c>
      <c r="F137" s="280" t="s">
        <v>31</v>
      </c>
      <c r="G137" s="281">
        <v>266</v>
      </c>
      <c r="H137" s="285">
        <v>0</v>
      </c>
      <c r="I137" s="285">
        <v>96</v>
      </c>
      <c r="J137" s="285">
        <v>29</v>
      </c>
      <c r="K137" s="285">
        <v>0</v>
      </c>
      <c r="L137" s="285">
        <v>1</v>
      </c>
      <c r="M137" s="285">
        <v>0</v>
      </c>
      <c r="N137" s="285">
        <v>0</v>
      </c>
      <c r="O137" s="285">
        <v>61</v>
      </c>
      <c r="P137" s="285">
        <v>0</v>
      </c>
      <c r="Q137" s="285">
        <v>34</v>
      </c>
      <c r="R137" s="285">
        <v>0</v>
      </c>
      <c r="S137" s="285">
        <v>0</v>
      </c>
      <c r="T137" s="287">
        <v>0</v>
      </c>
      <c r="U137" s="287">
        <v>0</v>
      </c>
      <c r="V137" s="287"/>
      <c r="W137" s="285"/>
      <c r="X137" s="285"/>
      <c r="Y137" s="285"/>
      <c r="Z137" s="285"/>
      <c r="AA137" s="285"/>
      <c r="AB137" s="285">
        <v>0</v>
      </c>
      <c r="AC137" s="285">
        <v>0</v>
      </c>
      <c r="AD137" s="285">
        <f t="shared" si="22"/>
        <v>221</v>
      </c>
    </row>
    <row r="138" spans="1:30" s="277" customFormat="1" ht="16.5">
      <c r="A138" s="458">
        <v>18</v>
      </c>
      <c r="B138" s="290">
        <v>513</v>
      </c>
      <c r="C138" s="280" t="s">
        <v>770</v>
      </c>
      <c r="D138" s="280"/>
      <c r="E138" s="289">
        <v>2197</v>
      </c>
      <c r="F138" s="280" t="s">
        <v>31</v>
      </c>
      <c r="G138" s="281">
        <v>137</v>
      </c>
      <c r="H138" s="285">
        <v>0</v>
      </c>
      <c r="I138" s="285">
        <v>53</v>
      </c>
      <c r="J138" s="285">
        <v>12</v>
      </c>
      <c r="K138" s="285">
        <v>0</v>
      </c>
      <c r="L138" s="285">
        <v>1</v>
      </c>
      <c r="M138" s="285">
        <v>0</v>
      </c>
      <c r="N138" s="285">
        <v>0</v>
      </c>
      <c r="O138" s="285">
        <v>44</v>
      </c>
      <c r="P138" s="285">
        <v>0</v>
      </c>
      <c r="Q138" s="285">
        <v>9</v>
      </c>
      <c r="R138" s="285">
        <v>0</v>
      </c>
      <c r="S138" s="285">
        <v>2</v>
      </c>
      <c r="T138" s="287">
        <v>0</v>
      </c>
      <c r="U138" s="287">
        <v>0</v>
      </c>
      <c r="V138" s="287"/>
      <c r="W138" s="285"/>
      <c r="X138" s="285"/>
      <c r="Y138" s="285"/>
      <c r="Z138" s="285"/>
      <c r="AA138" s="285"/>
      <c r="AB138" s="285">
        <v>0</v>
      </c>
      <c r="AC138" s="285">
        <v>8</v>
      </c>
      <c r="AD138" s="285">
        <f t="shared" si="22"/>
        <v>129</v>
      </c>
    </row>
    <row r="139" spans="1:30" s="277" customFormat="1" ht="16.5">
      <c r="A139" s="458">
        <v>18</v>
      </c>
      <c r="B139" s="290">
        <v>513</v>
      </c>
      <c r="C139" s="280" t="s">
        <v>770</v>
      </c>
      <c r="D139" s="280"/>
      <c r="E139" s="289">
        <v>2198</v>
      </c>
      <c r="F139" s="280" t="s">
        <v>31</v>
      </c>
      <c r="G139" s="281">
        <v>213</v>
      </c>
      <c r="H139" s="285">
        <v>0</v>
      </c>
      <c r="I139" s="285">
        <v>66</v>
      </c>
      <c r="J139" s="285">
        <v>27</v>
      </c>
      <c r="K139" s="285">
        <v>0</v>
      </c>
      <c r="L139" s="285">
        <v>2</v>
      </c>
      <c r="M139" s="285">
        <v>0</v>
      </c>
      <c r="N139" s="285">
        <v>0</v>
      </c>
      <c r="O139" s="285">
        <v>37</v>
      </c>
      <c r="P139" s="285">
        <v>2</v>
      </c>
      <c r="Q139" s="285">
        <v>32</v>
      </c>
      <c r="R139" s="285">
        <v>0</v>
      </c>
      <c r="S139" s="285">
        <v>0</v>
      </c>
      <c r="T139" s="287">
        <v>0</v>
      </c>
      <c r="U139" s="287">
        <v>0</v>
      </c>
      <c r="V139" s="287"/>
      <c r="W139" s="285"/>
      <c r="X139" s="285"/>
      <c r="Y139" s="285"/>
      <c r="Z139" s="285"/>
      <c r="AA139" s="285"/>
      <c r="AB139" s="285">
        <v>0</v>
      </c>
      <c r="AC139" s="285">
        <v>0</v>
      </c>
      <c r="AD139" s="285">
        <f t="shared" si="22"/>
        <v>166</v>
      </c>
    </row>
    <row r="140" spans="1:30" s="277" customFormat="1" ht="16.5">
      <c r="B140" s="152" t="s">
        <v>63</v>
      </c>
      <c r="C140" s="659" t="s">
        <v>64</v>
      </c>
      <c r="D140" s="659"/>
      <c r="E140" s="422"/>
      <c r="F140" s="422"/>
      <c r="G140" s="293">
        <f>SUM(G127:G139)</f>
        <v>6059</v>
      </c>
      <c r="H140" s="293">
        <f t="shared" ref="H140:AC140" si="23">SUM(H127:H139)</f>
        <v>9</v>
      </c>
      <c r="I140" s="293">
        <f t="shared" si="23"/>
        <v>1666</v>
      </c>
      <c r="J140" s="293">
        <f t="shared" si="23"/>
        <v>406</v>
      </c>
      <c r="K140" s="293">
        <f t="shared" si="23"/>
        <v>10</v>
      </c>
      <c r="L140" s="293">
        <f t="shared" si="23"/>
        <v>52</v>
      </c>
      <c r="M140" s="293">
        <f t="shared" si="23"/>
        <v>1</v>
      </c>
      <c r="N140" s="293">
        <f t="shared" si="23"/>
        <v>0</v>
      </c>
      <c r="O140" s="293">
        <f t="shared" si="23"/>
        <v>1171</v>
      </c>
      <c r="P140" s="293">
        <f t="shared" si="23"/>
        <v>44</v>
      </c>
      <c r="Q140" s="293">
        <f t="shared" si="23"/>
        <v>1018</v>
      </c>
      <c r="R140" s="293">
        <f t="shared" si="23"/>
        <v>0</v>
      </c>
      <c r="S140" s="293">
        <f t="shared" si="23"/>
        <v>63</v>
      </c>
      <c r="T140" s="293">
        <f t="shared" si="23"/>
        <v>4</v>
      </c>
      <c r="U140" s="293">
        <f t="shared" si="23"/>
        <v>1</v>
      </c>
      <c r="V140" s="293">
        <f t="shared" si="23"/>
        <v>0</v>
      </c>
      <c r="W140" s="293">
        <f t="shared" si="23"/>
        <v>0</v>
      </c>
      <c r="X140" s="293">
        <f t="shared" si="23"/>
        <v>0</v>
      </c>
      <c r="Y140" s="293">
        <f t="shared" si="23"/>
        <v>0</v>
      </c>
      <c r="Z140" s="293">
        <f t="shared" si="23"/>
        <v>0</v>
      </c>
      <c r="AA140" s="293">
        <f t="shared" si="23"/>
        <v>0</v>
      </c>
      <c r="AB140" s="293">
        <f t="shared" si="23"/>
        <v>1</v>
      </c>
      <c r="AC140" s="293">
        <f t="shared" si="23"/>
        <v>33</v>
      </c>
      <c r="AD140" s="293">
        <f>SUM(AD127:AD139)</f>
        <v>4479</v>
      </c>
    </row>
    <row r="141" spans="1:30" s="277" customFormat="1" ht="16.5">
      <c r="E141" s="288"/>
      <c r="F141" s="288"/>
      <c r="T141" s="277">
        <f>T140/2</f>
        <v>2</v>
      </c>
    </row>
    <row r="142" spans="1:30" s="277" customFormat="1" ht="16.5">
      <c r="B142" s="291" t="s">
        <v>65</v>
      </c>
      <c r="C142" s="660" t="s">
        <v>66</v>
      </c>
      <c r="D142" s="661"/>
      <c r="E142" s="661"/>
      <c r="F142" s="662"/>
      <c r="G142" s="292" t="s">
        <v>6</v>
      </c>
      <c r="H142" s="284" t="s">
        <v>7</v>
      </c>
      <c r="I142" s="284" t="s">
        <v>8</v>
      </c>
      <c r="J142" s="284" t="s">
        <v>9</v>
      </c>
      <c r="K142" s="284" t="s">
        <v>10</v>
      </c>
      <c r="L142" s="284" t="s">
        <v>11</v>
      </c>
      <c r="M142" s="284" t="s">
        <v>12</v>
      </c>
      <c r="N142" s="284" t="s">
        <v>13</v>
      </c>
      <c r="O142" s="284" t="s">
        <v>14</v>
      </c>
      <c r="P142" s="284" t="s">
        <v>15</v>
      </c>
      <c r="Q142" s="284" t="s">
        <v>16</v>
      </c>
      <c r="R142" s="284" t="s">
        <v>17</v>
      </c>
      <c r="S142" s="284" t="s">
        <v>18</v>
      </c>
      <c r="T142" s="284" t="s">
        <v>22</v>
      </c>
      <c r="U142" s="284" t="s">
        <v>23</v>
      </c>
      <c r="V142" s="284" t="s">
        <v>24</v>
      </c>
      <c r="W142" s="284" t="s">
        <v>25</v>
      </c>
      <c r="X142" s="284" t="s">
        <v>26</v>
      </c>
      <c r="Y142" s="284" t="s">
        <v>27</v>
      </c>
      <c r="Z142" s="284" t="s">
        <v>28</v>
      </c>
      <c r="AA142" s="284" t="s">
        <v>29</v>
      </c>
    </row>
    <row r="143" spans="1:30" s="277" customFormat="1" ht="16.5">
      <c r="C143" s="663"/>
      <c r="D143" s="664"/>
      <c r="E143" s="664"/>
      <c r="F143" s="665"/>
      <c r="G143" s="285">
        <v>1248</v>
      </c>
      <c r="H143" s="285">
        <f>H140+2</f>
        <v>11</v>
      </c>
      <c r="I143" s="285">
        <f>I140+1</f>
        <v>1667</v>
      </c>
      <c r="J143" s="285">
        <f>J140+2</f>
        <v>408</v>
      </c>
      <c r="K143" s="285">
        <f t="shared" ref="K143:S143" si="24">K140</f>
        <v>10</v>
      </c>
      <c r="L143" s="285">
        <f t="shared" si="24"/>
        <v>52</v>
      </c>
      <c r="M143" s="285">
        <f t="shared" si="24"/>
        <v>1</v>
      </c>
      <c r="N143" s="285">
        <f t="shared" si="24"/>
        <v>0</v>
      </c>
      <c r="O143" s="285">
        <f t="shared" si="24"/>
        <v>1171</v>
      </c>
      <c r="P143" s="285">
        <f t="shared" si="24"/>
        <v>44</v>
      </c>
      <c r="Q143" s="285">
        <f t="shared" si="24"/>
        <v>1018</v>
      </c>
      <c r="R143" s="285">
        <f t="shared" si="24"/>
        <v>0</v>
      </c>
      <c r="S143" s="285">
        <f t="shared" si="24"/>
        <v>63</v>
      </c>
      <c r="Y143" s="285">
        <f>AB140</f>
        <v>1</v>
      </c>
      <c r="Z143" s="285">
        <f>AC140</f>
        <v>33</v>
      </c>
      <c r="AA143" s="285">
        <f>SUM(H143:Z143)</f>
        <v>4479</v>
      </c>
    </row>
    <row r="144" spans="1:30" s="277" customFormat="1" ht="16.5">
      <c r="E144" s="288"/>
      <c r="F144" s="288"/>
    </row>
    <row r="145" spans="1:30" s="277" customFormat="1" ht="16.5">
      <c r="B145" s="291" t="s">
        <v>67</v>
      </c>
      <c r="C145" s="666" t="s">
        <v>68</v>
      </c>
      <c r="D145" s="666"/>
      <c r="E145" s="666"/>
      <c r="F145" s="666"/>
      <c r="G145" s="292" t="s">
        <v>6</v>
      </c>
      <c r="H145" s="667" t="s">
        <v>69</v>
      </c>
      <c r="I145" s="667"/>
      <c r="J145" s="667" t="s">
        <v>70</v>
      </c>
      <c r="K145" s="667"/>
      <c r="L145" s="284" t="s">
        <v>11</v>
      </c>
      <c r="M145" s="284" t="s">
        <v>12</v>
      </c>
      <c r="N145" s="284" t="s">
        <v>13</v>
      </c>
      <c r="O145" s="284" t="s">
        <v>14</v>
      </c>
      <c r="P145" s="284" t="s">
        <v>15</v>
      </c>
      <c r="Q145" s="284" t="s">
        <v>16</v>
      </c>
      <c r="R145" s="284" t="s">
        <v>17</v>
      </c>
      <c r="S145" s="284" t="s">
        <v>18</v>
      </c>
      <c r="T145" s="284" t="s">
        <v>22</v>
      </c>
      <c r="U145" s="284" t="s">
        <v>23</v>
      </c>
      <c r="V145" s="284" t="s">
        <v>24</v>
      </c>
      <c r="W145" s="284" t="s">
        <v>25</v>
      </c>
      <c r="X145" s="284" t="s">
        <v>26</v>
      </c>
      <c r="Y145" s="284" t="s">
        <v>27</v>
      </c>
      <c r="Z145" s="284" t="s">
        <v>28</v>
      </c>
      <c r="AA145" s="284" t="s">
        <v>29</v>
      </c>
    </row>
    <row r="146" spans="1:30" s="277" customFormat="1" ht="16.5">
      <c r="C146" s="666"/>
      <c r="D146" s="666"/>
      <c r="E146" s="666"/>
      <c r="F146" s="666"/>
      <c r="G146" s="285">
        <v>1248</v>
      </c>
      <c r="H146" s="668">
        <f>H143+J143</f>
        <v>419</v>
      </c>
      <c r="I146" s="668"/>
      <c r="J146" s="668">
        <f>I143+K143</f>
        <v>1677</v>
      </c>
      <c r="K146" s="668"/>
      <c r="L146" s="285">
        <f>L143</f>
        <v>52</v>
      </c>
      <c r="M146" s="285">
        <f t="shared" ref="M146:S146" si="25">M143</f>
        <v>1</v>
      </c>
      <c r="N146" s="285" t="s">
        <v>790</v>
      </c>
      <c r="O146" s="285">
        <f t="shared" si="25"/>
        <v>1171</v>
      </c>
      <c r="P146" s="285">
        <f t="shared" si="25"/>
        <v>44</v>
      </c>
      <c r="Q146" s="285">
        <f t="shared" si="25"/>
        <v>1018</v>
      </c>
      <c r="R146" s="285" t="s">
        <v>790</v>
      </c>
      <c r="S146" s="285">
        <f t="shared" si="25"/>
        <v>63</v>
      </c>
      <c r="T146" s="288" t="s">
        <v>790</v>
      </c>
      <c r="U146" s="288" t="s">
        <v>790</v>
      </c>
      <c r="V146" s="288" t="s">
        <v>790</v>
      </c>
      <c r="W146" s="288" t="s">
        <v>790</v>
      </c>
      <c r="X146" s="288" t="s">
        <v>790</v>
      </c>
      <c r="Y146" s="285">
        <f>Y143</f>
        <v>1</v>
      </c>
      <c r="Z146" s="285">
        <f>Z143</f>
        <v>33</v>
      </c>
      <c r="AA146" s="285">
        <f>SUM(H146:Z146)</f>
        <v>4479</v>
      </c>
    </row>
    <row r="147" spans="1:30" s="274" customFormat="1"/>
    <row r="148" spans="1:30" s="274" customFormat="1"/>
    <row r="149" spans="1:30" s="277" customFormat="1" ht="16.5">
      <c r="A149" s="282" t="s">
        <v>0</v>
      </c>
      <c r="B149" s="282" t="s">
        <v>1</v>
      </c>
      <c r="C149" s="282" t="s">
        <v>2</v>
      </c>
      <c r="D149" s="282" t="s">
        <v>3</v>
      </c>
      <c r="E149" s="282" t="s">
        <v>4</v>
      </c>
      <c r="F149" s="282" t="s">
        <v>5</v>
      </c>
      <c r="G149" s="282" t="s">
        <v>6</v>
      </c>
      <c r="H149" s="284" t="s">
        <v>7</v>
      </c>
      <c r="I149" s="284" t="s">
        <v>8</v>
      </c>
      <c r="J149" s="284" t="s">
        <v>9</v>
      </c>
      <c r="K149" s="284" t="s">
        <v>10</v>
      </c>
      <c r="L149" s="284" t="s">
        <v>11</v>
      </c>
      <c r="M149" s="284" t="s">
        <v>12</v>
      </c>
      <c r="N149" s="284" t="s">
        <v>13</v>
      </c>
      <c r="O149" s="284" t="s">
        <v>14</v>
      </c>
      <c r="P149" s="284" t="s">
        <v>15</v>
      </c>
      <c r="Q149" s="284" t="s">
        <v>16</v>
      </c>
      <c r="R149" s="284" t="s">
        <v>17</v>
      </c>
      <c r="S149" s="284" t="s">
        <v>18</v>
      </c>
      <c r="T149" s="265" t="s">
        <v>19</v>
      </c>
      <c r="U149" s="265" t="s">
        <v>20</v>
      </c>
      <c r="V149" s="286" t="s">
        <v>21</v>
      </c>
      <c r="W149" s="284" t="s">
        <v>22</v>
      </c>
      <c r="X149" s="286" t="s">
        <v>23</v>
      </c>
      <c r="Y149" s="286" t="s">
        <v>24</v>
      </c>
      <c r="Z149" s="286" t="s">
        <v>25</v>
      </c>
      <c r="AA149" s="286" t="s">
        <v>26</v>
      </c>
      <c r="AB149" s="284" t="s">
        <v>27</v>
      </c>
      <c r="AC149" s="284" t="s">
        <v>28</v>
      </c>
      <c r="AD149" s="284" t="s">
        <v>29</v>
      </c>
    </row>
    <row r="150" spans="1:30" s="277" customFormat="1" ht="16.5">
      <c r="A150" s="431">
        <v>18</v>
      </c>
      <c r="B150" s="432">
        <v>515</v>
      </c>
      <c r="C150" s="454" t="s">
        <v>744</v>
      </c>
      <c r="D150" s="455" t="s">
        <v>745</v>
      </c>
      <c r="E150" s="451">
        <v>2054</v>
      </c>
      <c r="F150" s="456" t="s">
        <v>31</v>
      </c>
      <c r="G150" s="528">
        <v>582</v>
      </c>
      <c r="H150" s="452">
        <v>5</v>
      </c>
      <c r="I150" s="452">
        <v>155</v>
      </c>
      <c r="J150" s="452">
        <v>89</v>
      </c>
      <c r="K150" s="452">
        <v>2</v>
      </c>
      <c r="L150" s="452">
        <v>96</v>
      </c>
      <c r="M150" s="452">
        <v>0</v>
      </c>
      <c r="N150" s="452">
        <v>17</v>
      </c>
      <c r="O150" s="452">
        <v>1</v>
      </c>
      <c r="P150" s="452">
        <v>1</v>
      </c>
      <c r="Q150" s="452">
        <v>40</v>
      </c>
      <c r="R150" s="284"/>
      <c r="S150" s="452">
        <v>0</v>
      </c>
      <c r="T150" s="452">
        <v>2</v>
      </c>
      <c r="U150" s="452">
        <v>1</v>
      </c>
      <c r="V150" s="286"/>
      <c r="W150" s="452">
        <v>1</v>
      </c>
      <c r="X150" s="286"/>
      <c r="Y150" s="286"/>
      <c r="Z150" s="286"/>
      <c r="AA150" s="286"/>
      <c r="AB150" s="452">
        <v>0</v>
      </c>
      <c r="AC150" s="452">
        <v>9</v>
      </c>
      <c r="AD150" s="285">
        <f t="shared" ref="AD150:AD213" si="26">SUM(H150:AC150)</f>
        <v>419</v>
      </c>
    </row>
    <row r="151" spans="1:30" s="277" customFormat="1" ht="16.5">
      <c r="A151" s="431">
        <v>18</v>
      </c>
      <c r="B151" s="432">
        <v>515</v>
      </c>
      <c r="C151" s="454" t="s">
        <v>744</v>
      </c>
      <c r="D151" s="455" t="s">
        <v>746</v>
      </c>
      <c r="E151" s="451">
        <v>2200</v>
      </c>
      <c r="F151" s="456" t="s">
        <v>31</v>
      </c>
      <c r="G151" s="528">
        <v>551</v>
      </c>
      <c r="H151" s="452">
        <v>14</v>
      </c>
      <c r="I151" s="452">
        <v>43</v>
      </c>
      <c r="J151" s="452">
        <v>109</v>
      </c>
      <c r="K151" s="452">
        <v>6</v>
      </c>
      <c r="L151" s="452">
        <v>51</v>
      </c>
      <c r="M151" s="452">
        <v>2</v>
      </c>
      <c r="N151" s="452">
        <v>19</v>
      </c>
      <c r="O151" s="452">
        <v>1</v>
      </c>
      <c r="P151" s="452">
        <v>0</v>
      </c>
      <c r="Q151" s="452">
        <v>48</v>
      </c>
      <c r="R151" s="96"/>
      <c r="S151" s="452">
        <v>2</v>
      </c>
      <c r="T151" s="452">
        <v>5</v>
      </c>
      <c r="U151" s="452">
        <v>0</v>
      </c>
      <c r="V151" s="96"/>
      <c r="W151" s="452">
        <v>0</v>
      </c>
      <c r="X151" s="368"/>
      <c r="Y151" s="368"/>
      <c r="Z151" s="368"/>
      <c r="AA151" s="368"/>
      <c r="AB151" s="452">
        <v>0</v>
      </c>
      <c r="AC151" s="452">
        <v>6</v>
      </c>
      <c r="AD151" s="285">
        <f t="shared" si="26"/>
        <v>306</v>
      </c>
    </row>
    <row r="152" spans="1:30" s="277" customFormat="1" ht="16.5">
      <c r="A152" s="431">
        <v>18</v>
      </c>
      <c r="B152" s="432">
        <v>515</v>
      </c>
      <c r="C152" s="454" t="s">
        <v>744</v>
      </c>
      <c r="D152" s="455" t="s">
        <v>746</v>
      </c>
      <c r="E152" s="451">
        <v>2200</v>
      </c>
      <c r="F152" s="456" t="s">
        <v>32</v>
      </c>
      <c r="G152" s="528">
        <v>551</v>
      </c>
      <c r="H152" s="452">
        <v>19</v>
      </c>
      <c r="I152" s="452">
        <v>48</v>
      </c>
      <c r="J152" s="452">
        <v>78</v>
      </c>
      <c r="K152" s="452">
        <v>4</v>
      </c>
      <c r="L152" s="452">
        <v>40</v>
      </c>
      <c r="M152" s="452">
        <v>3</v>
      </c>
      <c r="N152" s="452">
        <v>38</v>
      </c>
      <c r="O152" s="452">
        <v>0</v>
      </c>
      <c r="P152" s="452">
        <v>2</v>
      </c>
      <c r="Q152" s="452">
        <v>57</v>
      </c>
      <c r="R152" s="96"/>
      <c r="S152" s="452">
        <v>0</v>
      </c>
      <c r="T152" s="452">
        <v>9</v>
      </c>
      <c r="U152" s="452">
        <v>1</v>
      </c>
      <c r="V152" s="96"/>
      <c r="W152" s="452">
        <v>2</v>
      </c>
      <c r="X152" s="368"/>
      <c r="Y152" s="368"/>
      <c r="Z152" s="368"/>
      <c r="AA152" s="368"/>
      <c r="AB152" s="452">
        <v>0</v>
      </c>
      <c r="AC152" s="452">
        <v>9</v>
      </c>
      <c r="AD152" s="285">
        <f t="shared" si="26"/>
        <v>310</v>
      </c>
    </row>
    <row r="153" spans="1:30" s="277" customFormat="1" ht="16.5">
      <c r="A153" s="431">
        <v>18</v>
      </c>
      <c r="B153" s="432">
        <v>515</v>
      </c>
      <c r="C153" s="454" t="s">
        <v>744</v>
      </c>
      <c r="D153" s="455" t="s">
        <v>746</v>
      </c>
      <c r="E153" s="451">
        <v>2200</v>
      </c>
      <c r="F153" s="456" t="s">
        <v>33</v>
      </c>
      <c r="G153" s="528">
        <v>551</v>
      </c>
      <c r="H153" s="452">
        <v>9</v>
      </c>
      <c r="I153" s="452">
        <v>43</v>
      </c>
      <c r="J153" s="452">
        <v>112</v>
      </c>
      <c r="K153" s="452">
        <v>6</v>
      </c>
      <c r="L153" s="452">
        <v>50</v>
      </c>
      <c r="M153" s="452">
        <v>0</v>
      </c>
      <c r="N153" s="452">
        <v>24</v>
      </c>
      <c r="O153" s="452">
        <v>2</v>
      </c>
      <c r="P153" s="452">
        <v>1</v>
      </c>
      <c r="Q153" s="452">
        <v>65</v>
      </c>
      <c r="R153" s="96"/>
      <c r="S153" s="452">
        <v>0</v>
      </c>
      <c r="T153" s="452">
        <v>4</v>
      </c>
      <c r="U153" s="452">
        <v>2</v>
      </c>
      <c r="V153" s="96"/>
      <c r="W153" s="452">
        <v>0</v>
      </c>
      <c r="X153" s="368"/>
      <c r="Y153" s="368"/>
      <c r="Z153" s="368"/>
      <c r="AA153" s="368"/>
      <c r="AB153" s="452">
        <v>0</v>
      </c>
      <c r="AC153" s="452">
        <v>12</v>
      </c>
      <c r="AD153" s="285">
        <f t="shared" si="26"/>
        <v>330</v>
      </c>
    </row>
    <row r="154" spans="1:30" s="277" customFormat="1" ht="16.5">
      <c r="A154" s="431">
        <v>18</v>
      </c>
      <c r="B154" s="432">
        <v>515</v>
      </c>
      <c r="C154" s="454" t="s">
        <v>744</v>
      </c>
      <c r="D154" s="455" t="s">
        <v>747</v>
      </c>
      <c r="E154" s="451">
        <v>2200</v>
      </c>
      <c r="F154" s="456" t="s">
        <v>79</v>
      </c>
      <c r="G154" s="528">
        <v>404</v>
      </c>
      <c r="H154" s="452">
        <v>5</v>
      </c>
      <c r="I154" s="452">
        <v>99</v>
      </c>
      <c r="J154" s="452">
        <v>28</v>
      </c>
      <c r="K154" s="452">
        <v>1</v>
      </c>
      <c r="L154" s="452">
        <v>38</v>
      </c>
      <c r="M154" s="452">
        <v>0</v>
      </c>
      <c r="N154" s="452">
        <v>13</v>
      </c>
      <c r="O154" s="452">
        <v>1</v>
      </c>
      <c r="P154" s="452">
        <v>0</v>
      </c>
      <c r="Q154" s="452">
        <v>56</v>
      </c>
      <c r="R154" s="284"/>
      <c r="S154" s="452">
        <v>0</v>
      </c>
      <c r="T154" s="452">
        <v>4</v>
      </c>
      <c r="U154" s="452">
        <v>0</v>
      </c>
      <c r="V154" s="286"/>
      <c r="W154" s="452">
        <v>2</v>
      </c>
      <c r="X154" s="286"/>
      <c r="Y154" s="286"/>
      <c r="Z154" s="286"/>
      <c r="AA154" s="286"/>
      <c r="AB154" s="452">
        <v>0</v>
      </c>
      <c r="AC154" s="452">
        <v>6</v>
      </c>
      <c r="AD154" s="285">
        <f t="shared" si="26"/>
        <v>253</v>
      </c>
    </row>
    <row r="155" spans="1:30" s="277" customFormat="1" ht="16.5">
      <c r="A155" s="431">
        <v>18</v>
      </c>
      <c r="B155" s="432">
        <v>515</v>
      </c>
      <c r="C155" s="454" t="s">
        <v>744</v>
      </c>
      <c r="D155" s="455" t="s">
        <v>747</v>
      </c>
      <c r="E155" s="451">
        <v>2200</v>
      </c>
      <c r="F155" s="456" t="s">
        <v>376</v>
      </c>
      <c r="G155" s="528">
        <v>404</v>
      </c>
      <c r="H155" s="452">
        <v>11</v>
      </c>
      <c r="I155" s="452">
        <v>98</v>
      </c>
      <c r="J155" s="452">
        <v>39</v>
      </c>
      <c r="K155" s="452">
        <v>1</v>
      </c>
      <c r="L155" s="452">
        <v>49</v>
      </c>
      <c r="M155" s="452">
        <v>1</v>
      </c>
      <c r="N155" s="452">
        <v>14</v>
      </c>
      <c r="O155" s="452">
        <v>0</v>
      </c>
      <c r="P155" s="452">
        <v>3</v>
      </c>
      <c r="Q155" s="452">
        <v>65</v>
      </c>
      <c r="R155" s="96"/>
      <c r="S155" s="452">
        <v>0</v>
      </c>
      <c r="T155" s="452">
        <v>2</v>
      </c>
      <c r="U155" s="452">
        <v>0</v>
      </c>
      <c r="V155" s="96"/>
      <c r="W155" s="452">
        <v>4</v>
      </c>
      <c r="X155" s="453"/>
      <c r="Y155" s="368"/>
      <c r="Z155" s="368"/>
      <c r="AA155" s="368"/>
      <c r="AB155" s="452">
        <v>0</v>
      </c>
      <c r="AC155" s="452">
        <v>4</v>
      </c>
      <c r="AD155" s="285">
        <f t="shared" si="26"/>
        <v>291</v>
      </c>
    </row>
    <row r="156" spans="1:30" s="277" customFormat="1" ht="16.5">
      <c r="A156" s="431">
        <v>18</v>
      </c>
      <c r="B156" s="432">
        <v>515</v>
      </c>
      <c r="C156" s="454" t="s">
        <v>744</v>
      </c>
      <c r="D156" s="455" t="s">
        <v>746</v>
      </c>
      <c r="E156" s="451">
        <v>2201</v>
      </c>
      <c r="F156" s="456" t="s">
        <v>31</v>
      </c>
      <c r="G156" s="528">
        <v>543</v>
      </c>
      <c r="H156" s="452">
        <v>10</v>
      </c>
      <c r="I156" s="452">
        <v>54</v>
      </c>
      <c r="J156" s="452">
        <v>85</v>
      </c>
      <c r="K156" s="452">
        <v>2</v>
      </c>
      <c r="L156" s="452">
        <v>57</v>
      </c>
      <c r="M156" s="452">
        <v>3</v>
      </c>
      <c r="N156" s="452">
        <v>33</v>
      </c>
      <c r="O156" s="452">
        <v>1</v>
      </c>
      <c r="P156" s="452">
        <v>3</v>
      </c>
      <c r="Q156" s="452">
        <v>45</v>
      </c>
      <c r="R156" s="284"/>
      <c r="S156" s="452">
        <v>0</v>
      </c>
      <c r="T156" s="452">
        <v>3</v>
      </c>
      <c r="U156" s="452">
        <v>0</v>
      </c>
      <c r="V156" s="286"/>
      <c r="W156" s="452">
        <v>4</v>
      </c>
      <c r="X156" s="286"/>
      <c r="Y156" s="286"/>
      <c r="Z156" s="286"/>
      <c r="AA156" s="286"/>
      <c r="AB156" s="452">
        <v>0</v>
      </c>
      <c r="AC156" s="452">
        <v>10</v>
      </c>
      <c r="AD156" s="285">
        <f t="shared" si="26"/>
        <v>310</v>
      </c>
    </row>
    <row r="157" spans="1:30" s="277" customFormat="1" ht="16.5">
      <c r="A157" s="431">
        <v>18</v>
      </c>
      <c r="B157" s="432">
        <v>515</v>
      </c>
      <c r="C157" s="454" t="s">
        <v>744</v>
      </c>
      <c r="D157" s="455" t="s">
        <v>746</v>
      </c>
      <c r="E157" s="451">
        <v>2201</v>
      </c>
      <c r="F157" s="456" t="s">
        <v>32</v>
      </c>
      <c r="G157" s="528">
        <v>543</v>
      </c>
      <c r="H157" s="452">
        <v>8</v>
      </c>
      <c r="I157" s="452">
        <v>63</v>
      </c>
      <c r="J157" s="452">
        <v>68</v>
      </c>
      <c r="K157" s="452">
        <v>6</v>
      </c>
      <c r="L157" s="452">
        <v>64</v>
      </c>
      <c r="M157" s="452">
        <v>1</v>
      </c>
      <c r="N157" s="452">
        <v>20</v>
      </c>
      <c r="O157" s="452">
        <v>1</v>
      </c>
      <c r="P157" s="452">
        <v>0</v>
      </c>
      <c r="Q157" s="452">
        <v>67</v>
      </c>
      <c r="R157" s="284"/>
      <c r="S157" s="452">
        <v>2</v>
      </c>
      <c r="T157" s="452">
        <v>5</v>
      </c>
      <c r="U157" s="452">
        <v>3</v>
      </c>
      <c r="V157" s="286"/>
      <c r="W157" s="452">
        <v>4</v>
      </c>
      <c r="X157" s="286"/>
      <c r="Y157" s="286"/>
      <c r="Z157" s="286"/>
      <c r="AA157" s="286"/>
      <c r="AB157" s="452">
        <v>0</v>
      </c>
      <c r="AC157" s="452">
        <v>8</v>
      </c>
      <c r="AD157" s="285">
        <f t="shared" si="26"/>
        <v>320</v>
      </c>
    </row>
    <row r="158" spans="1:30" s="277" customFormat="1" ht="16.5">
      <c r="A158" s="431">
        <v>18</v>
      </c>
      <c r="B158" s="432">
        <v>515</v>
      </c>
      <c r="C158" s="454" t="s">
        <v>744</v>
      </c>
      <c r="D158" s="455" t="s">
        <v>746</v>
      </c>
      <c r="E158" s="451">
        <v>2201</v>
      </c>
      <c r="F158" s="456" t="s">
        <v>33</v>
      </c>
      <c r="G158" s="528">
        <v>542</v>
      </c>
      <c r="H158" s="452">
        <v>11</v>
      </c>
      <c r="I158" s="452">
        <v>43</v>
      </c>
      <c r="J158" s="452">
        <v>73</v>
      </c>
      <c r="K158" s="452">
        <v>4</v>
      </c>
      <c r="L158" s="452">
        <v>59</v>
      </c>
      <c r="M158" s="452">
        <v>3</v>
      </c>
      <c r="N158" s="452">
        <v>26</v>
      </c>
      <c r="O158" s="452">
        <v>0</v>
      </c>
      <c r="P158" s="452">
        <v>2</v>
      </c>
      <c r="Q158" s="452">
        <v>62</v>
      </c>
      <c r="R158" s="284"/>
      <c r="S158" s="452">
        <v>0</v>
      </c>
      <c r="T158" s="452">
        <v>8</v>
      </c>
      <c r="U158" s="452">
        <v>1</v>
      </c>
      <c r="V158" s="286"/>
      <c r="W158" s="452">
        <v>0</v>
      </c>
      <c r="X158" s="286"/>
      <c r="Y158" s="286"/>
      <c r="Z158" s="286"/>
      <c r="AA158" s="286"/>
      <c r="AB158" s="452">
        <v>0</v>
      </c>
      <c r="AC158" s="452">
        <v>18</v>
      </c>
      <c r="AD158" s="285">
        <f t="shared" si="26"/>
        <v>310</v>
      </c>
    </row>
    <row r="159" spans="1:30" s="277" customFormat="1" ht="16.5">
      <c r="A159" s="431">
        <v>18</v>
      </c>
      <c r="B159" s="432">
        <v>515</v>
      </c>
      <c r="C159" s="454" t="s">
        <v>744</v>
      </c>
      <c r="D159" s="455" t="s">
        <v>746</v>
      </c>
      <c r="E159" s="451">
        <v>2202</v>
      </c>
      <c r="F159" s="456" t="s">
        <v>31</v>
      </c>
      <c r="G159" s="528">
        <v>666</v>
      </c>
      <c r="H159" s="452">
        <v>31</v>
      </c>
      <c r="I159" s="452">
        <v>58</v>
      </c>
      <c r="J159" s="452">
        <v>79</v>
      </c>
      <c r="K159" s="452">
        <v>6</v>
      </c>
      <c r="L159" s="452">
        <v>51</v>
      </c>
      <c r="M159" s="452">
        <v>0</v>
      </c>
      <c r="N159" s="452">
        <v>15</v>
      </c>
      <c r="O159" s="452">
        <v>1</v>
      </c>
      <c r="P159" s="452">
        <v>6</v>
      </c>
      <c r="Q159" s="452">
        <v>113</v>
      </c>
      <c r="R159" s="96"/>
      <c r="S159" s="452">
        <v>0</v>
      </c>
      <c r="T159" s="452">
        <v>10</v>
      </c>
      <c r="U159" s="452">
        <v>3</v>
      </c>
      <c r="V159" s="96"/>
      <c r="W159" s="452">
        <v>4</v>
      </c>
      <c r="X159" s="453"/>
      <c r="Y159" s="368"/>
      <c r="Z159" s="368"/>
      <c r="AA159" s="368"/>
      <c r="AB159" s="452">
        <v>0</v>
      </c>
      <c r="AC159" s="452">
        <v>15</v>
      </c>
      <c r="AD159" s="285">
        <f t="shared" si="26"/>
        <v>392</v>
      </c>
    </row>
    <row r="160" spans="1:30" s="277" customFormat="1" ht="16.5">
      <c r="A160" s="431">
        <v>18</v>
      </c>
      <c r="B160" s="432">
        <v>515</v>
      </c>
      <c r="C160" s="454" t="s">
        <v>744</v>
      </c>
      <c r="D160" s="455" t="s">
        <v>746</v>
      </c>
      <c r="E160" s="451">
        <v>2202</v>
      </c>
      <c r="F160" s="456" t="s">
        <v>32</v>
      </c>
      <c r="G160" s="528">
        <v>665</v>
      </c>
      <c r="H160" s="452">
        <v>19</v>
      </c>
      <c r="I160" s="452">
        <v>78</v>
      </c>
      <c r="J160" s="452">
        <v>96</v>
      </c>
      <c r="K160" s="452">
        <v>2</v>
      </c>
      <c r="L160" s="452">
        <v>53</v>
      </c>
      <c r="M160" s="452">
        <v>1</v>
      </c>
      <c r="N160" s="452">
        <v>19</v>
      </c>
      <c r="O160" s="452">
        <v>2</v>
      </c>
      <c r="P160" s="452">
        <v>4</v>
      </c>
      <c r="Q160" s="452">
        <v>86</v>
      </c>
      <c r="R160" s="284"/>
      <c r="S160" s="452">
        <v>2</v>
      </c>
      <c r="T160" s="452">
        <v>4</v>
      </c>
      <c r="U160" s="452">
        <v>1</v>
      </c>
      <c r="V160" s="286"/>
      <c r="W160" s="452">
        <v>5</v>
      </c>
      <c r="X160" s="286"/>
      <c r="Y160" s="286"/>
      <c r="Z160" s="286"/>
      <c r="AA160" s="286"/>
      <c r="AB160" s="452">
        <v>0</v>
      </c>
      <c r="AC160" s="452">
        <v>13</v>
      </c>
      <c r="AD160" s="285">
        <f t="shared" si="26"/>
        <v>385</v>
      </c>
    </row>
    <row r="161" spans="1:30" s="277" customFormat="1" ht="16.5">
      <c r="A161" s="431">
        <v>18</v>
      </c>
      <c r="B161" s="432">
        <v>515</v>
      </c>
      <c r="C161" s="454" t="s">
        <v>744</v>
      </c>
      <c r="D161" s="455" t="s">
        <v>748</v>
      </c>
      <c r="E161" s="451">
        <v>2203</v>
      </c>
      <c r="F161" s="456" t="s">
        <v>31</v>
      </c>
      <c r="G161" s="528">
        <v>452</v>
      </c>
      <c r="H161" s="452">
        <v>17</v>
      </c>
      <c r="I161" s="452">
        <v>67</v>
      </c>
      <c r="J161" s="452">
        <v>68</v>
      </c>
      <c r="K161" s="452">
        <v>5</v>
      </c>
      <c r="L161" s="452">
        <v>28</v>
      </c>
      <c r="M161" s="452">
        <v>1</v>
      </c>
      <c r="N161" s="452">
        <v>15</v>
      </c>
      <c r="O161" s="452">
        <v>2</v>
      </c>
      <c r="P161" s="452">
        <v>6</v>
      </c>
      <c r="Q161" s="452">
        <v>69</v>
      </c>
      <c r="R161" s="96"/>
      <c r="S161" s="452">
        <v>1</v>
      </c>
      <c r="T161" s="452">
        <v>3</v>
      </c>
      <c r="U161" s="452">
        <v>0</v>
      </c>
      <c r="V161" s="96"/>
      <c r="W161" s="452">
        <v>3</v>
      </c>
      <c r="X161" s="368"/>
      <c r="Y161" s="368"/>
      <c r="Z161" s="368"/>
      <c r="AA161" s="368"/>
      <c r="AB161" s="452">
        <v>0</v>
      </c>
      <c r="AC161" s="452">
        <v>1</v>
      </c>
      <c r="AD161" s="285">
        <f t="shared" si="26"/>
        <v>286</v>
      </c>
    </row>
    <row r="162" spans="1:30" s="277" customFormat="1" ht="16.5">
      <c r="A162" s="431">
        <v>18</v>
      </c>
      <c r="B162" s="432">
        <v>515</v>
      </c>
      <c r="C162" s="454" t="s">
        <v>744</v>
      </c>
      <c r="D162" s="455" t="s">
        <v>748</v>
      </c>
      <c r="E162" s="451">
        <v>2203</v>
      </c>
      <c r="F162" s="456" t="s">
        <v>32</v>
      </c>
      <c r="G162" s="528">
        <v>451</v>
      </c>
      <c r="H162" s="452">
        <v>11</v>
      </c>
      <c r="I162" s="452">
        <v>63</v>
      </c>
      <c r="J162" s="452">
        <v>78</v>
      </c>
      <c r="K162" s="452">
        <v>4</v>
      </c>
      <c r="L162" s="452">
        <v>29</v>
      </c>
      <c r="M162" s="452">
        <v>1</v>
      </c>
      <c r="N162" s="452">
        <v>7</v>
      </c>
      <c r="O162" s="452">
        <v>2</v>
      </c>
      <c r="P162" s="452">
        <v>0</v>
      </c>
      <c r="Q162" s="452">
        <v>56</v>
      </c>
      <c r="R162" s="96"/>
      <c r="S162" s="452">
        <v>0</v>
      </c>
      <c r="T162" s="452">
        <v>2</v>
      </c>
      <c r="U162" s="452">
        <v>2</v>
      </c>
      <c r="V162" s="96"/>
      <c r="W162" s="452">
        <v>10</v>
      </c>
      <c r="X162" s="368"/>
      <c r="Y162" s="368"/>
      <c r="Z162" s="368"/>
      <c r="AA162" s="368"/>
      <c r="AB162" s="452">
        <v>0</v>
      </c>
      <c r="AC162" s="452">
        <v>4</v>
      </c>
      <c r="AD162" s="285">
        <f t="shared" si="26"/>
        <v>269</v>
      </c>
    </row>
    <row r="163" spans="1:30" s="277" customFormat="1" ht="16.5">
      <c r="A163" s="431">
        <v>18</v>
      </c>
      <c r="B163" s="432">
        <v>515</v>
      </c>
      <c r="C163" s="454" t="s">
        <v>744</v>
      </c>
      <c r="D163" s="455" t="s">
        <v>748</v>
      </c>
      <c r="E163" s="451">
        <v>2204</v>
      </c>
      <c r="F163" s="456" t="s">
        <v>31</v>
      </c>
      <c r="G163" s="528">
        <v>494</v>
      </c>
      <c r="H163" s="452">
        <v>16</v>
      </c>
      <c r="I163" s="452">
        <v>59</v>
      </c>
      <c r="J163" s="452">
        <v>67</v>
      </c>
      <c r="K163" s="452">
        <v>5</v>
      </c>
      <c r="L163" s="452">
        <v>43</v>
      </c>
      <c r="M163" s="452">
        <v>0</v>
      </c>
      <c r="N163" s="452">
        <v>13</v>
      </c>
      <c r="O163" s="452">
        <v>0</v>
      </c>
      <c r="P163" s="452">
        <v>6</v>
      </c>
      <c r="Q163" s="452">
        <v>74</v>
      </c>
      <c r="R163" s="284"/>
      <c r="S163" s="452">
        <v>2</v>
      </c>
      <c r="T163" s="452">
        <v>9</v>
      </c>
      <c r="U163" s="452">
        <v>0</v>
      </c>
      <c r="V163" s="286"/>
      <c r="W163" s="452">
        <v>6</v>
      </c>
      <c r="X163" s="286"/>
      <c r="Y163" s="286"/>
      <c r="Z163" s="286"/>
      <c r="AA163" s="286"/>
      <c r="AB163" s="452">
        <v>0</v>
      </c>
      <c r="AC163" s="452">
        <v>16</v>
      </c>
      <c r="AD163" s="285">
        <f t="shared" si="26"/>
        <v>316</v>
      </c>
    </row>
    <row r="164" spans="1:30" s="277" customFormat="1" ht="16.5">
      <c r="A164" s="431">
        <v>18</v>
      </c>
      <c r="B164" s="432">
        <v>515</v>
      </c>
      <c r="C164" s="454" t="s">
        <v>744</v>
      </c>
      <c r="D164" s="455" t="s">
        <v>748</v>
      </c>
      <c r="E164" s="451">
        <v>2204</v>
      </c>
      <c r="F164" s="456" t="s">
        <v>32</v>
      </c>
      <c r="G164" s="528">
        <v>494</v>
      </c>
      <c r="H164" s="452">
        <v>10</v>
      </c>
      <c r="I164" s="452">
        <v>67</v>
      </c>
      <c r="J164" s="452">
        <v>60</v>
      </c>
      <c r="K164" s="452">
        <v>4</v>
      </c>
      <c r="L164" s="452">
        <v>53</v>
      </c>
      <c r="M164" s="452">
        <v>0</v>
      </c>
      <c r="N164" s="452">
        <v>13</v>
      </c>
      <c r="O164" s="452">
        <v>2</v>
      </c>
      <c r="P164" s="452">
        <v>5</v>
      </c>
      <c r="Q164" s="452">
        <v>48</v>
      </c>
      <c r="R164" s="284"/>
      <c r="S164" s="452">
        <v>0</v>
      </c>
      <c r="T164" s="452">
        <v>6</v>
      </c>
      <c r="U164" s="452">
        <v>1</v>
      </c>
      <c r="V164" s="286"/>
      <c r="W164" s="452">
        <v>4</v>
      </c>
      <c r="X164" s="286"/>
      <c r="Y164" s="286"/>
      <c r="Z164" s="286"/>
      <c r="AA164" s="286"/>
      <c r="AB164" s="452">
        <v>0</v>
      </c>
      <c r="AC164" s="452">
        <v>9</v>
      </c>
      <c r="AD164" s="285">
        <f t="shared" si="26"/>
        <v>282</v>
      </c>
    </row>
    <row r="165" spans="1:30" s="277" customFormat="1" ht="16.5">
      <c r="A165" s="431">
        <v>18</v>
      </c>
      <c r="B165" s="432">
        <v>515</v>
      </c>
      <c r="C165" s="454" t="s">
        <v>744</v>
      </c>
      <c r="D165" s="455" t="s">
        <v>749</v>
      </c>
      <c r="E165" s="451">
        <v>2205</v>
      </c>
      <c r="F165" s="456" t="s">
        <v>31</v>
      </c>
      <c r="G165" s="528">
        <v>509</v>
      </c>
      <c r="H165" s="452">
        <v>10</v>
      </c>
      <c r="I165" s="452">
        <v>35</v>
      </c>
      <c r="J165" s="452">
        <v>69</v>
      </c>
      <c r="K165" s="452">
        <v>11</v>
      </c>
      <c r="L165" s="452">
        <v>73</v>
      </c>
      <c r="M165" s="452">
        <v>1</v>
      </c>
      <c r="N165" s="452">
        <v>30</v>
      </c>
      <c r="O165" s="452">
        <v>0</v>
      </c>
      <c r="P165" s="452">
        <v>1</v>
      </c>
      <c r="Q165" s="452">
        <v>59</v>
      </c>
      <c r="R165" s="284"/>
      <c r="S165" s="452">
        <v>1</v>
      </c>
      <c r="T165" s="452">
        <v>2</v>
      </c>
      <c r="U165" s="452">
        <v>0</v>
      </c>
      <c r="V165" s="286"/>
      <c r="W165" s="452">
        <v>24</v>
      </c>
      <c r="X165" s="286"/>
      <c r="Y165" s="286"/>
      <c r="Z165" s="286"/>
      <c r="AA165" s="286"/>
      <c r="AB165" s="452">
        <v>0</v>
      </c>
      <c r="AC165" s="452">
        <v>10</v>
      </c>
      <c r="AD165" s="285">
        <f t="shared" si="26"/>
        <v>326</v>
      </c>
    </row>
    <row r="166" spans="1:30" s="277" customFormat="1" ht="16.5">
      <c r="A166" s="431">
        <v>18</v>
      </c>
      <c r="B166" s="432">
        <v>515</v>
      </c>
      <c r="C166" s="454" t="s">
        <v>744</v>
      </c>
      <c r="D166" s="455" t="s">
        <v>749</v>
      </c>
      <c r="E166" s="451">
        <v>2205</v>
      </c>
      <c r="F166" s="456" t="s">
        <v>32</v>
      </c>
      <c r="G166" s="528">
        <v>509</v>
      </c>
      <c r="H166" s="452">
        <v>13</v>
      </c>
      <c r="I166" s="452">
        <v>33</v>
      </c>
      <c r="J166" s="452">
        <v>73</v>
      </c>
      <c r="K166" s="452">
        <v>17</v>
      </c>
      <c r="L166" s="452">
        <v>67</v>
      </c>
      <c r="M166" s="452">
        <v>0</v>
      </c>
      <c r="N166" s="452">
        <v>27</v>
      </c>
      <c r="O166" s="452">
        <v>0</v>
      </c>
      <c r="P166" s="452">
        <v>4</v>
      </c>
      <c r="Q166" s="452">
        <v>50</v>
      </c>
      <c r="R166" s="284"/>
      <c r="S166" s="452">
        <v>2</v>
      </c>
      <c r="T166" s="452">
        <v>4</v>
      </c>
      <c r="U166" s="452">
        <v>0</v>
      </c>
      <c r="V166" s="286"/>
      <c r="W166" s="452">
        <v>13</v>
      </c>
      <c r="X166" s="286"/>
      <c r="Y166" s="286"/>
      <c r="Z166" s="286"/>
      <c r="AA166" s="286"/>
      <c r="AB166" s="452">
        <v>0</v>
      </c>
      <c r="AC166" s="452">
        <v>12</v>
      </c>
      <c r="AD166" s="285">
        <f t="shared" si="26"/>
        <v>315</v>
      </c>
    </row>
    <row r="167" spans="1:30" s="277" customFormat="1" ht="16.5">
      <c r="A167" s="431">
        <v>18</v>
      </c>
      <c r="B167" s="432">
        <v>515</v>
      </c>
      <c r="C167" s="454" t="s">
        <v>744</v>
      </c>
      <c r="D167" s="455" t="s">
        <v>749</v>
      </c>
      <c r="E167" s="451">
        <v>2205</v>
      </c>
      <c r="F167" s="456" t="s">
        <v>33</v>
      </c>
      <c r="G167" s="528">
        <v>508</v>
      </c>
      <c r="H167" s="452">
        <v>9</v>
      </c>
      <c r="I167" s="452">
        <v>62</v>
      </c>
      <c r="J167" s="452">
        <v>64</v>
      </c>
      <c r="K167" s="452">
        <v>6</v>
      </c>
      <c r="L167" s="452">
        <v>65</v>
      </c>
      <c r="M167" s="452">
        <v>1</v>
      </c>
      <c r="N167" s="452">
        <v>33</v>
      </c>
      <c r="O167" s="452">
        <v>2</v>
      </c>
      <c r="P167" s="452">
        <v>1</v>
      </c>
      <c r="Q167" s="452">
        <v>55</v>
      </c>
      <c r="R167" s="284"/>
      <c r="S167" s="452">
        <v>3</v>
      </c>
      <c r="T167" s="452">
        <v>0</v>
      </c>
      <c r="U167" s="452">
        <v>0</v>
      </c>
      <c r="V167" s="286"/>
      <c r="W167" s="452">
        <v>25</v>
      </c>
      <c r="X167" s="286"/>
      <c r="Y167" s="286"/>
      <c r="Z167" s="286"/>
      <c r="AA167" s="286"/>
      <c r="AB167" s="452">
        <v>0</v>
      </c>
      <c r="AC167" s="452">
        <v>9</v>
      </c>
      <c r="AD167" s="285">
        <f t="shared" si="26"/>
        <v>335</v>
      </c>
    </row>
    <row r="168" spans="1:30" s="277" customFormat="1" ht="16.5">
      <c r="A168" s="431">
        <v>18</v>
      </c>
      <c r="B168" s="432">
        <v>515</v>
      </c>
      <c r="C168" s="454" t="s">
        <v>744</v>
      </c>
      <c r="D168" s="455" t="s">
        <v>746</v>
      </c>
      <c r="E168" s="451">
        <v>2206</v>
      </c>
      <c r="F168" s="456" t="s">
        <v>31</v>
      </c>
      <c r="G168" s="528">
        <v>684</v>
      </c>
      <c r="H168" s="452">
        <v>19</v>
      </c>
      <c r="I168" s="452">
        <v>41</v>
      </c>
      <c r="J168" s="452">
        <v>93</v>
      </c>
      <c r="K168" s="452">
        <v>1</v>
      </c>
      <c r="L168" s="452">
        <v>81</v>
      </c>
      <c r="M168" s="452">
        <v>1</v>
      </c>
      <c r="N168" s="452">
        <v>23</v>
      </c>
      <c r="O168" s="452">
        <v>0</v>
      </c>
      <c r="P168" s="452">
        <v>4</v>
      </c>
      <c r="Q168" s="452">
        <v>94</v>
      </c>
      <c r="R168" s="284"/>
      <c r="S168" s="452">
        <v>0</v>
      </c>
      <c r="T168" s="452">
        <v>3</v>
      </c>
      <c r="U168" s="452">
        <v>1</v>
      </c>
      <c r="V168" s="286"/>
      <c r="W168" s="452">
        <v>2</v>
      </c>
      <c r="X168" s="286"/>
      <c r="Y168" s="286"/>
      <c r="Z168" s="286"/>
      <c r="AA168" s="286"/>
      <c r="AB168" s="452">
        <v>0</v>
      </c>
      <c r="AC168" s="452">
        <v>12</v>
      </c>
      <c r="AD168" s="285">
        <f t="shared" si="26"/>
        <v>375</v>
      </c>
    </row>
    <row r="169" spans="1:30" s="277" customFormat="1" ht="16.5">
      <c r="A169" s="431">
        <v>18</v>
      </c>
      <c r="B169" s="432">
        <v>515</v>
      </c>
      <c r="C169" s="454" t="s">
        <v>744</v>
      </c>
      <c r="D169" s="455" t="s">
        <v>746</v>
      </c>
      <c r="E169" s="451">
        <v>2206</v>
      </c>
      <c r="F169" s="456" t="s">
        <v>32</v>
      </c>
      <c r="G169" s="528">
        <v>683</v>
      </c>
      <c r="H169" s="452">
        <v>8</v>
      </c>
      <c r="I169" s="452">
        <v>34</v>
      </c>
      <c r="J169" s="452">
        <v>81</v>
      </c>
      <c r="K169" s="452">
        <v>8</v>
      </c>
      <c r="L169" s="452">
        <v>75</v>
      </c>
      <c r="M169" s="452">
        <v>1</v>
      </c>
      <c r="N169" s="452">
        <v>24</v>
      </c>
      <c r="O169" s="452">
        <v>1</v>
      </c>
      <c r="P169" s="452">
        <v>9</v>
      </c>
      <c r="Q169" s="452">
        <v>97</v>
      </c>
      <c r="R169" s="284"/>
      <c r="S169" s="452">
        <v>1</v>
      </c>
      <c r="T169" s="452">
        <v>2</v>
      </c>
      <c r="U169" s="452">
        <v>0</v>
      </c>
      <c r="V169" s="286"/>
      <c r="W169" s="452">
        <v>5</v>
      </c>
      <c r="X169" s="286"/>
      <c r="Y169" s="286"/>
      <c r="Z169" s="286"/>
      <c r="AA169" s="286"/>
      <c r="AB169" s="452">
        <v>0</v>
      </c>
      <c r="AC169" s="452">
        <v>8</v>
      </c>
      <c r="AD169" s="285">
        <f t="shared" si="26"/>
        <v>354</v>
      </c>
    </row>
    <row r="170" spans="1:30" s="277" customFormat="1" ht="16.5">
      <c r="A170" s="431">
        <v>18</v>
      </c>
      <c r="B170" s="432">
        <v>515</v>
      </c>
      <c r="C170" s="454" t="s">
        <v>744</v>
      </c>
      <c r="D170" s="455" t="s">
        <v>750</v>
      </c>
      <c r="E170" s="451">
        <v>2207</v>
      </c>
      <c r="F170" s="456" t="s">
        <v>31</v>
      </c>
      <c r="G170" s="528">
        <v>545</v>
      </c>
      <c r="H170" s="452">
        <v>24</v>
      </c>
      <c r="I170" s="452">
        <v>63</v>
      </c>
      <c r="J170" s="452">
        <v>117</v>
      </c>
      <c r="K170" s="452">
        <v>8</v>
      </c>
      <c r="L170" s="452">
        <v>34</v>
      </c>
      <c r="M170" s="452">
        <v>0</v>
      </c>
      <c r="N170" s="452">
        <v>7</v>
      </c>
      <c r="O170" s="452">
        <v>2</v>
      </c>
      <c r="P170" s="452">
        <v>3</v>
      </c>
      <c r="Q170" s="452">
        <v>47</v>
      </c>
      <c r="R170" s="284"/>
      <c r="S170" s="452">
        <v>1</v>
      </c>
      <c r="T170" s="452">
        <v>12</v>
      </c>
      <c r="U170" s="452">
        <v>1</v>
      </c>
      <c r="V170" s="286"/>
      <c r="W170" s="452">
        <v>5</v>
      </c>
      <c r="X170" s="286"/>
      <c r="Y170" s="286"/>
      <c r="Z170" s="286"/>
      <c r="AA170" s="286"/>
      <c r="AB170" s="452">
        <v>0</v>
      </c>
      <c r="AC170" s="452">
        <v>8</v>
      </c>
      <c r="AD170" s="285">
        <f t="shared" si="26"/>
        <v>332</v>
      </c>
    </row>
    <row r="171" spans="1:30" s="277" customFormat="1" ht="16.5">
      <c r="A171" s="431">
        <v>18</v>
      </c>
      <c r="B171" s="432">
        <v>515</v>
      </c>
      <c r="C171" s="454" t="s">
        <v>744</v>
      </c>
      <c r="D171" s="455" t="s">
        <v>750</v>
      </c>
      <c r="E171" s="451">
        <v>2207</v>
      </c>
      <c r="F171" s="456" t="s">
        <v>32</v>
      </c>
      <c r="G171" s="528">
        <v>545</v>
      </c>
      <c r="H171" s="452">
        <v>18</v>
      </c>
      <c r="I171" s="452">
        <v>89</v>
      </c>
      <c r="J171" s="452">
        <v>99</v>
      </c>
      <c r="K171" s="452">
        <v>0</v>
      </c>
      <c r="L171" s="452">
        <v>35</v>
      </c>
      <c r="M171" s="452">
        <v>1</v>
      </c>
      <c r="N171" s="452">
        <v>13</v>
      </c>
      <c r="O171" s="452">
        <v>1</v>
      </c>
      <c r="P171" s="452">
        <v>2</v>
      </c>
      <c r="Q171" s="452">
        <v>61</v>
      </c>
      <c r="R171" s="284"/>
      <c r="S171" s="452">
        <v>0</v>
      </c>
      <c r="T171" s="452">
        <v>1</v>
      </c>
      <c r="U171" s="452">
        <v>1</v>
      </c>
      <c r="V171" s="286"/>
      <c r="W171" s="452">
        <v>4</v>
      </c>
      <c r="X171" s="286"/>
      <c r="Y171" s="286"/>
      <c r="Z171" s="286"/>
      <c r="AA171" s="286"/>
      <c r="AB171" s="452">
        <v>0</v>
      </c>
      <c r="AC171" s="452">
        <v>5</v>
      </c>
      <c r="AD171" s="285">
        <f t="shared" si="26"/>
        <v>330</v>
      </c>
    </row>
    <row r="172" spans="1:30" s="277" customFormat="1" ht="16.5">
      <c r="A172" s="431">
        <v>18</v>
      </c>
      <c r="B172" s="432">
        <v>515</v>
      </c>
      <c r="C172" s="454" t="s">
        <v>744</v>
      </c>
      <c r="D172" s="455" t="s">
        <v>751</v>
      </c>
      <c r="E172" s="451">
        <v>2207</v>
      </c>
      <c r="F172" s="456" t="s">
        <v>79</v>
      </c>
      <c r="G172" s="528">
        <v>521</v>
      </c>
      <c r="H172" s="452">
        <v>7</v>
      </c>
      <c r="I172" s="452">
        <v>93</v>
      </c>
      <c r="J172" s="452">
        <v>104</v>
      </c>
      <c r="K172" s="452">
        <v>1</v>
      </c>
      <c r="L172" s="452">
        <v>34</v>
      </c>
      <c r="M172" s="452">
        <v>0</v>
      </c>
      <c r="N172" s="452">
        <v>4</v>
      </c>
      <c r="O172" s="452">
        <v>1</v>
      </c>
      <c r="P172" s="452">
        <v>3</v>
      </c>
      <c r="Q172" s="452">
        <v>37</v>
      </c>
      <c r="R172" s="284"/>
      <c r="S172" s="452">
        <v>2</v>
      </c>
      <c r="T172" s="452">
        <v>1</v>
      </c>
      <c r="U172" s="452">
        <v>2</v>
      </c>
      <c r="V172" s="286"/>
      <c r="W172" s="452">
        <v>2</v>
      </c>
      <c r="X172" s="286"/>
      <c r="Y172" s="286"/>
      <c r="Z172" s="286"/>
      <c r="AA172" s="286"/>
      <c r="AB172" s="452">
        <v>0</v>
      </c>
      <c r="AC172" s="452">
        <v>21</v>
      </c>
      <c r="AD172" s="285">
        <f t="shared" si="26"/>
        <v>312</v>
      </c>
    </row>
    <row r="173" spans="1:30" s="277" customFormat="1" ht="16.5">
      <c r="A173" s="431">
        <v>18</v>
      </c>
      <c r="B173" s="432">
        <v>515</v>
      </c>
      <c r="C173" s="454" t="s">
        <v>744</v>
      </c>
      <c r="D173" s="455" t="s">
        <v>751</v>
      </c>
      <c r="E173" s="451">
        <v>2207</v>
      </c>
      <c r="F173" s="456" t="s">
        <v>376</v>
      </c>
      <c r="G173" s="528">
        <v>520</v>
      </c>
      <c r="H173" s="452">
        <v>13</v>
      </c>
      <c r="I173" s="452">
        <v>109</v>
      </c>
      <c r="J173" s="452">
        <v>115</v>
      </c>
      <c r="K173" s="452">
        <v>6</v>
      </c>
      <c r="L173" s="452">
        <v>23</v>
      </c>
      <c r="M173" s="452">
        <v>0</v>
      </c>
      <c r="N173" s="452">
        <v>10</v>
      </c>
      <c r="O173" s="452">
        <v>3</v>
      </c>
      <c r="P173" s="452">
        <v>0</v>
      </c>
      <c r="Q173" s="452">
        <v>33</v>
      </c>
      <c r="R173" s="284"/>
      <c r="S173" s="452">
        <v>0</v>
      </c>
      <c r="T173" s="452">
        <v>3</v>
      </c>
      <c r="U173" s="452">
        <v>2</v>
      </c>
      <c r="V173" s="286"/>
      <c r="W173" s="452">
        <v>6</v>
      </c>
      <c r="X173" s="286"/>
      <c r="Y173" s="286"/>
      <c r="Z173" s="286"/>
      <c r="AA173" s="286"/>
      <c r="AB173" s="452">
        <v>0</v>
      </c>
      <c r="AC173" s="452">
        <v>21</v>
      </c>
      <c r="AD173" s="285">
        <f t="shared" si="26"/>
        <v>344</v>
      </c>
    </row>
    <row r="174" spans="1:30" s="277" customFormat="1" ht="16.5">
      <c r="A174" s="431">
        <v>18</v>
      </c>
      <c r="B174" s="432">
        <v>515</v>
      </c>
      <c r="C174" s="454" t="s">
        <v>744</v>
      </c>
      <c r="D174" s="455" t="s">
        <v>720</v>
      </c>
      <c r="E174" s="451">
        <v>2207</v>
      </c>
      <c r="F174" s="456" t="s">
        <v>34</v>
      </c>
      <c r="G174" s="528"/>
      <c r="H174" s="452">
        <v>3</v>
      </c>
      <c r="I174" s="452">
        <v>8</v>
      </c>
      <c r="J174" s="452">
        <v>15</v>
      </c>
      <c r="K174" s="452">
        <v>0</v>
      </c>
      <c r="L174" s="452">
        <v>8</v>
      </c>
      <c r="M174" s="452">
        <v>0</v>
      </c>
      <c r="N174" s="452">
        <v>1</v>
      </c>
      <c r="O174" s="452">
        <v>0</v>
      </c>
      <c r="P174" s="452">
        <v>0</v>
      </c>
      <c r="Q174" s="452">
        <v>8</v>
      </c>
      <c r="R174" s="96"/>
      <c r="S174" s="452">
        <v>0</v>
      </c>
      <c r="T174" s="452">
        <v>2</v>
      </c>
      <c r="U174" s="452">
        <v>0</v>
      </c>
      <c r="V174" s="96"/>
      <c r="W174" s="452">
        <v>1</v>
      </c>
      <c r="X174" s="368"/>
      <c r="Y174" s="368"/>
      <c r="Z174" s="368"/>
      <c r="AA174" s="368"/>
      <c r="AB174" s="452">
        <v>0</v>
      </c>
      <c r="AC174" s="452">
        <v>0</v>
      </c>
      <c r="AD174" s="285">
        <f t="shared" si="26"/>
        <v>46</v>
      </c>
    </row>
    <row r="175" spans="1:30" s="277" customFormat="1" ht="16.5">
      <c r="A175" s="431">
        <v>18</v>
      </c>
      <c r="B175" s="432">
        <v>515</v>
      </c>
      <c r="C175" s="454" t="s">
        <v>744</v>
      </c>
      <c r="D175" s="455" t="s">
        <v>750</v>
      </c>
      <c r="E175" s="451">
        <v>2207</v>
      </c>
      <c r="F175" s="456" t="s">
        <v>380</v>
      </c>
      <c r="G175" s="528"/>
      <c r="H175" s="452">
        <v>4</v>
      </c>
      <c r="I175" s="452">
        <v>5</v>
      </c>
      <c r="J175" s="452">
        <v>7</v>
      </c>
      <c r="K175" s="452">
        <v>0</v>
      </c>
      <c r="L175" s="452">
        <v>4</v>
      </c>
      <c r="M175" s="452">
        <v>0</v>
      </c>
      <c r="N175" s="452">
        <v>0</v>
      </c>
      <c r="O175" s="452">
        <v>1</v>
      </c>
      <c r="P175" s="452">
        <v>0</v>
      </c>
      <c r="Q175" s="452">
        <v>11</v>
      </c>
      <c r="R175" s="284"/>
      <c r="S175" s="452">
        <v>0</v>
      </c>
      <c r="T175" s="452">
        <v>1</v>
      </c>
      <c r="U175" s="452">
        <v>0</v>
      </c>
      <c r="V175" s="286"/>
      <c r="W175" s="452">
        <v>0</v>
      </c>
      <c r="X175" s="286"/>
      <c r="Y175" s="286"/>
      <c r="Z175" s="286"/>
      <c r="AA175" s="286"/>
      <c r="AB175" s="452">
        <v>0</v>
      </c>
      <c r="AC175" s="452">
        <v>1</v>
      </c>
      <c r="AD175" s="285">
        <f t="shared" si="26"/>
        <v>34</v>
      </c>
    </row>
    <row r="176" spans="1:30" s="277" customFormat="1" ht="16.5">
      <c r="A176" s="431">
        <v>18</v>
      </c>
      <c r="B176" s="432">
        <v>515</v>
      </c>
      <c r="C176" s="454" t="s">
        <v>744</v>
      </c>
      <c r="D176" s="455" t="s">
        <v>750</v>
      </c>
      <c r="E176" s="451">
        <v>2208</v>
      </c>
      <c r="F176" s="456" t="s">
        <v>31</v>
      </c>
      <c r="G176" s="528">
        <v>418</v>
      </c>
      <c r="H176" s="452">
        <v>12</v>
      </c>
      <c r="I176" s="452">
        <v>55</v>
      </c>
      <c r="J176" s="452">
        <v>84</v>
      </c>
      <c r="K176" s="452">
        <v>3</v>
      </c>
      <c r="L176" s="452">
        <v>48</v>
      </c>
      <c r="M176" s="452">
        <v>0</v>
      </c>
      <c r="N176" s="452">
        <v>5</v>
      </c>
      <c r="O176" s="452">
        <v>0</v>
      </c>
      <c r="P176" s="452">
        <v>3</v>
      </c>
      <c r="Q176" s="452">
        <v>43</v>
      </c>
      <c r="R176" s="284"/>
      <c r="S176" s="452">
        <v>1</v>
      </c>
      <c r="T176" s="452">
        <v>0</v>
      </c>
      <c r="U176" s="452">
        <v>0</v>
      </c>
      <c r="V176" s="286"/>
      <c r="W176" s="452">
        <v>2</v>
      </c>
      <c r="X176" s="286"/>
      <c r="Y176" s="286"/>
      <c r="Z176" s="286"/>
      <c r="AA176" s="286"/>
      <c r="AB176" s="452">
        <v>0</v>
      </c>
      <c r="AC176" s="452">
        <v>6</v>
      </c>
      <c r="AD176" s="285">
        <f t="shared" si="26"/>
        <v>262</v>
      </c>
    </row>
    <row r="177" spans="1:30" s="277" customFormat="1" ht="16.5">
      <c r="A177" s="431">
        <v>18</v>
      </c>
      <c r="B177" s="432">
        <v>515</v>
      </c>
      <c r="C177" s="454" t="s">
        <v>744</v>
      </c>
      <c r="D177" s="455" t="s">
        <v>750</v>
      </c>
      <c r="E177" s="451">
        <v>2208</v>
      </c>
      <c r="F177" s="456" t="s">
        <v>32</v>
      </c>
      <c r="G177" s="528">
        <v>418</v>
      </c>
      <c r="H177" s="452">
        <v>10</v>
      </c>
      <c r="I177" s="452">
        <v>58</v>
      </c>
      <c r="J177" s="452">
        <v>50</v>
      </c>
      <c r="K177" s="452">
        <v>3</v>
      </c>
      <c r="L177" s="452">
        <v>54</v>
      </c>
      <c r="M177" s="452">
        <v>0</v>
      </c>
      <c r="N177" s="452">
        <v>6</v>
      </c>
      <c r="O177" s="452">
        <v>1</v>
      </c>
      <c r="P177" s="452">
        <v>3</v>
      </c>
      <c r="Q177" s="452">
        <v>53</v>
      </c>
      <c r="R177" s="284"/>
      <c r="S177" s="452">
        <v>0</v>
      </c>
      <c r="T177" s="452">
        <v>4</v>
      </c>
      <c r="U177" s="452">
        <v>2</v>
      </c>
      <c r="V177" s="286"/>
      <c r="W177" s="452">
        <v>7</v>
      </c>
      <c r="X177" s="286"/>
      <c r="Y177" s="286"/>
      <c r="Z177" s="286"/>
      <c r="AA177" s="286"/>
      <c r="AB177" s="452">
        <v>0</v>
      </c>
      <c r="AC177" s="452">
        <v>0</v>
      </c>
      <c r="AD177" s="285">
        <f t="shared" si="26"/>
        <v>251</v>
      </c>
    </row>
    <row r="178" spans="1:30" s="277" customFormat="1" ht="16.5">
      <c r="A178" s="431">
        <v>18</v>
      </c>
      <c r="B178" s="432">
        <v>515</v>
      </c>
      <c r="C178" s="454" t="s">
        <v>744</v>
      </c>
      <c r="D178" s="455" t="s">
        <v>752</v>
      </c>
      <c r="E178" s="451">
        <v>2209</v>
      </c>
      <c r="F178" s="456" t="s">
        <v>31</v>
      </c>
      <c r="G178" s="528">
        <v>522</v>
      </c>
      <c r="H178" s="452">
        <v>15</v>
      </c>
      <c r="I178" s="452">
        <v>40</v>
      </c>
      <c r="J178" s="452">
        <v>71</v>
      </c>
      <c r="K178" s="452">
        <v>6</v>
      </c>
      <c r="L178" s="452">
        <v>80</v>
      </c>
      <c r="M178" s="452">
        <v>3</v>
      </c>
      <c r="N178" s="452">
        <v>10</v>
      </c>
      <c r="O178" s="452">
        <v>0</v>
      </c>
      <c r="P178" s="452">
        <v>4</v>
      </c>
      <c r="Q178" s="452">
        <v>81</v>
      </c>
      <c r="R178" s="284"/>
      <c r="S178" s="452">
        <v>3</v>
      </c>
      <c r="T178" s="452">
        <v>7</v>
      </c>
      <c r="U178" s="452">
        <v>1</v>
      </c>
      <c r="V178" s="286"/>
      <c r="W178" s="452">
        <v>9</v>
      </c>
      <c r="X178" s="286"/>
      <c r="Y178" s="286"/>
      <c r="Z178" s="286"/>
      <c r="AA178" s="286"/>
      <c r="AB178" s="452">
        <v>0</v>
      </c>
      <c r="AC178" s="452">
        <v>7</v>
      </c>
      <c r="AD178" s="285">
        <f t="shared" si="26"/>
        <v>337</v>
      </c>
    </row>
    <row r="179" spans="1:30" s="277" customFormat="1" ht="16.5">
      <c r="A179" s="431">
        <v>18</v>
      </c>
      <c r="B179" s="432">
        <v>515</v>
      </c>
      <c r="C179" s="454" t="s">
        <v>744</v>
      </c>
      <c r="D179" s="455" t="s">
        <v>752</v>
      </c>
      <c r="E179" s="451">
        <v>2209</v>
      </c>
      <c r="F179" s="456" t="s">
        <v>32</v>
      </c>
      <c r="G179" s="528">
        <v>522</v>
      </c>
      <c r="H179" s="452">
        <v>13</v>
      </c>
      <c r="I179" s="452">
        <v>34</v>
      </c>
      <c r="J179" s="452">
        <v>72</v>
      </c>
      <c r="K179" s="452">
        <v>6</v>
      </c>
      <c r="L179" s="452">
        <v>90</v>
      </c>
      <c r="M179" s="452">
        <v>1</v>
      </c>
      <c r="N179" s="452">
        <v>7</v>
      </c>
      <c r="O179" s="452">
        <v>3</v>
      </c>
      <c r="P179" s="452">
        <v>3</v>
      </c>
      <c r="Q179" s="452">
        <v>80</v>
      </c>
      <c r="R179" s="284"/>
      <c r="S179" s="452">
        <v>2</v>
      </c>
      <c r="T179" s="452">
        <v>6</v>
      </c>
      <c r="U179" s="452">
        <v>0</v>
      </c>
      <c r="V179" s="286"/>
      <c r="W179" s="452">
        <v>7</v>
      </c>
      <c r="X179" s="286"/>
      <c r="Y179" s="286"/>
      <c r="Z179" s="286"/>
      <c r="AA179" s="286"/>
      <c r="AB179" s="452">
        <v>0</v>
      </c>
      <c r="AC179" s="452">
        <v>7</v>
      </c>
      <c r="AD179" s="285">
        <f t="shared" si="26"/>
        <v>331</v>
      </c>
    </row>
    <row r="180" spans="1:30" s="277" customFormat="1" ht="16.5">
      <c r="A180" s="431">
        <v>18</v>
      </c>
      <c r="B180" s="432">
        <v>515</v>
      </c>
      <c r="C180" s="454" t="s">
        <v>744</v>
      </c>
      <c r="D180" s="455" t="s">
        <v>753</v>
      </c>
      <c r="E180" s="451">
        <v>2210</v>
      </c>
      <c r="F180" s="456" t="s">
        <v>31</v>
      </c>
      <c r="G180" s="528">
        <v>595</v>
      </c>
      <c r="H180" s="452">
        <v>17</v>
      </c>
      <c r="I180" s="452">
        <v>52</v>
      </c>
      <c r="J180" s="452">
        <v>84</v>
      </c>
      <c r="K180" s="452">
        <v>3</v>
      </c>
      <c r="L180" s="452">
        <v>86</v>
      </c>
      <c r="M180" s="452">
        <v>0</v>
      </c>
      <c r="N180" s="452">
        <v>28</v>
      </c>
      <c r="O180" s="452">
        <v>0</v>
      </c>
      <c r="P180" s="452">
        <v>4</v>
      </c>
      <c r="Q180" s="452">
        <v>85</v>
      </c>
      <c r="R180" s="284"/>
      <c r="S180" s="452">
        <v>0</v>
      </c>
      <c r="T180" s="452">
        <v>2</v>
      </c>
      <c r="U180" s="452">
        <v>3</v>
      </c>
      <c r="V180" s="286"/>
      <c r="W180" s="452">
        <v>14</v>
      </c>
      <c r="X180" s="286"/>
      <c r="Y180" s="286"/>
      <c r="Z180" s="286"/>
      <c r="AA180" s="286"/>
      <c r="AB180" s="452">
        <v>0</v>
      </c>
      <c r="AC180" s="452">
        <v>5</v>
      </c>
      <c r="AD180" s="285">
        <f t="shared" si="26"/>
        <v>383</v>
      </c>
    </row>
    <row r="181" spans="1:30" s="277" customFormat="1" ht="16.5">
      <c r="A181" s="431">
        <v>18</v>
      </c>
      <c r="B181" s="432">
        <v>515</v>
      </c>
      <c r="C181" s="454" t="s">
        <v>744</v>
      </c>
      <c r="D181" s="455" t="s">
        <v>753</v>
      </c>
      <c r="E181" s="451">
        <v>2210</v>
      </c>
      <c r="F181" s="456" t="s">
        <v>32</v>
      </c>
      <c r="G181" s="528">
        <v>595</v>
      </c>
      <c r="H181" s="452">
        <v>20</v>
      </c>
      <c r="I181" s="452">
        <v>50</v>
      </c>
      <c r="J181" s="452">
        <v>84</v>
      </c>
      <c r="K181" s="452">
        <v>6</v>
      </c>
      <c r="L181" s="452">
        <v>77</v>
      </c>
      <c r="M181" s="452">
        <v>1</v>
      </c>
      <c r="N181" s="452">
        <v>14</v>
      </c>
      <c r="O181" s="452">
        <v>1</v>
      </c>
      <c r="P181" s="452">
        <v>3</v>
      </c>
      <c r="Q181" s="452">
        <v>61</v>
      </c>
      <c r="R181" s="284"/>
      <c r="S181" s="452">
        <v>0</v>
      </c>
      <c r="T181" s="452">
        <v>5</v>
      </c>
      <c r="U181" s="452">
        <v>4</v>
      </c>
      <c r="V181" s="286"/>
      <c r="W181" s="452">
        <v>9</v>
      </c>
      <c r="X181" s="286"/>
      <c r="Y181" s="286"/>
      <c r="Z181" s="286"/>
      <c r="AA181" s="286"/>
      <c r="AB181" s="452">
        <v>0</v>
      </c>
      <c r="AC181" s="452">
        <v>12</v>
      </c>
      <c r="AD181" s="285">
        <f t="shared" si="26"/>
        <v>347</v>
      </c>
    </row>
    <row r="182" spans="1:30" s="277" customFormat="1" ht="16.5">
      <c r="A182" s="431">
        <v>18</v>
      </c>
      <c r="B182" s="432">
        <v>515</v>
      </c>
      <c r="C182" s="454" t="s">
        <v>744</v>
      </c>
      <c r="D182" s="455" t="s">
        <v>753</v>
      </c>
      <c r="E182" s="451">
        <v>2210</v>
      </c>
      <c r="F182" s="456" t="s">
        <v>33</v>
      </c>
      <c r="G182" s="528">
        <v>595</v>
      </c>
      <c r="H182" s="452">
        <v>13</v>
      </c>
      <c r="I182" s="452">
        <v>33</v>
      </c>
      <c r="J182" s="452">
        <v>83</v>
      </c>
      <c r="K182" s="452">
        <v>2</v>
      </c>
      <c r="L182" s="452">
        <v>87</v>
      </c>
      <c r="M182" s="452">
        <v>1</v>
      </c>
      <c r="N182" s="452">
        <v>22</v>
      </c>
      <c r="O182" s="452">
        <v>2</v>
      </c>
      <c r="P182" s="452">
        <v>5</v>
      </c>
      <c r="Q182" s="452">
        <v>67</v>
      </c>
      <c r="R182" s="284"/>
      <c r="S182" s="452">
        <v>0</v>
      </c>
      <c r="T182" s="452">
        <v>4</v>
      </c>
      <c r="U182" s="452">
        <v>0</v>
      </c>
      <c r="V182" s="286"/>
      <c r="W182" s="452">
        <v>12</v>
      </c>
      <c r="X182" s="286"/>
      <c r="Y182" s="286"/>
      <c r="Z182" s="286"/>
      <c r="AA182" s="286"/>
      <c r="AB182" s="452">
        <v>0</v>
      </c>
      <c r="AC182" s="452">
        <v>11</v>
      </c>
      <c r="AD182" s="285">
        <f t="shared" si="26"/>
        <v>342</v>
      </c>
    </row>
    <row r="183" spans="1:30" s="277" customFormat="1" ht="16.5">
      <c r="A183" s="431">
        <v>18</v>
      </c>
      <c r="B183" s="432">
        <v>515</v>
      </c>
      <c r="C183" s="454" t="s">
        <v>744</v>
      </c>
      <c r="D183" s="455" t="s">
        <v>753</v>
      </c>
      <c r="E183" s="451">
        <v>2211</v>
      </c>
      <c r="F183" s="456" t="s">
        <v>31</v>
      </c>
      <c r="G183" s="528">
        <v>430</v>
      </c>
      <c r="H183" s="452">
        <v>17</v>
      </c>
      <c r="I183" s="452">
        <v>80</v>
      </c>
      <c r="J183" s="452">
        <v>68</v>
      </c>
      <c r="K183" s="452">
        <v>2</v>
      </c>
      <c r="L183" s="452">
        <v>28</v>
      </c>
      <c r="M183" s="452">
        <v>1</v>
      </c>
      <c r="N183" s="452">
        <v>2</v>
      </c>
      <c r="O183" s="452">
        <v>0</v>
      </c>
      <c r="P183" s="452">
        <v>4</v>
      </c>
      <c r="Q183" s="452">
        <v>55</v>
      </c>
      <c r="R183" s="284"/>
      <c r="S183" s="452">
        <v>2</v>
      </c>
      <c r="T183" s="452">
        <v>1</v>
      </c>
      <c r="U183" s="452">
        <v>0</v>
      </c>
      <c r="V183" s="286"/>
      <c r="W183" s="452">
        <v>4</v>
      </c>
      <c r="X183" s="286"/>
      <c r="Y183" s="286"/>
      <c r="Z183" s="286"/>
      <c r="AA183" s="286"/>
      <c r="AB183" s="452">
        <v>0</v>
      </c>
      <c r="AC183" s="452">
        <v>2</v>
      </c>
      <c r="AD183" s="285">
        <f t="shared" si="26"/>
        <v>266</v>
      </c>
    </row>
    <row r="184" spans="1:30" s="277" customFormat="1" ht="16.5">
      <c r="A184" s="431">
        <v>18</v>
      </c>
      <c r="B184" s="432">
        <v>515</v>
      </c>
      <c r="C184" s="454" t="s">
        <v>744</v>
      </c>
      <c r="D184" s="455" t="s">
        <v>753</v>
      </c>
      <c r="E184" s="451">
        <v>2212</v>
      </c>
      <c r="F184" s="456" t="s">
        <v>31</v>
      </c>
      <c r="G184" s="528">
        <v>444</v>
      </c>
      <c r="H184" s="452">
        <v>14</v>
      </c>
      <c r="I184" s="452">
        <v>73</v>
      </c>
      <c r="J184" s="452">
        <v>71</v>
      </c>
      <c r="K184" s="452">
        <v>0</v>
      </c>
      <c r="L184" s="452">
        <v>38</v>
      </c>
      <c r="M184" s="452">
        <v>0</v>
      </c>
      <c r="N184" s="452">
        <v>4</v>
      </c>
      <c r="O184" s="452">
        <v>1</v>
      </c>
      <c r="P184" s="452">
        <v>6</v>
      </c>
      <c r="Q184" s="452">
        <v>78</v>
      </c>
      <c r="R184" s="284"/>
      <c r="S184" s="452">
        <v>2</v>
      </c>
      <c r="T184" s="452">
        <v>3</v>
      </c>
      <c r="U184" s="452">
        <v>2</v>
      </c>
      <c r="V184" s="286"/>
      <c r="W184" s="452">
        <v>2</v>
      </c>
      <c r="X184" s="286"/>
      <c r="Y184" s="286"/>
      <c r="Z184" s="286"/>
      <c r="AA184" s="286"/>
      <c r="AB184" s="452">
        <v>0</v>
      </c>
      <c r="AC184" s="452">
        <v>4</v>
      </c>
      <c r="AD184" s="285">
        <f t="shared" si="26"/>
        <v>298</v>
      </c>
    </row>
    <row r="185" spans="1:30" s="277" customFormat="1" ht="16.5">
      <c r="A185" s="431">
        <v>18</v>
      </c>
      <c r="B185" s="432">
        <v>515</v>
      </c>
      <c r="C185" s="454" t="s">
        <v>744</v>
      </c>
      <c r="D185" s="455" t="s">
        <v>753</v>
      </c>
      <c r="E185" s="451">
        <v>2212</v>
      </c>
      <c r="F185" s="456" t="s">
        <v>32</v>
      </c>
      <c r="G185" s="528">
        <v>443</v>
      </c>
      <c r="H185" s="452">
        <v>14</v>
      </c>
      <c r="I185" s="452">
        <v>72</v>
      </c>
      <c r="J185" s="452">
        <v>65</v>
      </c>
      <c r="K185" s="452">
        <v>3</v>
      </c>
      <c r="L185" s="452">
        <v>38</v>
      </c>
      <c r="M185" s="452">
        <v>1</v>
      </c>
      <c r="N185" s="452">
        <v>1</v>
      </c>
      <c r="O185" s="452">
        <v>0</v>
      </c>
      <c r="P185" s="452">
        <v>4</v>
      </c>
      <c r="Q185" s="452">
        <v>76</v>
      </c>
      <c r="R185" s="284"/>
      <c r="S185" s="452">
        <v>3</v>
      </c>
      <c r="T185" s="452">
        <v>1</v>
      </c>
      <c r="U185" s="452">
        <v>0</v>
      </c>
      <c r="V185" s="286"/>
      <c r="W185" s="452">
        <v>6</v>
      </c>
      <c r="X185" s="286"/>
      <c r="Y185" s="286"/>
      <c r="Z185" s="286"/>
      <c r="AA185" s="286"/>
      <c r="AB185" s="452">
        <v>0</v>
      </c>
      <c r="AC185" s="452">
        <v>2</v>
      </c>
      <c r="AD185" s="285">
        <f t="shared" si="26"/>
        <v>286</v>
      </c>
    </row>
    <row r="186" spans="1:30" s="277" customFormat="1" ht="16.5">
      <c r="A186" s="431">
        <v>18</v>
      </c>
      <c r="B186" s="432">
        <v>515</v>
      </c>
      <c r="C186" s="454" t="s">
        <v>744</v>
      </c>
      <c r="D186" s="455" t="s">
        <v>754</v>
      </c>
      <c r="E186" s="451">
        <v>2213</v>
      </c>
      <c r="F186" s="456" t="s">
        <v>31</v>
      </c>
      <c r="G186" s="528">
        <v>625</v>
      </c>
      <c r="H186" s="452">
        <v>9</v>
      </c>
      <c r="I186" s="452">
        <v>41</v>
      </c>
      <c r="J186" s="452">
        <v>73</v>
      </c>
      <c r="K186" s="452">
        <v>15</v>
      </c>
      <c r="L186" s="452">
        <v>107</v>
      </c>
      <c r="M186" s="452">
        <v>0</v>
      </c>
      <c r="N186" s="452">
        <v>13</v>
      </c>
      <c r="O186" s="452">
        <v>1</v>
      </c>
      <c r="P186" s="452">
        <v>6</v>
      </c>
      <c r="Q186" s="452">
        <v>90</v>
      </c>
      <c r="R186" s="96"/>
      <c r="S186" s="452">
        <v>0</v>
      </c>
      <c r="T186" s="452">
        <v>2</v>
      </c>
      <c r="U186" s="452">
        <v>2</v>
      </c>
      <c r="V186" s="368"/>
      <c r="W186" s="452">
        <v>4</v>
      </c>
      <c r="X186" s="368"/>
      <c r="Y186" s="368"/>
      <c r="Z186" s="368"/>
      <c r="AA186" s="368"/>
      <c r="AB186" s="452">
        <v>0</v>
      </c>
      <c r="AC186" s="452">
        <v>9</v>
      </c>
      <c r="AD186" s="285">
        <f t="shared" si="26"/>
        <v>372</v>
      </c>
    </row>
    <row r="187" spans="1:30" s="277" customFormat="1" ht="16.5">
      <c r="A187" s="431">
        <v>18</v>
      </c>
      <c r="B187" s="432">
        <v>515</v>
      </c>
      <c r="C187" s="454" t="s">
        <v>744</v>
      </c>
      <c r="D187" s="455" t="s">
        <v>754</v>
      </c>
      <c r="E187" s="451">
        <v>2213</v>
      </c>
      <c r="F187" s="456" t="s">
        <v>32</v>
      </c>
      <c r="G187" s="528">
        <v>624</v>
      </c>
      <c r="H187" s="452">
        <v>11</v>
      </c>
      <c r="I187" s="452">
        <v>57</v>
      </c>
      <c r="J187" s="452">
        <v>54</v>
      </c>
      <c r="K187" s="452">
        <v>10</v>
      </c>
      <c r="L187" s="452">
        <v>115</v>
      </c>
      <c r="M187" s="452">
        <v>0</v>
      </c>
      <c r="N187" s="452">
        <v>20</v>
      </c>
      <c r="O187" s="452">
        <v>1</v>
      </c>
      <c r="P187" s="452">
        <v>10</v>
      </c>
      <c r="Q187" s="452">
        <v>93</v>
      </c>
      <c r="R187" s="96"/>
      <c r="S187" s="452">
        <v>1</v>
      </c>
      <c r="T187" s="452">
        <v>2</v>
      </c>
      <c r="U187" s="452">
        <v>0</v>
      </c>
      <c r="V187" s="368"/>
      <c r="W187" s="452">
        <v>3</v>
      </c>
      <c r="X187" s="368"/>
      <c r="Y187" s="368"/>
      <c r="Z187" s="368"/>
      <c r="AA187" s="368"/>
      <c r="AB187" s="452">
        <v>0</v>
      </c>
      <c r="AC187" s="452">
        <v>10</v>
      </c>
      <c r="AD187" s="285">
        <f t="shared" si="26"/>
        <v>387</v>
      </c>
    </row>
    <row r="188" spans="1:30" s="277" customFormat="1" ht="16.5">
      <c r="A188" s="431">
        <v>18</v>
      </c>
      <c r="B188" s="432">
        <v>515</v>
      </c>
      <c r="C188" s="454" t="s">
        <v>744</v>
      </c>
      <c r="D188" s="455" t="s">
        <v>754</v>
      </c>
      <c r="E188" s="451">
        <v>2213</v>
      </c>
      <c r="F188" s="456" t="s">
        <v>33</v>
      </c>
      <c r="G188" s="528">
        <v>624</v>
      </c>
      <c r="H188" s="452">
        <v>10</v>
      </c>
      <c r="I188" s="452">
        <v>63</v>
      </c>
      <c r="J188" s="452">
        <v>49</v>
      </c>
      <c r="K188" s="452">
        <v>10</v>
      </c>
      <c r="L188" s="452">
        <v>79</v>
      </c>
      <c r="M188" s="452">
        <v>0</v>
      </c>
      <c r="N188" s="452">
        <v>20</v>
      </c>
      <c r="O188" s="452">
        <v>0</v>
      </c>
      <c r="P188" s="452">
        <v>10</v>
      </c>
      <c r="Q188" s="452">
        <v>91</v>
      </c>
      <c r="R188" s="96"/>
      <c r="S188" s="452">
        <v>1</v>
      </c>
      <c r="T188" s="452">
        <v>1</v>
      </c>
      <c r="U188" s="452">
        <v>2</v>
      </c>
      <c r="V188" s="368"/>
      <c r="W188" s="452">
        <v>0</v>
      </c>
      <c r="X188" s="368"/>
      <c r="Y188" s="368"/>
      <c r="Z188" s="368"/>
      <c r="AA188" s="368"/>
      <c r="AB188" s="452">
        <v>0</v>
      </c>
      <c r="AC188" s="452">
        <v>6</v>
      </c>
      <c r="AD188" s="285">
        <f t="shared" si="26"/>
        <v>342</v>
      </c>
    </row>
    <row r="189" spans="1:30" s="277" customFormat="1" ht="16.5">
      <c r="A189" s="431">
        <v>18</v>
      </c>
      <c r="B189" s="432">
        <v>515</v>
      </c>
      <c r="C189" s="454" t="s">
        <v>744</v>
      </c>
      <c r="D189" s="455" t="s">
        <v>754</v>
      </c>
      <c r="E189" s="451">
        <v>2214</v>
      </c>
      <c r="F189" s="456" t="s">
        <v>31</v>
      </c>
      <c r="G189" s="528">
        <v>632</v>
      </c>
      <c r="H189" s="452">
        <v>10</v>
      </c>
      <c r="I189" s="452">
        <v>74</v>
      </c>
      <c r="J189" s="452">
        <v>78</v>
      </c>
      <c r="K189" s="452">
        <v>1</v>
      </c>
      <c r="L189" s="452">
        <v>79</v>
      </c>
      <c r="M189" s="452">
        <v>1</v>
      </c>
      <c r="N189" s="452">
        <v>7</v>
      </c>
      <c r="O189" s="452">
        <v>1</v>
      </c>
      <c r="P189" s="452">
        <v>4</v>
      </c>
      <c r="Q189" s="452">
        <v>111</v>
      </c>
      <c r="R189" s="96"/>
      <c r="S189" s="452">
        <v>0</v>
      </c>
      <c r="T189" s="452">
        <v>7</v>
      </c>
      <c r="U189" s="452">
        <v>1</v>
      </c>
      <c r="V189" s="368"/>
      <c r="W189" s="452">
        <v>4</v>
      </c>
      <c r="X189" s="368"/>
      <c r="Y189" s="368"/>
      <c r="Z189" s="368"/>
      <c r="AA189" s="368"/>
      <c r="AB189" s="452">
        <v>0</v>
      </c>
      <c r="AC189" s="452">
        <v>17</v>
      </c>
      <c r="AD189" s="285">
        <f t="shared" si="26"/>
        <v>395</v>
      </c>
    </row>
    <row r="190" spans="1:30" s="277" customFormat="1" ht="16.5">
      <c r="A190" s="431">
        <v>18</v>
      </c>
      <c r="B190" s="432">
        <v>515</v>
      </c>
      <c r="C190" s="454" t="s">
        <v>744</v>
      </c>
      <c r="D190" s="455" t="s">
        <v>754</v>
      </c>
      <c r="E190" s="451">
        <v>2214</v>
      </c>
      <c r="F190" s="456" t="s">
        <v>32</v>
      </c>
      <c r="G190" s="528">
        <v>631</v>
      </c>
      <c r="H190" s="452">
        <v>15</v>
      </c>
      <c r="I190" s="452">
        <v>73</v>
      </c>
      <c r="J190" s="452">
        <v>66</v>
      </c>
      <c r="K190" s="452">
        <v>8</v>
      </c>
      <c r="L190" s="452">
        <v>71</v>
      </c>
      <c r="M190" s="452">
        <v>1</v>
      </c>
      <c r="N190" s="452">
        <v>11</v>
      </c>
      <c r="O190" s="452">
        <v>0</v>
      </c>
      <c r="P190" s="452">
        <v>4</v>
      </c>
      <c r="Q190" s="452">
        <v>121</v>
      </c>
      <c r="R190" s="96"/>
      <c r="S190" s="452">
        <v>0</v>
      </c>
      <c r="T190" s="452">
        <v>4</v>
      </c>
      <c r="U190" s="452">
        <v>0</v>
      </c>
      <c r="V190" s="368"/>
      <c r="W190" s="452">
        <v>11</v>
      </c>
      <c r="X190" s="368"/>
      <c r="Y190" s="368"/>
      <c r="Z190" s="368"/>
      <c r="AA190" s="368"/>
      <c r="AB190" s="452">
        <v>0</v>
      </c>
      <c r="AC190" s="452">
        <v>7</v>
      </c>
      <c r="AD190" s="285">
        <f t="shared" si="26"/>
        <v>392</v>
      </c>
    </row>
    <row r="191" spans="1:30" s="277" customFormat="1" ht="16.5">
      <c r="A191" s="431">
        <v>18</v>
      </c>
      <c r="B191" s="432">
        <v>515</v>
      </c>
      <c r="C191" s="454" t="s">
        <v>744</v>
      </c>
      <c r="D191" s="455" t="s">
        <v>754</v>
      </c>
      <c r="E191" s="451">
        <v>2214</v>
      </c>
      <c r="F191" s="456" t="s">
        <v>33</v>
      </c>
      <c r="G191" s="528">
        <v>631</v>
      </c>
      <c r="H191" s="452">
        <v>14</v>
      </c>
      <c r="I191" s="452">
        <v>54</v>
      </c>
      <c r="J191" s="452">
        <v>78</v>
      </c>
      <c r="K191" s="452">
        <v>3</v>
      </c>
      <c r="L191" s="452">
        <v>81</v>
      </c>
      <c r="M191" s="452">
        <v>0</v>
      </c>
      <c r="N191" s="452">
        <v>14</v>
      </c>
      <c r="O191" s="452">
        <v>2</v>
      </c>
      <c r="P191" s="452">
        <v>3</v>
      </c>
      <c r="Q191" s="452">
        <v>93</v>
      </c>
      <c r="R191" s="96"/>
      <c r="S191" s="452">
        <v>2</v>
      </c>
      <c r="T191" s="452">
        <v>2</v>
      </c>
      <c r="U191" s="452">
        <v>2</v>
      </c>
      <c r="V191" s="368"/>
      <c r="W191" s="452">
        <v>8</v>
      </c>
      <c r="X191" s="368"/>
      <c r="Y191" s="368"/>
      <c r="Z191" s="368"/>
      <c r="AA191" s="368"/>
      <c r="AB191" s="452">
        <v>0</v>
      </c>
      <c r="AC191" s="452">
        <v>3</v>
      </c>
      <c r="AD191" s="285">
        <f t="shared" si="26"/>
        <v>359</v>
      </c>
    </row>
    <row r="192" spans="1:30" s="277" customFormat="1" ht="16.5">
      <c r="A192" s="431">
        <v>18</v>
      </c>
      <c r="B192" s="432">
        <v>515</v>
      </c>
      <c r="C192" s="454" t="s">
        <v>744</v>
      </c>
      <c r="D192" s="455" t="s">
        <v>755</v>
      </c>
      <c r="E192" s="451">
        <v>2215</v>
      </c>
      <c r="F192" s="456" t="s">
        <v>31</v>
      </c>
      <c r="G192" s="528">
        <v>684</v>
      </c>
      <c r="H192" s="452">
        <v>23</v>
      </c>
      <c r="I192" s="452">
        <v>55</v>
      </c>
      <c r="J192" s="452">
        <v>82</v>
      </c>
      <c r="K192" s="452">
        <v>8</v>
      </c>
      <c r="L192" s="452">
        <v>98</v>
      </c>
      <c r="M192" s="452">
        <v>1</v>
      </c>
      <c r="N192" s="452">
        <v>11</v>
      </c>
      <c r="O192" s="452">
        <v>1</v>
      </c>
      <c r="P192" s="452">
        <v>10</v>
      </c>
      <c r="Q192" s="452">
        <v>94</v>
      </c>
      <c r="R192" s="96"/>
      <c r="S192" s="452">
        <v>0</v>
      </c>
      <c r="T192" s="452">
        <v>7</v>
      </c>
      <c r="U192" s="452">
        <v>0</v>
      </c>
      <c r="V192" s="368"/>
      <c r="W192" s="452">
        <v>5</v>
      </c>
      <c r="X192" s="368"/>
      <c r="Y192" s="368"/>
      <c r="Z192" s="368"/>
      <c r="AA192" s="368"/>
      <c r="AB192" s="452">
        <v>0</v>
      </c>
      <c r="AC192" s="452">
        <v>15</v>
      </c>
      <c r="AD192" s="285">
        <f t="shared" si="26"/>
        <v>410</v>
      </c>
    </row>
    <row r="193" spans="1:30" s="277" customFormat="1" ht="16.5">
      <c r="A193" s="431">
        <v>18</v>
      </c>
      <c r="B193" s="432">
        <v>515</v>
      </c>
      <c r="C193" s="454" t="s">
        <v>744</v>
      </c>
      <c r="D193" s="455" t="s">
        <v>755</v>
      </c>
      <c r="E193" s="451">
        <v>2215</v>
      </c>
      <c r="F193" s="456" t="s">
        <v>32</v>
      </c>
      <c r="G193" s="528">
        <v>684</v>
      </c>
      <c r="H193" s="452">
        <v>16</v>
      </c>
      <c r="I193" s="452">
        <v>62</v>
      </c>
      <c r="J193" s="452">
        <v>71</v>
      </c>
      <c r="K193" s="452">
        <v>11</v>
      </c>
      <c r="L193" s="452">
        <v>83</v>
      </c>
      <c r="M193" s="452">
        <v>3</v>
      </c>
      <c r="N193" s="452">
        <v>14</v>
      </c>
      <c r="O193" s="452">
        <v>1</v>
      </c>
      <c r="P193" s="452">
        <v>8</v>
      </c>
      <c r="Q193" s="452">
        <v>102</v>
      </c>
      <c r="R193" s="96"/>
      <c r="S193" s="452">
        <v>1</v>
      </c>
      <c r="T193" s="452">
        <v>2</v>
      </c>
      <c r="U193" s="452">
        <v>1</v>
      </c>
      <c r="V193" s="368"/>
      <c r="W193" s="452">
        <v>5</v>
      </c>
      <c r="X193" s="368"/>
      <c r="Y193" s="368"/>
      <c r="Z193" s="368"/>
      <c r="AA193" s="368"/>
      <c r="AB193" s="452">
        <v>0</v>
      </c>
      <c r="AC193" s="452">
        <v>20</v>
      </c>
      <c r="AD193" s="285">
        <f t="shared" si="26"/>
        <v>400</v>
      </c>
    </row>
    <row r="194" spans="1:30" s="277" customFormat="1" ht="16.5">
      <c r="A194" s="431">
        <v>18</v>
      </c>
      <c r="B194" s="432">
        <v>515</v>
      </c>
      <c r="C194" s="454" t="s">
        <v>744</v>
      </c>
      <c r="D194" s="455" t="s">
        <v>755</v>
      </c>
      <c r="E194" s="451">
        <v>2215</v>
      </c>
      <c r="F194" s="456" t="s">
        <v>33</v>
      </c>
      <c r="G194" s="528">
        <v>684</v>
      </c>
      <c r="H194" s="452">
        <v>13</v>
      </c>
      <c r="I194" s="452">
        <v>73</v>
      </c>
      <c r="J194" s="452">
        <v>74</v>
      </c>
      <c r="K194" s="452">
        <v>5</v>
      </c>
      <c r="L194" s="452">
        <v>84</v>
      </c>
      <c r="M194" s="452">
        <v>1</v>
      </c>
      <c r="N194" s="452">
        <v>14</v>
      </c>
      <c r="O194" s="452">
        <v>2</v>
      </c>
      <c r="P194" s="452">
        <v>11</v>
      </c>
      <c r="Q194" s="452">
        <v>126</v>
      </c>
      <c r="R194" s="96"/>
      <c r="S194" s="452">
        <v>2</v>
      </c>
      <c r="T194" s="452">
        <v>8</v>
      </c>
      <c r="U194" s="452">
        <v>0</v>
      </c>
      <c r="V194" s="368"/>
      <c r="W194" s="452">
        <v>5</v>
      </c>
      <c r="X194" s="368"/>
      <c r="Y194" s="368"/>
      <c r="Z194" s="368"/>
      <c r="AA194" s="368"/>
      <c r="AB194" s="452">
        <v>0</v>
      </c>
      <c r="AC194" s="452">
        <v>4</v>
      </c>
      <c r="AD194" s="285">
        <f t="shared" si="26"/>
        <v>422</v>
      </c>
    </row>
    <row r="195" spans="1:30" s="277" customFormat="1" ht="16.5">
      <c r="A195" s="431">
        <v>18</v>
      </c>
      <c r="B195" s="432">
        <v>515</v>
      </c>
      <c r="C195" s="454" t="s">
        <v>744</v>
      </c>
      <c r="D195" s="455" t="s">
        <v>735</v>
      </c>
      <c r="E195" s="451">
        <v>2216</v>
      </c>
      <c r="F195" s="456" t="s">
        <v>31</v>
      </c>
      <c r="G195" s="528">
        <v>736</v>
      </c>
      <c r="H195" s="452">
        <v>25</v>
      </c>
      <c r="I195" s="452">
        <v>66</v>
      </c>
      <c r="J195" s="452">
        <v>121</v>
      </c>
      <c r="K195" s="452">
        <v>5</v>
      </c>
      <c r="L195" s="452">
        <v>95</v>
      </c>
      <c r="M195" s="452">
        <v>2</v>
      </c>
      <c r="N195" s="452">
        <v>5</v>
      </c>
      <c r="O195" s="452">
        <v>1</v>
      </c>
      <c r="P195" s="452">
        <v>1</v>
      </c>
      <c r="Q195" s="452">
        <v>155</v>
      </c>
      <c r="R195" s="96"/>
      <c r="S195" s="452">
        <v>0</v>
      </c>
      <c r="T195" s="452">
        <v>6</v>
      </c>
      <c r="U195" s="452">
        <v>0</v>
      </c>
      <c r="V195" s="368"/>
      <c r="W195" s="452">
        <v>3</v>
      </c>
      <c r="X195" s="368"/>
      <c r="Y195" s="368"/>
      <c r="Z195" s="368"/>
      <c r="AA195" s="368"/>
      <c r="AB195" s="452">
        <v>0</v>
      </c>
      <c r="AC195" s="452">
        <v>16</v>
      </c>
      <c r="AD195" s="285">
        <f t="shared" si="26"/>
        <v>501</v>
      </c>
    </row>
    <row r="196" spans="1:30" s="277" customFormat="1" ht="16.5">
      <c r="A196" s="431">
        <v>18</v>
      </c>
      <c r="B196" s="432">
        <v>515</v>
      </c>
      <c r="C196" s="454" t="s">
        <v>744</v>
      </c>
      <c r="D196" s="455" t="s">
        <v>735</v>
      </c>
      <c r="E196" s="451">
        <v>2216</v>
      </c>
      <c r="F196" s="456" t="s">
        <v>32</v>
      </c>
      <c r="G196" s="528">
        <v>735</v>
      </c>
      <c r="H196" s="452">
        <v>23</v>
      </c>
      <c r="I196" s="452">
        <v>61</v>
      </c>
      <c r="J196" s="452">
        <v>90</v>
      </c>
      <c r="K196" s="452">
        <v>3</v>
      </c>
      <c r="L196" s="452">
        <v>101</v>
      </c>
      <c r="M196" s="452">
        <v>1</v>
      </c>
      <c r="N196" s="452">
        <v>1</v>
      </c>
      <c r="O196" s="452">
        <v>1</v>
      </c>
      <c r="P196" s="452">
        <v>20</v>
      </c>
      <c r="Q196" s="452">
        <v>157</v>
      </c>
      <c r="R196" s="96"/>
      <c r="S196" s="452">
        <v>2</v>
      </c>
      <c r="T196" s="452">
        <v>5</v>
      </c>
      <c r="U196" s="452">
        <v>1</v>
      </c>
      <c r="V196" s="368"/>
      <c r="W196" s="452">
        <v>3</v>
      </c>
      <c r="X196" s="368"/>
      <c r="Y196" s="368"/>
      <c r="Z196" s="368"/>
      <c r="AA196" s="368"/>
      <c r="AB196" s="452">
        <v>1</v>
      </c>
      <c r="AC196" s="452">
        <v>17</v>
      </c>
      <c r="AD196" s="285">
        <f t="shared" si="26"/>
        <v>487</v>
      </c>
    </row>
    <row r="197" spans="1:30" s="277" customFormat="1" ht="16.5">
      <c r="A197" s="431">
        <v>18</v>
      </c>
      <c r="B197" s="432">
        <v>515</v>
      </c>
      <c r="C197" s="454" t="s">
        <v>744</v>
      </c>
      <c r="D197" s="455" t="s">
        <v>735</v>
      </c>
      <c r="E197" s="451">
        <v>2217</v>
      </c>
      <c r="F197" s="456" t="s">
        <v>31</v>
      </c>
      <c r="G197" s="528">
        <v>687</v>
      </c>
      <c r="H197" s="452">
        <v>21</v>
      </c>
      <c r="I197" s="452">
        <v>51</v>
      </c>
      <c r="J197" s="452">
        <v>113</v>
      </c>
      <c r="K197" s="452">
        <v>10</v>
      </c>
      <c r="L197" s="452">
        <v>98</v>
      </c>
      <c r="M197" s="452">
        <v>0</v>
      </c>
      <c r="N197" s="452">
        <v>12</v>
      </c>
      <c r="O197" s="452">
        <v>1</v>
      </c>
      <c r="P197" s="452">
        <v>12</v>
      </c>
      <c r="Q197" s="452">
        <v>117</v>
      </c>
      <c r="R197" s="96"/>
      <c r="S197" s="452">
        <v>0</v>
      </c>
      <c r="T197" s="452">
        <v>6</v>
      </c>
      <c r="U197" s="452">
        <v>1</v>
      </c>
      <c r="V197" s="368"/>
      <c r="W197" s="452">
        <v>7</v>
      </c>
      <c r="X197" s="368"/>
      <c r="Y197" s="368"/>
      <c r="Z197" s="368"/>
      <c r="AA197" s="368"/>
      <c r="AB197" s="452">
        <v>0</v>
      </c>
      <c r="AC197" s="452">
        <v>9</v>
      </c>
      <c r="AD197" s="285">
        <f t="shared" si="26"/>
        <v>458</v>
      </c>
    </row>
    <row r="198" spans="1:30" s="277" customFormat="1" ht="16.5">
      <c r="A198" s="431">
        <v>18</v>
      </c>
      <c r="B198" s="432">
        <v>515</v>
      </c>
      <c r="C198" s="454" t="s">
        <v>744</v>
      </c>
      <c r="D198" s="455" t="s">
        <v>735</v>
      </c>
      <c r="E198" s="451">
        <v>2217</v>
      </c>
      <c r="F198" s="456" t="s">
        <v>32</v>
      </c>
      <c r="G198" s="528">
        <v>687</v>
      </c>
      <c r="H198" s="452">
        <v>26</v>
      </c>
      <c r="I198" s="452">
        <v>50</v>
      </c>
      <c r="J198" s="452">
        <v>132</v>
      </c>
      <c r="K198" s="452">
        <v>8</v>
      </c>
      <c r="L198" s="452">
        <v>122</v>
      </c>
      <c r="M198" s="452">
        <v>1</v>
      </c>
      <c r="N198" s="452">
        <v>2</v>
      </c>
      <c r="O198" s="452">
        <v>3</v>
      </c>
      <c r="P198" s="452">
        <v>9</v>
      </c>
      <c r="Q198" s="452">
        <v>122</v>
      </c>
      <c r="R198" s="96"/>
      <c r="S198" s="452">
        <v>2</v>
      </c>
      <c r="T198" s="452">
        <v>3</v>
      </c>
      <c r="U198" s="452">
        <v>0</v>
      </c>
      <c r="V198" s="368"/>
      <c r="W198" s="452">
        <v>4</v>
      </c>
      <c r="X198" s="368"/>
      <c r="Y198" s="368"/>
      <c r="Z198" s="368"/>
      <c r="AA198" s="368"/>
      <c r="AB198" s="452">
        <v>0</v>
      </c>
      <c r="AC198" s="452">
        <v>7</v>
      </c>
      <c r="AD198" s="285">
        <f t="shared" si="26"/>
        <v>491</v>
      </c>
    </row>
    <row r="199" spans="1:30" s="277" customFormat="1" ht="16.5">
      <c r="A199" s="431">
        <v>18</v>
      </c>
      <c r="B199" s="432">
        <v>515</v>
      </c>
      <c r="C199" s="454" t="s">
        <v>744</v>
      </c>
      <c r="D199" s="455" t="s">
        <v>735</v>
      </c>
      <c r="E199" s="451">
        <v>2217</v>
      </c>
      <c r="F199" s="456" t="s">
        <v>33</v>
      </c>
      <c r="G199" s="528">
        <v>687</v>
      </c>
      <c r="H199" s="452">
        <v>28</v>
      </c>
      <c r="I199" s="452">
        <v>53</v>
      </c>
      <c r="J199" s="452">
        <v>100</v>
      </c>
      <c r="K199" s="452">
        <v>5</v>
      </c>
      <c r="L199" s="452">
        <v>84</v>
      </c>
      <c r="M199" s="452">
        <v>1</v>
      </c>
      <c r="N199" s="452">
        <v>10</v>
      </c>
      <c r="O199" s="452">
        <v>1</v>
      </c>
      <c r="P199" s="452">
        <v>13</v>
      </c>
      <c r="Q199" s="452">
        <v>122</v>
      </c>
      <c r="R199" s="96"/>
      <c r="S199" s="452">
        <v>0</v>
      </c>
      <c r="T199" s="452">
        <v>5</v>
      </c>
      <c r="U199" s="452">
        <v>0</v>
      </c>
      <c r="V199" s="368"/>
      <c r="W199" s="452">
        <v>9</v>
      </c>
      <c r="X199" s="368"/>
      <c r="Y199" s="368"/>
      <c r="Z199" s="368"/>
      <c r="AA199" s="368"/>
      <c r="AB199" s="452">
        <v>0</v>
      </c>
      <c r="AC199" s="452">
        <v>6</v>
      </c>
      <c r="AD199" s="285">
        <f t="shared" si="26"/>
        <v>437</v>
      </c>
    </row>
    <row r="200" spans="1:30" s="277" customFormat="1" ht="16.5">
      <c r="A200" s="431">
        <v>18</v>
      </c>
      <c r="B200" s="432">
        <v>515</v>
      </c>
      <c r="C200" s="454" t="s">
        <v>744</v>
      </c>
      <c r="D200" s="455" t="s">
        <v>756</v>
      </c>
      <c r="E200" s="451">
        <v>2218</v>
      </c>
      <c r="F200" s="456" t="s">
        <v>31</v>
      </c>
      <c r="G200" s="528">
        <v>642</v>
      </c>
      <c r="H200" s="452">
        <v>23</v>
      </c>
      <c r="I200" s="452">
        <v>52</v>
      </c>
      <c r="J200" s="452">
        <v>49</v>
      </c>
      <c r="K200" s="452">
        <v>7</v>
      </c>
      <c r="L200" s="452">
        <v>114</v>
      </c>
      <c r="M200" s="452">
        <v>3</v>
      </c>
      <c r="N200" s="452">
        <v>6</v>
      </c>
      <c r="O200" s="452">
        <v>0</v>
      </c>
      <c r="P200" s="452">
        <v>2</v>
      </c>
      <c r="Q200" s="452">
        <v>88</v>
      </c>
      <c r="R200" s="96"/>
      <c r="S200" s="452">
        <v>2</v>
      </c>
      <c r="T200" s="452">
        <v>5</v>
      </c>
      <c r="U200" s="452">
        <v>1</v>
      </c>
      <c r="V200" s="368"/>
      <c r="W200" s="452">
        <v>5</v>
      </c>
      <c r="X200" s="368"/>
      <c r="Y200" s="368"/>
      <c r="Z200" s="368"/>
      <c r="AA200" s="368"/>
      <c r="AB200" s="452">
        <v>0</v>
      </c>
      <c r="AC200" s="452">
        <v>13</v>
      </c>
      <c r="AD200" s="285">
        <f t="shared" si="26"/>
        <v>370</v>
      </c>
    </row>
    <row r="201" spans="1:30" s="277" customFormat="1" ht="16.5">
      <c r="A201" s="431">
        <v>18</v>
      </c>
      <c r="B201" s="432">
        <v>515</v>
      </c>
      <c r="C201" s="454" t="s">
        <v>744</v>
      </c>
      <c r="D201" s="455" t="s">
        <v>756</v>
      </c>
      <c r="E201" s="451">
        <v>2218</v>
      </c>
      <c r="F201" s="456" t="s">
        <v>32</v>
      </c>
      <c r="G201" s="528">
        <v>642</v>
      </c>
      <c r="H201" s="452">
        <v>7</v>
      </c>
      <c r="I201" s="452">
        <v>49</v>
      </c>
      <c r="J201" s="452">
        <v>76</v>
      </c>
      <c r="K201" s="452">
        <v>5</v>
      </c>
      <c r="L201" s="452">
        <v>92</v>
      </c>
      <c r="M201" s="452">
        <v>0</v>
      </c>
      <c r="N201" s="452">
        <v>9</v>
      </c>
      <c r="O201" s="452">
        <v>2</v>
      </c>
      <c r="P201" s="452">
        <v>5</v>
      </c>
      <c r="Q201" s="452">
        <v>113</v>
      </c>
      <c r="R201" s="96"/>
      <c r="S201" s="452">
        <v>1</v>
      </c>
      <c r="T201" s="452">
        <v>6</v>
      </c>
      <c r="U201" s="452">
        <v>0</v>
      </c>
      <c r="V201" s="368"/>
      <c r="W201" s="452">
        <v>4</v>
      </c>
      <c r="X201" s="368"/>
      <c r="Y201" s="368"/>
      <c r="Z201" s="368"/>
      <c r="AA201" s="368"/>
      <c r="AB201" s="452">
        <v>0</v>
      </c>
      <c r="AC201" s="452">
        <v>11</v>
      </c>
      <c r="AD201" s="285">
        <f t="shared" si="26"/>
        <v>380</v>
      </c>
    </row>
    <row r="202" spans="1:30" s="277" customFormat="1" ht="16.5">
      <c r="A202" s="431">
        <v>18</v>
      </c>
      <c r="B202" s="432">
        <v>515</v>
      </c>
      <c r="C202" s="454" t="s">
        <v>744</v>
      </c>
      <c r="D202" s="455" t="s">
        <v>756</v>
      </c>
      <c r="E202" s="451">
        <v>2218</v>
      </c>
      <c r="F202" s="456" t="s">
        <v>33</v>
      </c>
      <c r="G202" s="528">
        <v>641</v>
      </c>
      <c r="H202" s="452">
        <v>12</v>
      </c>
      <c r="I202" s="452">
        <v>50</v>
      </c>
      <c r="J202" s="452">
        <v>85</v>
      </c>
      <c r="K202" s="452">
        <v>9</v>
      </c>
      <c r="L202" s="452">
        <v>100</v>
      </c>
      <c r="M202" s="452">
        <v>0</v>
      </c>
      <c r="N202" s="452">
        <v>4</v>
      </c>
      <c r="O202" s="452">
        <v>1</v>
      </c>
      <c r="P202" s="452">
        <v>2</v>
      </c>
      <c r="Q202" s="452">
        <v>103</v>
      </c>
      <c r="R202" s="96"/>
      <c r="S202" s="452">
        <v>1</v>
      </c>
      <c r="T202" s="452">
        <v>5</v>
      </c>
      <c r="U202" s="452">
        <v>0</v>
      </c>
      <c r="V202" s="368"/>
      <c r="W202" s="452">
        <v>3</v>
      </c>
      <c r="X202" s="368"/>
      <c r="Y202" s="368"/>
      <c r="Z202" s="368"/>
      <c r="AA202" s="368"/>
      <c r="AB202" s="452">
        <v>0</v>
      </c>
      <c r="AC202" s="452">
        <v>21</v>
      </c>
      <c r="AD202" s="285">
        <f t="shared" si="26"/>
        <v>396</v>
      </c>
    </row>
    <row r="203" spans="1:30" s="277" customFormat="1" ht="16.5">
      <c r="A203" s="431">
        <v>18</v>
      </c>
      <c r="B203" s="432">
        <v>515</v>
      </c>
      <c r="C203" s="454" t="s">
        <v>744</v>
      </c>
      <c r="D203" s="455" t="s">
        <v>756</v>
      </c>
      <c r="E203" s="451">
        <v>2218</v>
      </c>
      <c r="F203" s="456" t="s">
        <v>197</v>
      </c>
      <c r="G203" s="528">
        <v>641</v>
      </c>
      <c r="H203" s="452">
        <v>9</v>
      </c>
      <c r="I203" s="452">
        <v>26</v>
      </c>
      <c r="J203" s="452">
        <v>83</v>
      </c>
      <c r="K203" s="452">
        <v>10</v>
      </c>
      <c r="L203" s="452">
        <v>100</v>
      </c>
      <c r="M203" s="452">
        <v>1</v>
      </c>
      <c r="N203" s="452">
        <v>6</v>
      </c>
      <c r="O203" s="452">
        <v>0</v>
      </c>
      <c r="P203" s="452">
        <v>3</v>
      </c>
      <c r="Q203" s="452">
        <v>112</v>
      </c>
      <c r="R203" s="96"/>
      <c r="S203" s="452">
        <v>2</v>
      </c>
      <c r="T203" s="452">
        <v>6</v>
      </c>
      <c r="U203" s="452">
        <v>3</v>
      </c>
      <c r="V203" s="368"/>
      <c r="W203" s="452">
        <v>6</v>
      </c>
      <c r="X203" s="368"/>
      <c r="Y203" s="368"/>
      <c r="Z203" s="368"/>
      <c r="AA203" s="368"/>
      <c r="AB203" s="452">
        <v>0</v>
      </c>
      <c r="AC203" s="452">
        <v>16</v>
      </c>
      <c r="AD203" s="285">
        <f t="shared" si="26"/>
        <v>383</v>
      </c>
    </row>
    <row r="204" spans="1:30" s="277" customFormat="1" ht="16.5">
      <c r="A204" s="431">
        <v>18</v>
      </c>
      <c r="B204" s="432">
        <v>515</v>
      </c>
      <c r="C204" s="454" t="s">
        <v>744</v>
      </c>
      <c r="D204" s="455" t="s">
        <v>756</v>
      </c>
      <c r="E204" s="451">
        <v>2218</v>
      </c>
      <c r="F204" s="456" t="s">
        <v>334</v>
      </c>
      <c r="G204" s="528">
        <v>641</v>
      </c>
      <c r="H204" s="452">
        <v>6</v>
      </c>
      <c r="I204" s="452">
        <v>46</v>
      </c>
      <c r="J204" s="452">
        <v>79</v>
      </c>
      <c r="K204" s="452">
        <v>15</v>
      </c>
      <c r="L204" s="452">
        <v>111</v>
      </c>
      <c r="M204" s="452">
        <v>0</v>
      </c>
      <c r="N204" s="452">
        <v>8</v>
      </c>
      <c r="O204" s="452">
        <v>1</v>
      </c>
      <c r="P204" s="452">
        <v>1</v>
      </c>
      <c r="Q204" s="452">
        <v>109</v>
      </c>
      <c r="R204" s="96"/>
      <c r="S204" s="452">
        <v>1</v>
      </c>
      <c r="T204" s="452">
        <v>2</v>
      </c>
      <c r="U204" s="452">
        <v>0</v>
      </c>
      <c r="V204" s="368"/>
      <c r="W204" s="452">
        <v>2</v>
      </c>
      <c r="X204" s="368"/>
      <c r="Y204" s="368"/>
      <c r="Z204" s="368"/>
      <c r="AA204" s="368"/>
      <c r="AB204" s="452">
        <v>0</v>
      </c>
      <c r="AC204" s="452">
        <v>14</v>
      </c>
      <c r="AD204" s="285">
        <f t="shared" si="26"/>
        <v>395</v>
      </c>
    </row>
    <row r="205" spans="1:30" s="277" customFormat="1" ht="16.5">
      <c r="A205" s="431">
        <v>18</v>
      </c>
      <c r="B205" s="432">
        <v>515</v>
      </c>
      <c r="C205" s="454" t="s">
        <v>744</v>
      </c>
      <c r="D205" s="455" t="s">
        <v>755</v>
      </c>
      <c r="E205" s="451">
        <v>2219</v>
      </c>
      <c r="F205" s="456" t="s">
        <v>31</v>
      </c>
      <c r="G205" s="528">
        <v>713</v>
      </c>
      <c r="H205" s="452">
        <v>22</v>
      </c>
      <c r="I205" s="452">
        <v>72</v>
      </c>
      <c r="J205" s="452">
        <v>78</v>
      </c>
      <c r="K205" s="452">
        <v>3</v>
      </c>
      <c r="L205" s="452">
        <v>62</v>
      </c>
      <c r="M205" s="452">
        <v>0</v>
      </c>
      <c r="N205" s="452">
        <v>2</v>
      </c>
      <c r="O205" s="452">
        <v>5</v>
      </c>
      <c r="P205" s="452">
        <v>7</v>
      </c>
      <c r="Q205" s="452">
        <v>141</v>
      </c>
      <c r="R205" s="96"/>
      <c r="S205" s="452">
        <v>1</v>
      </c>
      <c r="T205" s="452">
        <v>3</v>
      </c>
      <c r="U205" s="452">
        <v>1</v>
      </c>
      <c r="V205" s="368"/>
      <c r="W205" s="452">
        <v>6</v>
      </c>
      <c r="X205" s="368"/>
      <c r="Y205" s="368"/>
      <c r="Z205" s="368"/>
      <c r="AA205" s="368"/>
      <c r="AB205" s="452">
        <v>0</v>
      </c>
      <c r="AC205" s="452">
        <v>14</v>
      </c>
      <c r="AD205" s="285">
        <f t="shared" si="26"/>
        <v>417</v>
      </c>
    </row>
    <row r="206" spans="1:30" s="277" customFormat="1" ht="16.5">
      <c r="A206" s="431">
        <v>18</v>
      </c>
      <c r="B206" s="432">
        <v>515</v>
      </c>
      <c r="C206" s="454" t="s">
        <v>744</v>
      </c>
      <c r="D206" s="455" t="s">
        <v>755</v>
      </c>
      <c r="E206" s="451">
        <v>2219</v>
      </c>
      <c r="F206" s="456" t="s">
        <v>32</v>
      </c>
      <c r="G206" s="528">
        <v>713</v>
      </c>
      <c r="H206" s="452">
        <v>17</v>
      </c>
      <c r="I206" s="452">
        <v>52</v>
      </c>
      <c r="J206" s="452">
        <v>87</v>
      </c>
      <c r="K206" s="452">
        <v>7</v>
      </c>
      <c r="L206" s="452">
        <v>73</v>
      </c>
      <c r="M206" s="452">
        <v>2</v>
      </c>
      <c r="N206" s="452">
        <v>4</v>
      </c>
      <c r="O206" s="452">
        <v>2</v>
      </c>
      <c r="P206" s="452">
        <v>15</v>
      </c>
      <c r="Q206" s="452">
        <v>144</v>
      </c>
      <c r="R206" s="96"/>
      <c r="S206" s="452">
        <v>0</v>
      </c>
      <c r="T206" s="452">
        <v>2</v>
      </c>
      <c r="U206" s="452">
        <v>2</v>
      </c>
      <c r="V206" s="368"/>
      <c r="W206" s="452">
        <v>10</v>
      </c>
      <c r="X206" s="368"/>
      <c r="Y206" s="368"/>
      <c r="Z206" s="368"/>
      <c r="AA206" s="368"/>
      <c r="AB206" s="452">
        <v>1</v>
      </c>
      <c r="AC206" s="452">
        <v>10</v>
      </c>
      <c r="AD206" s="285">
        <f t="shared" si="26"/>
        <v>428</v>
      </c>
    </row>
    <row r="207" spans="1:30" s="277" customFormat="1" ht="16.5">
      <c r="A207" s="431">
        <v>18</v>
      </c>
      <c r="B207" s="432">
        <v>515</v>
      </c>
      <c r="C207" s="454" t="s">
        <v>744</v>
      </c>
      <c r="D207" s="455" t="s">
        <v>755</v>
      </c>
      <c r="E207" s="451">
        <v>2219</v>
      </c>
      <c r="F207" s="456" t="s">
        <v>33</v>
      </c>
      <c r="G207" s="528">
        <v>712</v>
      </c>
      <c r="H207" s="452">
        <v>14</v>
      </c>
      <c r="I207" s="452">
        <v>42</v>
      </c>
      <c r="J207" s="452">
        <v>71</v>
      </c>
      <c r="K207" s="452">
        <v>4</v>
      </c>
      <c r="L207" s="452">
        <v>52</v>
      </c>
      <c r="M207" s="452">
        <v>1</v>
      </c>
      <c r="N207" s="452">
        <v>7</v>
      </c>
      <c r="O207" s="452">
        <v>0</v>
      </c>
      <c r="P207" s="452">
        <v>6</v>
      </c>
      <c r="Q207" s="452">
        <v>142</v>
      </c>
      <c r="R207" s="96"/>
      <c r="S207" s="452">
        <v>1</v>
      </c>
      <c r="T207" s="452">
        <v>5</v>
      </c>
      <c r="U207" s="452">
        <v>3</v>
      </c>
      <c r="V207" s="368"/>
      <c r="W207" s="452">
        <v>2</v>
      </c>
      <c r="X207" s="368"/>
      <c r="Y207" s="368"/>
      <c r="Z207" s="368"/>
      <c r="AA207" s="368"/>
      <c r="AB207" s="452">
        <v>0</v>
      </c>
      <c r="AC207" s="452">
        <v>3</v>
      </c>
      <c r="AD207" s="285">
        <f t="shared" si="26"/>
        <v>353</v>
      </c>
    </row>
    <row r="208" spans="1:30" s="277" customFormat="1" ht="16.5">
      <c r="A208" s="431">
        <v>18</v>
      </c>
      <c r="B208" s="432">
        <v>515</v>
      </c>
      <c r="C208" s="454" t="s">
        <v>744</v>
      </c>
      <c r="D208" s="455" t="s">
        <v>755</v>
      </c>
      <c r="E208" s="451">
        <v>2219</v>
      </c>
      <c r="F208" s="456" t="s">
        <v>197</v>
      </c>
      <c r="G208" s="528">
        <v>712</v>
      </c>
      <c r="H208" s="452">
        <v>21</v>
      </c>
      <c r="I208" s="452">
        <v>58</v>
      </c>
      <c r="J208" s="452">
        <v>87</v>
      </c>
      <c r="K208" s="452">
        <v>2</v>
      </c>
      <c r="L208" s="452">
        <v>59</v>
      </c>
      <c r="M208" s="452">
        <v>1</v>
      </c>
      <c r="N208" s="452">
        <v>10</v>
      </c>
      <c r="O208" s="452">
        <v>3</v>
      </c>
      <c r="P208" s="452">
        <v>1</v>
      </c>
      <c r="Q208" s="452">
        <v>114</v>
      </c>
      <c r="R208" s="96"/>
      <c r="S208" s="452">
        <v>0</v>
      </c>
      <c r="T208" s="452">
        <v>2</v>
      </c>
      <c r="U208" s="452">
        <v>1</v>
      </c>
      <c r="V208" s="368"/>
      <c r="W208" s="452">
        <v>6</v>
      </c>
      <c r="X208" s="368"/>
      <c r="Y208" s="368"/>
      <c r="Z208" s="368"/>
      <c r="AA208" s="368"/>
      <c r="AB208" s="452">
        <v>0</v>
      </c>
      <c r="AC208" s="452">
        <v>12</v>
      </c>
      <c r="AD208" s="285">
        <f t="shared" si="26"/>
        <v>377</v>
      </c>
    </row>
    <row r="209" spans="1:30" s="277" customFormat="1" ht="16.5">
      <c r="A209" s="431">
        <v>18</v>
      </c>
      <c r="B209" s="432">
        <v>515</v>
      </c>
      <c r="C209" s="454" t="s">
        <v>744</v>
      </c>
      <c r="D209" s="455" t="s">
        <v>755</v>
      </c>
      <c r="E209" s="451">
        <v>2219</v>
      </c>
      <c r="F209" s="456" t="s">
        <v>334</v>
      </c>
      <c r="G209" s="528">
        <v>712</v>
      </c>
      <c r="H209" s="452">
        <v>18</v>
      </c>
      <c r="I209" s="452">
        <v>37</v>
      </c>
      <c r="J209" s="452">
        <v>63</v>
      </c>
      <c r="K209" s="452">
        <v>7</v>
      </c>
      <c r="L209" s="452">
        <v>74</v>
      </c>
      <c r="M209" s="452">
        <v>1</v>
      </c>
      <c r="N209" s="452">
        <v>18</v>
      </c>
      <c r="O209" s="452">
        <v>1</v>
      </c>
      <c r="P209" s="452">
        <v>12</v>
      </c>
      <c r="Q209" s="452">
        <v>122</v>
      </c>
      <c r="R209" s="284"/>
      <c r="S209" s="452">
        <v>2</v>
      </c>
      <c r="T209" s="452">
        <v>2</v>
      </c>
      <c r="U209" s="452">
        <v>2</v>
      </c>
      <c r="V209" s="286"/>
      <c r="W209" s="452">
        <v>7</v>
      </c>
      <c r="X209" s="286"/>
      <c r="Y209" s="286"/>
      <c r="Z209" s="286"/>
      <c r="AA209" s="286"/>
      <c r="AB209" s="452">
        <v>0</v>
      </c>
      <c r="AC209" s="452">
        <v>15</v>
      </c>
      <c r="AD209" s="285">
        <f t="shared" si="26"/>
        <v>381</v>
      </c>
    </row>
    <row r="210" spans="1:30" s="277" customFormat="1" ht="16.5">
      <c r="A210" s="431">
        <v>18</v>
      </c>
      <c r="B210" s="432">
        <v>515</v>
      </c>
      <c r="C210" s="454" t="s">
        <v>744</v>
      </c>
      <c r="D210" s="455" t="s">
        <v>757</v>
      </c>
      <c r="E210" s="451">
        <v>2220</v>
      </c>
      <c r="F210" s="456" t="s">
        <v>31</v>
      </c>
      <c r="G210" s="528">
        <v>734</v>
      </c>
      <c r="H210" s="452">
        <v>39</v>
      </c>
      <c r="I210" s="452">
        <v>58</v>
      </c>
      <c r="J210" s="452">
        <v>81</v>
      </c>
      <c r="K210" s="452">
        <v>7</v>
      </c>
      <c r="L210" s="452">
        <v>92</v>
      </c>
      <c r="M210" s="452">
        <v>1</v>
      </c>
      <c r="N210" s="452">
        <v>8</v>
      </c>
      <c r="O210" s="452">
        <v>0</v>
      </c>
      <c r="P210" s="452">
        <v>5</v>
      </c>
      <c r="Q210" s="452">
        <v>99</v>
      </c>
      <c r="R210" s="96"/>
      <c r="S210" s="452">
        <v>2</v>
      </c>
      <c r="T210" s="452">
        <v>8</v>
      </c>
      <c r="U210" s="452">
        <v>1</v>
      </c>
      <c r="V210" s="368"/>
      <c r="W210" s="452">
        <v>12</v>
      </c>
      <c r="X210" s="368"/>
      <c r="Y210" s="368"/>
      <c r="Z210" s="368"/>
      <c r="AA210" s="368"/>
      <c r="AB210" s="452">
        <v>1</v>
      </c>
      <c r="AC210" s="452">
        <v>2</v>
      </c>
      <c r="AD210" s="285">
        <f t="shared" si="26"/>
        <v>416</v>
      </c>
    </row>
    <row r="211" spans="1:30" s="277" customFormat="1" ht="16.5">
      <c r="A211" s="431">
        <v>18</v>
      </c>
      <c r="B211" s="432">
        <v>515</v>
      </c>
      <c r="C211" s="454" t="s">
        <v>744</v>
      </c>
      <c r="D211" s="455" t="s">
        <v>757</v>
      </c>
      <c r="E211" s="451">
        <v>2220</v>
      </c>
      <c r="F211" s="456" t="s">
        <v>32</v>
      </c>
      <c r="G211" s="528">
        <v>734</v>
      </c>
      <c r="H211" s="452">
        <v>33</v>
      </c>
      <c r="I211" s="452">
        <v>65</v>
      </c>
      <c r="J211" s="452">
        <v>95</v>
      </c>
      <c r="K211" s="452">
        <v>2</v>
      </c>
      <c r="L211" s="452">
        <v>84</v>
      </c>
      <c r="M211" s="452">
        <v>0</v>
      </c>
      <c r="N211" s="452">
        <v>7</v>
      </c>
      <c r="O211" s="452">
        <v>1</v>
      </c>
      <c r="P211" s="452">
        <v>8</v>
      </c>
      <c r="Q211" s="452">
        <v>104</v>
      </c>
      <c r="R211" s="96"/>
      <c r="S211" s="452">
        <v>0</v>
      </c>
      <c r="T211" s="452">
        <v>4</v>
      </c>
      <c r="U211" s="452">
        <v>1</v>
      </c>
      <c r="V211" s="368"/>
      <c r="W211" s="452">
        <v>6</v>
      </c>
      <c r="X211" s="368"/>
      <c r="Y211" s="368"/>
      <c r="Z211" s="368"/>
      <c r="AA211" s="368"/>
      <c r="AB211" s="452">
        <v>0</v>
      </c>
      <c r="AC211" s="452">
        <v>11</v>
      </c>
      <c r="AD211" s="285">
        <f t="shared" si="26"/>
        <v>421</v>
      </c>
    </row>
    <row r="212" spans="1:30" s="277" customFormat="1" ht="16.5">
      <c r="A212" s="431">
        <v>18</v>
      </c>
      <c r="B212" s="432">
        <v>515</v>
      </c>
      <c r="C212" s="454" t="s">
        <v>744</v>
      </c>
      <c r="D212" s="455" t="s">
        <v>758</v>
      </c>
      <c r="E212" s="451">
        <v>2221</v>
      </c>
      <c r="F212" s="456" t="s">
        <v>31</v>
      </c>
      <c r="G212" s="528">
        <v>612</v>
      </c>
      <c r="H212" s="452">
        <v>23</v>
      </c>
      <c r="I212" s="452">
        <v>34</v>
      </c>
      <c r="J212" s="452">
        <v>101</v>
      </c>
      <c r="K212" s="452">
        <v>10</v>
      </c>
      <c r="L212" s="452">
        <v>62</v>
      </c>
      <c r="M212" s="452">
        <v>0</v>
      </c>
      <c r="N212" s="452">
        <v>6</v>
      </c>
      <c r="O212" s="452">
        <v>0</v>
      </c>
      <c r="P212" s="452">
        <v>2</v>
      </c>
      <c r="Q212" s="452">
        <v>57</v>
      </c>
      <c r="R212" s="96"/>
      <c r="S212" s="452">
        <v>1</v>
      </c>
      <c r="T212" s="452">
        <v>6</v>
      </c>
      <c r="U212" s="452">
        <v>3</v>
      </c>
      <c r="V212" s="368"/>
      <c r="W212" s="452">
        <v>3</v>
      </c>
      <c r="X212" s="368"/>
      <c r="Y212" s="368"/>
      <c r="Z212" s="368"/>
      <c r="AA212" s="368"/>
      <c r="AB212" s="452">
        <v>0</v>
      </c>
      <c r="AC212" s="452">
        <v>11</v>
      </c>
      <c r="AD212" s="285">
        <f t="shared" si="26"/>
        <v>319</v>
      </c>
    </row>
    <row r="213" spans="1:30" s="277" customFormat="1" ht="16.5">
      <c r="A213" s="431">
        <v>18</v>
      </c>
      <c r="B213" s="432">
        <v>515</v>
      </c>
      <c r="C213" s="454" t="s">
        <v>744</v>
      </c>
      <c r="D213" s="455" t="s">
        <v>758</v>
      </c>
      <c r="E213" s="451">
        <v>2221</v>
      </c>
      <c r="F213" s="456" t="s">
        <v>32</v>
      </c>
      <c r="G213" s="528">
        <v>612</v>
      </c>
      <c r="H213" s="452">
        <v>31</v>
      </c>
      <c r="I213" s="452">
        <v>34</v>
      </c>
      <c r="J213" s="452">
        <v>86</v>
      </c>
      <c r="K213" s="452">
        <v>7</v>
      </c>
      <c r="L213" s="452">
        <v>70</v>
      </c>
      <c r="M213" s="452">
        <v>1</v>
      </c>
      <c r="N213" s="452">
        <v>14</v>
      </c>
      <c r="O213" s="452">
        <v>1</v>
      </c>
      <c r="P213" s="452">
        <v>4</v>
      </c>
      <c r="Q213" s="452">
        <v>70</v>
      </c>
      <c r="R213" s="96"/>
      <c r="S213" s="452">
        <v>0</v>
      </c>
      <c r="T213" s="452">
        <v>5</v>
      </c>
      <c r="U213" s="452">
        <v>1</v>
      </c>
      <c r="V213" s="368"/>
      <c r="W213" s="452">
        <v>8</v>
      </c>
      <c r="X213" s="368"/>
      <c r="Y213" s="368"/>
      <c r="Z213" s="368"/>
      <c r="AA213" s="368"/>
      <c r="AB213" s="452">
        <v>0</v>
      </c>
      <c r="AC213" s="452">
        <v>7</v>
      </c>
      <c r="AD213" s="285">
        <f t="shared" si="26"/>
        <v>339</v>
      </c>
    </row>
    <row r="214" spans="1:30" s="277" customFormat="1" ht="16.5">
      <c r="A214" s="431">
        <v>18</v>
      </c>
      <c r="B214" s="432">
        <v>515</v>
      </c>
      <c r="C214" s="454" t="s">
        <v>744</v>
      </c>
      <c r="D214" s="455" t="s">
        <v>758</v>
      </c>
      <c r="E214" s="451">
        <v>2221</v>
      </c>
      <c r="F214" s="456" t="s">
        <v>33</v>
      </c>
      <c r="G214" s="528">
        <v>611</v>
      </c>
      <c r="H214" s="452">
        <v>33</v>
      </c>
      <c r="I214" s="452">
        <v>31</v>
      </c>
      <c r="J214" s="452">
        <v>110</v>
      </c>
      <c r="K214" s="452">
        <v>6</v>
      </c>
      <c r="L214" s="452">
        <v>52</v>
      </c>
      <c r="M214" s="452">
        <v>0</v>
      </c>
      <c r="N214" s="452">
        <v>10</v>
      </c>
      <c r="O214" s="452">
        <v>2</v>
      </c>
      <c r="P214" s="452">
        <v>1</v>
      </c>
      <c r="Q214" s="452">
        <v>57</v>
      </c>
      <c r="R214" s="96"/>
      <c r="S214" s="452">
        <v>3</v>
      </c>
      <c r="T214" s="452">
        <v>4</v>
      </c>
      <c r="U214" s="452">
        <v>0</v>
      </c>
      <c r="V214" s="368"/>
      <c r="W214" s="452">
        <v>7</v>
      </c>
      <c r="X214" s="368"/>
      <c r="Y214" s="368"/>
      <c r="Z214" s="368"/>
      <c r="AA214" s="368"/>
      <c r="AB214" s="452">
        <v>0</v>
      </c>
      <c r="AC214" s="452">
        <v>7</v>
      </c>
      <c r="AD214" s="285">
        <f t="shared" ref="AD214:AD233" si="27">SUM(H214:AC214)</f>
        <v>323</v>
      </c>
    </row>
    <row r="215" spans="1:30" s="277" customFormat="1" ht="16.5">
      <c r="A215" s="431">
        <v>18</v>
      </c>
      <c r="B215" s="432">
        <v>515</v>
      </c>
      <c r="C215" s="454" t="s">
        <v>744</v>
      </c>
      <c r="D215" s="455" t="s">
        <v>759</v>
      </c>
      <c r="E215" s="451">
        <v>2222</v>
      </c>
      <c r="F215" s="456" t="s">
        <v>31</v>
      </c>
      <c r="G215" s="528">
        <v>592</v>
      </c>
      <c r="H215" s="452">
        <v>5</v>
      </c>
      <c r="I215" s="452">
        <v>68</v>
      </c>
      <c r="J215" s="452">
        <v>128</v>
      </c>
      <c r="K215" s="452">
        <v>0</v>
      </c>
      <c r="L215" s="452">
        <v>4</v>
      </c>
      <c r="M215" s="452">
        <v>0</v>
      </c>
      <c r="N215" s="452">
        <v>2</v>
      </c>
      <c r="O215" s="452">
        <v>5</v>
      </c>
      <c r="P215" s="452">
        <v>3</v>
      </c>
      <c r="Q215" s="452">
        <v>144</v>
      </c>
      <c r="R215" s="96"/>
      <c r="S215" s="452">
        <v>1</v>
      </c>
      <c r="T215" s="452">
        <v>1</v>
      </c>
      <c r="U215" s="452">
        <v>0</v>
      </c>
      <c r="V215" s="368"/>
      <c r="W215" s="452">
        <v>3</v>
      </c>
      <c r="X215" s="368"/>
      <c r="Y215" s="368"/>
      <c r="Z215" s="368"/>
      <c r="AA215" s="368"/>
      <c r="AB215" s="452">
        <v>0</v>
      </c>
      <c r="AC215" s="452">
        <v>21</v>
      </c>
      <c r="AD215" s="285">
        <f t="shared" si="27"/>
        <v>385</v>
      </c>
    </row>
    <row r="216" spans="1:30" s="277" customFormat="1" ht="16.5">
      <c r="A216" s="431">
        <v>18</v>
      </c>
      <c r="B216" s="432">
        <v>515</v>
      </c>
      <c r="C216" s="454" t="s">
        <v>744</v>
      </c>
      <c r="D216" s="455" t="s">
        <v>760</v>
      </c>
      <c r="E216" s="451">
        <v>2222</v>
      </c>
      <c r="F216" s="456" t="s">
        <v>79</v>
      </c>
      <c r="G216" s="528">
        <v>262</v>
      </c>
      <c r="H216" s="452">
        <v>30</v>
      </c>
      <c r="I216" s="452">
        <v>30</v>
      </c>
      <c r="J216" s="452">
        <v>83</v>
      </c>
      <c r="K216" s="452">
        <v>3</v>
      </c>
      <c r="L216" s="452">
        <v>16</v>
      </c>
      <c r="M216" s="452">
        <v>0</v>
      </c>
      <c r="N216" s="452">
        <v>2</v>
      </c>
      <c r="O216" s="452">
        <v>0</v>
      </c>
      <c r="P216" s="452">
        <v>1</v>
      </c>
      <c r="Q216" s="452">
        <v>38</v>
      </c>
      <c r="R216" s="96"/>
      <c r="S216" s="452">
        <v>0</v>
      </c>
      <c r="T216" s="452">
        <v>6</v>
      </c>
      <c r="U216" s="452">
        <v>0</v>
      </c>
      <c r="V216" s="368"/>
      <c r="W216" s="452">
        <v>0</v>
      </c>
      <c r="X216" s="368"/>
      <c r="Y216" s="368"/>
      <c r="Z216" s="368"/>
      <c r="AA216" s="368"/>
      <c r="AB216" s="452">
        <v>0</v>
      </c>
      <c r="AC216" s="452">
        <v>2</v>
      </c>
      <c r="AD216" s="285">
        <f t="shared" si="27"/>
        <v>211</v>
      </c>
    </row>
    <row r="217" spans="1:30" s="277" customFormat="1" ht="16.5">
      <c r="A217" s="431">
        <v>18</v>
      </c>
      <c r="B217" s="432">
        <v>515</v>
      </c>
      <c r="C217" s="454" t="s">
        <v>744</v>
      </c>
      <c r="D217" s="455" t="s">
        <v>761</v>
      </c>
      <c r="E217" s="451">
        <v>2223</v>
      </c>
      <c r="F217" s="456" t="s">
        <v>31</v>
      </c>
      <c r="G217" s="528">
        <v>336</v>
      </c>
      <c r="H217" s="452">
        <v>2</v>
      </c>
      <c r="I217" s="452">
        <v>48</v>
      </c>
      <c r="J217" s="452">
        <v>65</v>
      </c>
      <c r="K217" s="452">
        <v>1</v>
      </c>
      <c r="L217" s="452">
        <v>66</v>
      </c>
      <c r="M217" s="452">
        <v>0</v>
      </c>
      <c r="N217" s="452">
        <v>8</v>
      </c>
      <c r="O217" s="452">
        <v>1</v>
      </c>
      <c r="P217" s="452">
        <v>1</v>
      </c>
      <c r="Q217" s="452">
        <v>31</v>
      </c>
      <c r="R217" s="96"/>
      <c r="S217" s="452">
        <v>0</v>
      </c>
      <c r="T217" s="452">
        <v>2</v>
      </c>
      <c r="U217" s="452">
        <v>0</v>
      </c>
      <c r="V217" s="368"/>
      <c r="W217" s="452">
        <v>10</v>
      </c>
      <c r="X217" s="368"/>
      <c r="Y217" s="368"/>
      <c r="Z217" s="368"/>
      <c r="AA217" s="368"/>
      <c r="AB217" s="452">
        <v>0</v>
      </c>
      <c r="AC217" s="452">
        <v>11</v>
      </c>
      <c r="AD217" s="285">
        <f t="shared" si="27"/>
        <v>246</v>
      </c>
    </row>
    <row r="218" spans="1:30" s="277" customFormat="1" ht="16.5">
      <c r="A218" s="431">
        <v>18</v>
      </c>
      <c r="B218" s="432">
        <v>515</v>
      </c>
      <c r="C218" s="454" t="s">
        <v>744</v>
      </c>
      <c r="D218" s="455" t="s">
        <v>762</v>
      </c>
      <c r="E218" s="451">
        <v>2223</v>
      </c>
      <c r="F218" s="456" t="s">
        <v>79</v>
      </c>
      <c r="G218" s="528">
        <v>295</v>
      </c>
      <c r="H218" s="452">
        <v>10</v>
      </c>
      <c r="I218" s="452">
        <v>37</v>
      </c>
      <c r="J218" s="452">
        <v>56</v>
      </c>
      <c r="K218" s="452">
        <v>1</v>
      </c>
      <c r="L218" s="452">
        <v>79</v>
      </c>
      <c r="M218" s="452">
        <v>0</v>
      </c>
      <c r="N218" s="452">
        <v>8</v>
      </c>
      <c r="O218" s="452">
        <v>1</v>
      </c>
      <c r="P218" s="452">
        <v>1</v>
      </c>
      <c r="Q218" s="452">
        <v>12</v>
      </c>
      <c r="R218" s="96"/>
      <c r="S218" s="452">
        <v>6</v>
      </c>
      <c r="T218" s="452">
        <v>1</v>
      </c>
      <c r="U218" s="452">
        <v>0</v>
      </c>
      <c r="V218" s="368"/>
      <c r="W218" s="452">
        <v>0</v>
      </c>
      <c r="X218" s="368"/>
      <c r="Y218" s="368"/>
      <c r="Z218" s="368"/>
      <c r="AA218" s="368"/>
      <c r="AB218" s="452">
        <v>0</v>
      </c>
      <c r="AC218" s="452">
        <v>11</v>
      </c>
      <c r="AD218" s="285">
        <f t="shared" si="27"/>
        <v>223</v>
      </c>
    </row>
    <row r="219" spans="1:30" s="277" customFormat="1" ht="16.5">
      <c r="A219" s="431">
        <v>18</v>
      </c>
      <c r="B219" s="432">
        <v>515</v>
      </c>
      <c r="C219" s="454" t="s">
        <v>744</v>
      </c>
      <c r="D219" s="455" t="s">
        <v>763</v>
      </c>
      <c r="E219" s="451">
        <v>2224</v>
      </c>
      <c r="F219" s="456" t="s">
        <v>31</v>
      </c>
      <c r="G219" s="528">
        <v>398</v>
      </c>
      <c r="H219" s="452">
        <v>8</v>
      </c>
      <c r="I219" s="452">
        <v>26</v>
      </c>
      <c r="J219" s="452">
        <v>85</v>
      </c>
      <c r="K219" s="452">
        <v>1</v>
      </c>
      <c r="L219" s="452">
        <v>37</v>
      </c>
      <c r="M219" s="452">
        <v>2</v>
      </c>
      <c r="N219" s="452">
        <v>4</v>
      </c>
      <c r="O219" s="452">
        <v>1</v>
      </c>
      <c r="P219" s="452">
        <v>4</v>
      </c>
      <c r="Q219" s="452">
        <v>98</v>
      </c>
      <c r="R219" s="96"/>
      <c r="S219" s="452">
        <v>2</v>
      </c>
      <c r="T219" s="452">
        <v>1</v>
      </c>
      <c r="U219" s="452">
        <v>0</v>
      </c>
      <c r="V219" s="368"/>
      <c r="W219" s="452">
        <v>1</v>
      </c>
      <c r="X219" s="368"/>
      <c r="Y219" s="368"/>
      <c r="Z219" s="368"/>
      <c r="AA219" s="368"/>
      <c r="AB219" s="452">
        <v>0</v>
      </c>
      <c r="AC219" s="452">
        <v>12</v>
      </c>
      <c r="AD219" s="285">
        <f t="shared" si="27"/>
        <v>282</v>
      </c>
    </row>
    <row r="220" spans="1:30" s="277" customFormat="1" ht="16.5">
      <c r="A220" s="431">
        <v>18</v>
      </c>
      <c r="B220" s="432">
        <v>515</v>
      </c>
      <c r="C220" s="454" t="s">
        <v>744</v>
      </c>
      <c r="D220" s="455" t="s">
        <v>763</v>
      </c>
      <c r="E220" s="451">
        <v>2224</v>
      </c>
      <c r="F220" s="456" t="s">
        <v>32</v>
      </c>
      <c r="G220" s="528">
        <v>397</v>
      </c>
      <c r="H220" s="452">
        <v>6</v>
      </c>
      <c r="I220" s="452">
        <v>34</v>
      </c>
      <c r="J220" s="452">
        <v>74</v>
      </c>
      <c r="K220" s="452">
        <v>5</v>
      </c>
      <c r="L220" s="452">
        <v>49</v>
      </c>
      <c r="M220" s="452">
        <v>0</v>
      </c>
      <c r="N220" s="452">
        <v>4</v>
      </c>
      <c r="O220" s="452">
        <v>1</v>
      </c>
      <c r="P220" s="452">
        <v>11</v>
      </c>
      <c r="Q220" s="452">
        <v>81</v>
      </c>
      <c r="R220" s="96"/>
      <c r="S220" s="452">
        <v>1</v>
      </c>
      <c r="T220" s="452">
        <v>1</v>
      </c>
      <c r="U220" s="452">
        <v>0</v>
      </c>
      <c r="V220" s="368"/>
      <c r="W220" s="452">
        <v>5</v>
      </c>
      <c r="X220" s="368"/>
      <c r="Y220" s="368"/>
      <c r="Z220" s="368"/>
      <c r="AA220" s="368"/>
      <c r="AB220" s="452">
        <v>0</v>
      </c>
      <c r="AC220" s="452">
        <v>13</v>
      </c>
      <c r="AD220" s="285">
        <f t="shared" si="27"/>
        <v>285</v>
      </c>
    </row>
    <row r="221" spans="1:30" s="277" customFormat="1" ht="16.5">
      <c r="A221" s="431">
        <v>18</v>
      </c>
      <c r="B221" s="432">
        <v>515</v>
      </c>
      <c r="C221" s="454" t="s">
        <v>744</v>
      </c>
      <c r="D221" s="455" t="s">
        <v>764</v>
      </c>
      <c r="E221" s="451">
        <v>2224</v>
      </c>
      <c r="F221" s="456" t="s">
        <v>79</v>
      </c>
      <c r="G221" s="528">
        <v>516</v>
      </c>
      <c r="H221" s="452">
        <v>27</v>
      </c>
      <c r="I221" s="452">
        <v>48</v>
      </c>
      <c r="J221" s="452">
        <v>62</v>
      </c>
      <c r="K221" s="452">
        <v>3</v>
      </c>
      <c r="L221" s="452">
        <v>42</v>
      </c>
      <c r="M221" s="452">
        <v>0</v>
      </c>
      <c r="N221" s="452">
        <v>8</v>
      </c>
      <c r="O221" s="452">
        <v>4</v>
      </c>
      <c r="P221" s="452">
        <v>1</v>
      </c>
      <c r="Q221" s="452">
        <v>43</v>
      </c>
      <c r="R221" s="96"/>
      <c r="S221" s="452">
        <v>1</v>
      </c>
      <c r="T221" s="452">
        <v>2</v>
      </c>
      <c r="U221" s="452">
        <v>1</v>
      </c>
      <c r="V221" s="368"/>
      <c r="W221" s="452">
        <v>1</v>
      </c>
      <c r="X221" s="368"/>
      <c r="Y221" s="368"/>
      <c r="Z221" s="368"/>
      <c r="AA221" s="368"/>
      <c r="AB221" s="452">
        <v>0</v>
      </c>
      <c r="AC221" s="452">
        <v>7</v>
      </c>
      <c r="AD221" s="285">
        <f t="shared" si="27"/>
        <v>250</v>
      </c>
    </row>
    <row r="222" spans="1:30" s="277" customFormat="1" ht="16.5">
      <c r="A222" s="431">
        <v>18</v>
      </c>
      <c r="B222" s="432">
        <v>515</v>
      </c>
      <c r="C222" s="454" t="s">
        <v>744</v>
      </c>
      <c r="D222" s="455" t="s">
        <v>764</v>
      </c>
      <c r="E222" s="451">
        <v>2224</v>
      </c>
      <c r="F222" s="456" t="s">
        <v>376</v>
      </c>
      <c r="G222" s="528">
        <v>516</v>
      </c>
      <c r="H222" s="452">
        <v>24</v>
      </c>
      <c r="I222" s="452">
        <v>48</v>
      </c>
      <c r="J222" s="452">
        <v>96</v>
      </c>
      <c r="K222" s="452">
        <v>1</v>
      </c>
      <c r="L222" s="452">
        <v>31</v>
      </c>
      <c r="M222" s="452">
        <v>1</v>
      </c>
      <c r="N222" s="452">
        <v>2</v>
      </c>
      <c r="O222" s="452">
        <v>1</v>
      </c>
      <c r="P222" s="452">
        <v>1</v>
      </c>
      <c r="Q222" s="452">
        <v>57</v>
      </c>
      <c r="R222" s="96"/>
      <c r="S222" s="452">
        <v>1</v>
      </c>
      <c r="T222" s="452">
        <v>5</v>
      </c>
      <c r="U222" s="452">
        <v>1</v>
      </c>
      <c r="V222" s="368"/>
      <c r="W222" s="452">
        <v>2</v>
      </c>
      <c r="X222" s="368"/>
      <c r="Y222" s="368"/>
      <c r="Z222" s="368"/>
      <c r="AA222" s="368"/>
      <c r="AB222" s="452">
        <v>1</v>
      </c>
      <c r="AC222" s="452">
        <v>14</v>
      </c>
      <c r="AD222" s="285">
        <f t="shared" si="27"/>
        <v>286</v>
      </c>
    </row>
    <row r="223" spans="1:30" s="277" customFormat="1" ht="16.5">
      <c r="A223" s="431">
        <v>18</v>
      </c>
      <c r="B223" s="432">
        <v>515</v>
      </c>
      <c r="C223" s="454" t="s">
        <v>744</v>
      </c>
      <c r="D223" s="455" t="s">
        <v>764</v>
      </c>
      <c r="E223" s="451">
        <v>2224</v>
      </c>
      <c r="F223" s="456" t="s">
        <v>377</v>
      </c>
      <c r="G223" s="528">
        <v>516</v>
      </c>
      <c r="H223" s="452">
        <v>19</v>
      </c>
      <c r="I223" s="452">
        <v>73</v>
      </c>
      <c r="J223" s="452">
        <v>75</v>
      </c>
      <c r="K223" s="452">
        <v>2</v>
      </c>
      <c r="L223" s="452">
        <v>25</v>
      </c>
      <c r="M223" s="452">
        <v>1</v>
      </c>
      <c r="N223" s="452">
        <v>2</v>
      </c>
      <c r="O223" s="452">
        <v>4</v>
      </c>
      <c r="P223" s="452">
        <v>2</v>
      </c>
      <c r="Q223" s="452">
        <v>50</v>
      </c>
      <c r="R223" s="96"/>
      <c r="S223" s="452">
        <v>1</v>
      </c>
      <c r="T223" s="452">
        <v>2</v>
      </c>
      <c r="U223" s="452">
        <v>1</v>
      </c>
      <c r="V223" s="368"/>
      <c r="W223" s="452">
        <v>1</v>
      </c>
      <c r="X223" s="368"/>
      <c r="Y223" s="368"/>
      <c r="Z223" s="368"/>
      <c r="AA223" s="368"/>
      <c r="AB223" s="452">
        <v>0</v>
      </c>
      <c r="AC223" s="452">
        <v>7</v>
      </c>
      <c r="AD223" s="285">
        <f t="shared" si="27"/>
        <v>265</v>
      </c>
    </row>
    <row r="224" spans="1:30" s="277" customFormat="1" ht="16.5">
      <c r="A224" s="431">
        <v>18</v>
      </c>
      <c r="B224" s="432">
        <v>515</v>
      </c>
      <c r="C224" s="454" t="s">
        <v>744</v>
      </c>
      <c r="D224" s="455" t="s">
        <v>765</v>
      </c>
      <c r="E224" s="451">
        <v>2225</v>
      </c>
      <c r="F224" s="456" t="s">
        <v>31</v>
      </c>
      <c r="G224" s="528">
        <v>433</v>
      </c>
      <c r="H224" s="452">
        <v>3</v>
      </c>
      <c r="I224" s="452">
        <v>41</v>
      </c>
      <c r="J224" s="452">
        <v>69</v>
      </c>
      <c r="K224" s="452">
        <v>4</v>
      </c>
      <c r="L224" s="452">
        <v>122</v>
      </c>
      <c r="M224" s="452">
        <v>1</v>
      </c>
      <c r="N224" s="452">
        <v>2</v>
      </c>
      <c r="O224" s="452">
        <v>2</v>
      </c>
      <c r="P224" s="452">
        <v>1</v>
      </c>
      <c r="Q224" s="452">
        <v>47</v>
      </c>
      <c r="R224" s="96"/>
      <c r="S224" s="452">
        <v>6</v>
      </c>
      <c r="T224" s="452">
        <v>7</v>
      </c>
      <c r="U224" s="452">
        <v>0</v>
      </c>
      <c r="V224" s="368"/>
      <c r="W224" s="452">
        <v>1</v>
      </c>
      <c r="X224" s="368"/>
      <c r="Y224" s="368"/>
      <c r="Z224" s="368"/>
      <c r="AA224" s="368"/>
      <c r="AB224" s="452">
        <v>0</v>
      </c>
      <c r="AC224" s="452">
        <v>14</v>
      </c>
      <c r="AD224" s="285">
        <f t="shared" si="27"/>
        <v>320</v>
      </c>
    </row>
    <row r="225" spans="1:30" s="277" customFormat="1" ht="16.5">
      <c r="A225" s="431">
        <v>18</v>
      </c>
      <c r="B225" s="432">
        <v>515</v>
      </c>
      <c r="C225" s="454" t="s">
        <v>744</v>
      </c>
      <c r="D225" s="455" t="s">
        <v>766</v>
      </c>
      <c r="E225" s="451">
        <v>2226</v>
      </c>
      <c r="F225" s="456" t="s">
        <v>31</v>
      </c>
      <c r="G225" s="528">
        <v>748</v>
      </c>
      <c r="H225" s="452">
        <v>9</v>
      </c>
      <c r="I225" s="452">
        <v>50</v>
      </c>
      <c r="J225" s="452">
        <v>104</v>
      </c>
      <c r="K225" s="452">
        <v>1</v>
      </c>
      <c r="L225" s="452">
        <v>192</v>
      </c>
      <c r="M225" s="452">
        <v>3</v>
      </c>
      <c r="N225" s="452">
        <v>8</v>
      </c>
      <c r="O225" s="452">
        <v>4</v>
      </c>
      <c r="P225" s="452">
        <v>1</v>
      </c>
      <c r="Q225" s="452">
        <v>155</v>
      </c>
      <c r="R225" s="96"/>
      <c r="S225" s="452">
        <v>0</v>
      </c>
      <c r="T225" s="452">
        <v>2</v>
      </c>
      <c r="U225" s="452">
        <v>1</v>
      </c>
      <c r="V225" s="368"/>
      <c r="W225" s="452">
        <v>1</v>
      </c>
      <c r="X225" s="368"/>
      <c r="Y225" s="368"/>
      <c r="Z225" s="368"/>
      <c r="AA225" s="368"/>
      <c r="AB225" s="452">
        <v>0</v>
      </c>
      <c r="AC225" s="452">
        <v>11</v>
      </c>
      <c r="AD225" s="285">
        <f t="shared" si="27"/>
        <v>542</v>
      </c>
    </row>
    <row r="226" spans="1:30" s="277" customFormat="1" ht="16.5">
      <c r="A226" s="431">
        <v>18</v>
      </c>
      <c r="B226" s="432">
        <v>515</v>
      </c>
      <c r="C226" s="454" t="s">
        <v>744</v>
      </c>
      <c r="D226" s="455" t="s">
        <v>767</v>
      </c>
      <c r="E226" s="451">
        <v>2226</v>
      </c>
      <c r="F226" s="456" t="s">
        <v>79</v>
      </c>
      <c r="G226" s="528">
        <v>520</v>
      </c>
      <c r="H226" s="452">
        <v>2</v>
      </c>
      <c r="I226" s="452">
        <v>137</v>
      </c>
      <c r="J226" s="452">
        <v>110</v>
      </c>
      <c r="K226" s="452">
        <v>2</v>
      </c>
      <c r="L226" s="452">
        <v>128</v>
      </c>
      <c r="M226" s="452">
        <v>0</v>
      </c>
      <c r="N226" s="452">
        <v>3</v>
      </c>
      <c r="O226" s="452">
        <v>0</v>
      </c>
      <c r="P226" s="452">
        <v>1</v>
      </c>
      <c r="Q226" s="452">
        <v>12</v>
      </c>
      <c r="R226" s="96"/>
      <c r="S226" s="452">
        <v>0</v>
      </c>
      <c r="T226" s="452">
        <v>2</v>
      </c>
      <c r="U226" s="452">
        <v>0</v>
      </c>
      <c r="V226" s="368"/>
      <c r="W226" s="452">
        <v>0</v>
      </c>
      <c r="X226" s="368"/>
      <c r="Y226" s="368"/>
      <c r="Z226" s="368"/>
      <c r="AA226" s="368"/>
      <c r="AB226" s="452">
        <v>0</v>
      </c>
      <c r="AC226" s="452">
        <v>14</v>
      </c>
      <c r="AD226" s="285">
        <f t="shared" si="27"/>
        <v>411</v>
      </c>
    </row>
    <row r="227" spans="1:30" s="277" customFormat="1" ht="16.5">
      <c r="A227" s="431">
        <v>18</v>
      </c>
      <c r="B227" s="432">
        <v>515</v>
      </c>
      <c r="C227" s="454" t="s">
        <v>744</v>
      </c>
      <c r="D227" s="455" t="s">
        <v>767</v>
      </c>
      <c r="E227" s="451">
        <v>2226</v>
      </c>
      <c r="F227" s="456" t="s">
        <v>376</v>
      </c>
      <c r="G227" s="528">
        <v>520</v>
      </c>
      <c r="H227" s="452">
        <v>4</v>
      </c>
      <c r="I227" s="452">
        <v>121</v>
      </c>
      <c r="J227" s="452">
        <v>94</v>
      </c>
      <c r="K227" s="452">
        <v>4</v>
      </c>
      <c r="L227" s="452">
        <v>122</v>
      </c>
      <c r="M227" s="452">
        <v>0</v>
      </c>
      <c r="N227" s="452">
        <v>1</v>
      </c>
      <c r="O227" s="452">
        <v>0</v>
      </c>
      <c r="P227" s="452">
        <v>2</v>
      </c>
      <c r="Q227" s="452">
        <v>22</v>
      </c>
      <c r="R227" s="96"/>
      <c r="S227" s="452">
        <v>1</v>
      </c>
      <c r="T227" s="452">
        <v>2</v>
      </c>
      <c r="U227" s="452">
        <v>0</v>
      </c>
      <c r="V227" s="368"/>
      <c r="W227" s="452">
        <v>0</v>
      </c>
      <c r="X227" s="368"/>
      <c r="Y227" s="368"/>
      <c r="Z227" s="368"/>
      <c r="AA227" s="368"/>
      <c r="AB227" s="452">
        <v>0</v>
      </c>
      <c r="AC227" s="452">
        <v>13</v>
      </c>
      <c r="AD227" s="285">
        <f t="shared" si="27"/>
        <v>386</v>
      </c>
    </row>
    <row r="228" spans="1:30" s="277" customFormat="1" ht="16.5">
      <c r="A228" s="431">
        <v>18</v>
      </c>
      <c r="B228" s="432">
        <v>515</v>
      </c>
      <c r="C228" s="454" t="s">
        <v>744</v>
      </c>
      <c r="D228" s="455" t="s">
        <v>768</v>
      </c>
      <c r="E228" s="451">
        <v>2227</v>
      </c>
      <c r="F228" s="456" t="s">
        <v>31</v>
      </c>
      <c r="G228" s="528">
        <v>634</v>
      </c>
      <c r="H228" s="452">
        <v>2</v>
      </c>
      <c r="I228" s="452">
        <v>114</v>
      </c>
      <c r="J228" s="452">
        <v>99</v>
      </c>
      <c r="K228" s="452">
        <v>0</v>
      </c>
      <c r="L228" s="452">
        <v>189</v>
      </c>
      <c r="M228" s="452">
        <v>1</v>
      </c>
      <c r="N228" s="452">
        <v>15</v>
      </c>
      <c r="O228" s="452">
        <v>0</v>
      </c>
      <c r="P228" s="452">
        <v>2</v>
      </c>
      <c r="Q228" s="452">
        <v>25</v>
      </c>
      <c r="R228" s="96"/>
      <c r="S228" s="452">
        <v>0</v>
      </c>
      <c r="T228" s="452">
        <v>2</v>
      </c>
      <c r="U228" s="452">
        <v>0</v>
      </c>
      <c r="V228" s="368"/>
      <c r="W228" s="452">
        <v>4</v>
      </c>
      <c r="X228" s="368"/>
      <c r="Y228" s="368"/>
      <c r="Z228" s="368"/>
      <c r="AA228" s="368"/>
      <c r="AB228" s="452">
        <v>0</v>
      </c>
      <c r="AC228" s="452">
        <v>21</v>
      </c>
      <c r="AD228" s="285">
        <f t="shared" si="27"/>
        <v>474</v>
      </c>
    </row>
    <row r="229" spans="1:30" s="277" customFormat="1" ht="16.5">
      <c r="A229" s="431">
        <v>18</v>
      </c>
      <c r="B229" s="432">
        <v>515</v>
      </c>
      <c r="C229" s="454" t="s">
        <v>744</v>
      </c>
      <c r="D229" s="455" t="s">
        <v>768</v>
      </c>
      <c r="E229" s="451">
        <v>2227</v>
      </c>
      <c r="F229" s="456" t="s">
        <v>32</v>
      </c>
      <c r="G229" s="528">
        <v>633</v>
      </c>
      <c r="H229" s="452">
        <v>7</v>
      </c>
      <c r="I229" s="452">
        <v>108</v>
      </c>
      <c r="J229" s="452">
        <v>132</v>
      </c>
      <c r="K229" s="452">
        <v>0</v>
      </c>
      <c r="L229" s="452">
        <v>176</v>
      </c>
      <c r="M229" s="452">
        <v>0</v>
      </c>
      <c r="N229" s="452">
        <v>13</v>
      </c>
      <c r="O229" s="452">
        <v>2</v>
      </c>
      <c r="P229" s="452">
        <v>3</v>
      </c>
      <c r="Q229" s="452">
        <v>12</v>
      </c>
      <c r="R229" s="96"/>
      <c r="S229" s="452">
        <v>0</v>
      </c>
      <c r="T229" s="452">
        <v>4</v>
      </c>
      <c r="U229" s="452">
        <v>0</v>
      </c>
      <c r="V229" s="368"/>
      <c r="W229" s="452">
        <v>10</v>
      </c>
      <c r="X229" s="368"/>
      <c r="Y229" s="368"/>
      <c r="Z229" s="368"/>
      <c r="AA229" s="368"/>
      <c r="AB229" s="452">
        <v>0</v>
      </c>
      <c r="AC229" s="452">
        <v>18</v>
      </c>
      <c r="AD229" s="285">
        <f t="shared" si="27"/>
        <v>485</v>
      </c>
    </row>
    <row r="230" spans="1:30" s="277" customFormat="1" ht="16.5">
      <c r="A230" s="431">
        <v>18</v>
      </c>
      <c r="B230" s="432">
        <v>515</v>
      </c>
      <c r="C230" s="454" t="s">
        <v>744</v>
      </c>
      <c r="D230" s="455" t="s">
        <v>769</v>
      </c>
      <c r="E230" s="451">
        <v>2227</v>
      </c>
      <c r="F230" s="456" t="s">
        <v>79</v>
      </c>
      <c r="G230" s="528">
        <v>265</v>
      </c>
      <c r="H230" s="452">
        <v>3</v>
      </c>
      <c r="I230" s="452">
        <v>38</v>
      </c>
      <c r="J230" s="452">
        <v>74</v>
      </c>
      <c r="K230" s="452">
        <v>0</v>
      </c>
      <c r="L230" s="452">
        <v>8</v>
      </c>
      <c r="M230" s="452">
        <v>0</v>
      </c>
      <c r="N230" s="452">
        <v>19</v>
      </c>
      <c r="O230" s="452">
        <v>0</v>
      </c>
      <c r="P230" s="452">
        <v>0</v>
      </c>
      <c r="Q230" s="452">
        <v>35</v>
      </c>
      <c r="R230" s="96"/>
      <c r="S230" s="452">
        <v>0</v>
      </c>
      <c r="T230" s="452">
        <v>0</v>
      </c>
      <c r="U230" s="452">
        <v>0</v>
      </c>
      <c r="V230" s="368"/>
      <c r="W230" s="452">
        <v>0</v>
      </c>
      <c r="X230" s="368"/>
      <c r="Y230" s="368"/>
      <c r="Z230" s="368"/>
      <c r="AA230" s="368"/>
      <c r="AB230" s="452">
        <v>0</v>
      </c>
      <c r="AC230" s="452">
        <v>7</v>
      </c>
      <c r="AD230" s="285">
        <f t="shared" si="27"/>
        <v>184</v>
      </c>
    </row>
    <row r="231" spans="1:30" s="277" customFormat="1" ht="16.5">
      <c r="A231" s="431">
        <v>18</v>
      </c>
      <c r="B231" s="432">
        <v>515</v>
      </c>
      <c r="C231" s="454" t="s">
        <v>744</v>
      </c>
      <c r="D231" s="455" t="s">
        <v>766</v>
      </c>
      <c r="E231" s="451">
        <v>2228</v>
      </c>
      <c r="F231" s="456" t="s">
        <v>31</v>
      </c>
      <c r="G231" s="528">
        <v>562</v>
      </c>
      <c r="H231" s="452">
        <v>5</v>
      </c>
      <c r="I231" s="452">
        <v>47</v>
      </c>
      <c r="J231" s="452">
        <v>114</v>
      </c>
      <c r="K231" s="452">
        <v>1</v>
      </c>
      <c r="L231" s="452">
        <v>136</v>
      </c>
      <c r="M231" s="452">
        <v>3</v>
      </c>
      <c r="N231" s="452">
        <v>12</v>
      </c>
      <c r="O231" s="452">
        <v>2</v>
      </c>
      <c r="P231" s="452">
        <v>3</v>
      </c>
      <c r="Q231" s="452">
        <v>89</v>
      </c>
      <c r="R231" s="96"/>
      <c r="S231" s="452">
        <v>0</v>
      </c>
      <c r="T231" s="452">
        <v>2</v>
      </c>
      <c r="U231" s="452">
        <v>0</v>
      </c>
      <c r="V231" s="368"/>
      <c r="W231" s="452">
        <v>0</v>
      </c>
      <c r="X231" s="368"/>
      <c r="Y231" s="368"/>
      <c r="Z231" s="368"/>
      <c r="AA231" s="368"/>
      <c r="AB231" s="452">
        <v>0</v>
      </c>
      <c r="AC231" s="452">
        <v>11</v>
      </c>
      <c r="AD231" s="285">
        <f t="shared" si="27"/>
        <v>425</v>
      </c>
    </row>
    <row r="232" spans="1:30" s="277" customFormat="1" ht="16.5">
      <c r="A232" s="431">
        <v>18</v>
      </c>
      <c r="B232" s="432">
        <v>515</v>
      </c>
      <c r="C232" s="454" t="s">
        <v>744</v>
      </c>
      <c r="D232" s="455" t="s">
        <v>766</v>
      </c>
      <c r="E232" s="451">
        <v>2228</v>
      </c>
      <c r="F232" s="456" t="s">
        <v>32</v>
      </c>
      <c r="G232" s="528">
        <v>562</v>
      </c>
      <c r="H232" s="452">
        <v>10</v>
      </c>
      <c r="I232" s="452">
        <v>66</v>
      </c>
      <c r="J232" s="452">
        <v>112</v>
      </c>
      <c r="K232" s="452">
        <v>4</v>
      </c>
      <c r="L232" s="452">
        <v>122</v>
      </c>
      <c r="M232" s="452">
        <v>1</v>
      </c>
      <c r="N232" s="452">
        <v>13</v>
      </c>
      <c r="O232" s="452">
        <v>0</v>
      </c>
      <c r="P232" s="452">
        <v>5</v>
      </c>
      <c r="Q232" s="452">
        <v>76</v>
      </c>
      <c r="R232" s="96"/>
      <c r="S232" s="452">
        <v>0</v>
      </c>
      <c r="T232" s="452">
        <v>2</v>
      </c>
      <c r="U232" s="452">
        <v>1</v>
      </c>
      <c r="V232" s="368"/>
      <c r="W232" s="452">
        <v>0</v>
      </c>
      <c r="X232" s="368"/>
      <c r="Y232" s="368"/>
      <c r="Z232" s="368"/>
      <c r="AA232" s="368"/>
      <c r="AB232" s="452">
        <v>0</v>
      </c>
      <c r="AC232" s="452">
        <v>8</v>
      </c>
      <c r="AD232" s="285">
        <f t="shared" si="27"/>
        <v>420</v>
      </c>
    </row>
    <row r="233" spans="1:30" s="277" customFormat="1" ht="16.5">
      <c r="A233" s="431">
        <v>18</v>
      </c>
      <c r="B233" s="432">
        <v>515</v>
      </c>
      <c r="C233" s="454" t="s">
        <v>744</v>
      </c>
      <c r="D233" s="455" t="s">
        <v>766</v>
      </c>
      <c r="E233" s="451">
        <v>2228</v>
      </c>
      <c r="F233" s="456" t="s">
        <v>33</v>
      </c>
      <c r="G233" s="582">
        <v>561</v>
      </c>
      <c r="H233" s="452">
        <v>5</v>
      </c>
      <c r="I233" s="452">
        <v>78</v>
      </c>
      <c r="J233" s="452">
        <v>121</v>
      </c>
      <c r="K233" s="452">
        <v>0</v>
      </c>
      <c r="L233" s="452">
        <v>109</v>
      </c>
      <c r="M233" s="452">
        <v>0</v>
      </c>
      <c r="N233" s="452">
        <v>10</v>
      </c>
      <c r="O233" s="452">
        <v>1</v>
      </c>
      <c r="P233" s="452">
        <v>0</v>
      </c>
      <c r="Q233" s="452">
        <v>74</v>
      </c>
      <c r="R233" s="96"/>
      <c r="S233" s="452">
        <v>1</v>
      </c>
      <c r="T233" s="452">
        <v>1</v>
      </c>
      <c r="U233" s="452">
        <v>0</v>
      </c>
      <c r="V233" s="368"/>
      <c r="W233" s="452">
        <v>0</v>
      </c>
      <c r="X233" s="368"/>
      <c r="Y233" s="368"/>
      <c r="Z233" s="368"/>
      <c r="AA233" s="368"/>
      <c r="AB233" s="452">
        <v>0</v>
      </c>
      <c r="AC233" s="452">
        <v>15</v>
      </c>
      <c r="AD233" s="285">
        <f t="shared" si="27"/>
        <v>415</v>
      </c>
    </row>
    <row r="234" spans="1:30" s="277" customFormat="1" ht="16.5">
      <c r="A234" s="285"/>
      <c r="B234" s="152" t="s">
        <v>63</v>
      </c>
      <c r="C234" s="659" t="s">
        <v>64</v>
      </c>
      <c r="D234" s="659"/>
      <c r="E234" s="422"/>
      <c r="F234" s="422"/>
      <c r="G234" s="293">
        <f>SUM(G150:G233)</f>
        <v>46588</v>
      </c>
      <c r="H234" s="293">
        <f>SUM(H150:H233)</f>
        <v>1202</v>
      </c>
      <c r="I234" s="293">
        <f t="shared" ref="I234:AC234" si="28">SUM(I150:I233)</f>
        <v>4908</v>
      </c>
      <c r="J234" s="293">
        <f t="shared" si="28"/>
        <v>6863</v>
      </c>
      <c r="K234" s="293">
        <f t="shared" si="28"/>
        <v>386</v>
      </c>
      <c r="L234" s="293">
        <f t="shared" si="28"/>
        <v>6033</v>
      </c>
      <c r="M234" s="293">
        <f t="shared" si="28"/>
        <v>65</v>
      </c>
      <c r="N234" s="293">
        <f t="shared" si="28"/>
        <v>966</v>
      </c>
      <c r="O234" s="293">
        <f t="shared" si="28"/>
        <v>99</v>
      </c>
      <c r="P234" s="293">
        <f t="shared" si="28"/>
        <v>343</v>
      </c>
      <c r="Q234" s="293">
        <f t="shared" si="28"/>
        <v>6452</v>
      </c>
      <c r="R234" s="293">
        <f t="shared" si="28"/>
        <v>0</v>
      </c>
      <c r="S234" s="293">
        <f t="shared" si="28"/>
        <v>81</v>
      </c>
      <c r="T234" s="293">
        <f t="shared" si="28"/>
        <v>310</v>
      </c>
      <c r="U234" s="293">
        <f t="shared" si="28"/>
        <v>68</v>
      </c>
      <c r="V234" s="293">
        <f t="shared" si="28"/>
        <v>0</v>
      </c>
      <c r="W234" s="293">
        <f t="shared" si="28"/>
        <v>405</v>
      </c>
      <c r="X234" s="293">
        <f t="shared" si="28"/>
        <v>0</v>
      </c>
      <c r="Y234" s="293">
        <f t="shared" si="28"/>
        <v>0</v>
      </c>
      <c r="Z234" s="293">
        <f t="shared" si="28"/>
        <v>0</v>
      </c>
      <c r="AA234" s="293">
        <f t="shared" si="28"/>
        <v>0</v>
      </c>
      <c r="AB234" s="293">
        <f t="shared" si="28"/>
        <v>4</v>
      </c>
      <c r="AC234" s="293">
        <f t="shared" si="28"/>
        <v>846</v>
      </c>
      <c r="AD234" s="293">
        <f>SUM(H234:AC234)</f>
        <v>29031</v>
      </c>
    </row>
    <row r="235" spans="1:30" s="277" customFormat="1" ht="16.5">
      <c r="E235" s="288"/>
      <c r="F235" s="288"/>
      <c r="T235" s="277">
        <f>T234/2</f>
        <v>155</v>
      </c>
      <c r="U235" s="277">
        <f>U234/2</f>
        <v>34</v>
      </c>
    </row>
    <row r="236" spans="1:30" s="277" customFormat="1" ht="16.5">
      <c r="B236" s="291" t="s">
        <v>65</v>
      </c>
      <c r="C236" s="660" t="s">
        <v>66</v>
      </c>
      <c r="D236" s="661"/>
      <c r="E236" s="661"/>
      <c r="F236" s="662"/>
      <c r="G236" s="292" t="s">
        <v>6</v>
      </c>
      <c r="H236" s="284" t="s">
        <v>7</v>
      </c>
      <c r="I236" s="284" t="s">
        <v>8</v>
      </c>
      <c r="J236" s="284" t="s">
        <v>9</v>
      </c>
      <c r="K236" s="284" t="s">
        <v>10</v>
      </c>
      <c r="L236" s="284" t="s">
        <v>11</v>
      </c>
      <c r="M236" s="284" t="s">
        <v>12</v>
      </c>
      <c r="N236" s="284" t="s">
        <v>13</v>
      </c>
      <c r="O236" s="284" t="s">
        <v>14</v>
      </c>
      <c r="P236" s="284" t="s">
        <v>15</v>
      </c>
      <c r="Q236" s="284" t="s">
        <v>16</v>
      </c>
      <c r="R236" s="284" t="s">
        <v>17</v>
      </c>
      <c r="S236" s="284" t="s">
        <v>18</v>
      </c>
      <c r="T236" s="284" t="s">
        <v>22</v>
      </c>
      <c r="U236" s="284" t="s">
        <v>23</v>
      </c>
      <c r="V236" s="284" t="s">
        <v>24</v>
      </c>
      <c r="W236" s="284" t="s">
        <v>25</v>
      </c>
      <c r="X236" s="284" t="s">
        <v>26</v>
      </c>
      <c r="Y236" s="284" t="s">
        <v>27</v>
      </c>
      <c r="Z236" s="284" t="s">
        <v>28</v>
      </c>
      <c r="AA236" s="284" t="s">
        <v>29</v>
      </c>
    </row>
    <row r="237" spans="1:30" s="277" customFormat="1" ht="16.5">
      <c r="C237" s="663"/>
      <c r="D237" s="664"/>
      <c r="E237" s="664"/>
      <c r="F237" s="665"/>
      <c r="G237" s="285">
        <f>G234</f>
        <v>46588</v>
      </c>
      <c r="H237" s="285">
        <f>H234+155</f>
        <v>1357</v>
      </c>
      <c r="I237" s="285">
        <f>I234+34</f>
        <v>4942</v>
      </c>
      <c r="J237" s="285">
        <f>J234+155</f>
        <v>7018</v>
      </c>
      <c r="K237" s="285">
        <f>K234+34</f>
        <v>420</v>
      </c>
      <c r="L237" s="285">
        <f t="shared" ref="L237:S237" si="29">L234</f>
        <v>6033</v>
      </c>
      <c r="M237" s="285">
        <f t="shared" si="29"/>
        <v>65</v>
      </c>
      <c r="N237" s="285">
        <f t="shared" si="29"/>
        <v>966</v>
      </c>
      <c r="O237" s="285">
        <f t="shared" si="29"/>
        <v>99</v>
      </c>
      <c r="P237" s="285">
        <f t="shared" si="29"/>
        <v>343</v>
      </c>
      <c r="Q237" s="285">
        <f t="shared" si="29"/>
        <v>6452</v>
      </c>
      <c r="R237" s="285">
        <f t="shared" si="29"/>
        <v>0</v>
      </c>
      <c r="S237" s="285">
        <f t="shared" si="29"/>
        <v>81</v>
      </c>
      <c r="T237" s="285">
        <f>W234</f>
        <v>405</v>
      </c>
      <c r="U237" s="285">
        <f t="shared" ref="U237:X237" si="30">X186</f>
        <v>0</v>
      </c>
      <c r="V237" s="285">
        <f t="shared" si="30"/>
        <v>0</v>
      </c>
      <c r="W237" s="285">
        <f t="shared" si="30"/>
        <v>0</v>
      </c>
      <c r="X237" s="285">
        <f t="shared" si="30"/>
        <v>0</v>
      </c>
      <c r="Y237" s="285">
        <f>AB234</f>
        <v>4</v>
      </c>
      <c r="Z237" s="285">
        <f>AC234</f>
        <v>846</v>
      </c>
      <c r="AA237" s="285">
        <f>SUM(H237:Z237)</f>
        <v>29031</v>
      </c>
    </row>
    <row r="238" spans="1:30" s="277" customFormat="1" ht="16.5">
      <c r="E238" s="288"/>
      <c r="F238" s="288"/>
    </row>
    <row r="239" spans="1:30" s="277" customFormat="1" ht="16.5">
      <c r="B239" s="291" t="s">
        <v>67</v>
      </c>
      <c r="C239" s="666" t="s">
        <v>68</v>
      </c>
      <c r="D239" s="666"/>
      <c r="E239" s="666"/>
      <c r="F239" s="666"/>
      <c r="G239" s="292" t="s">
        <v>6</v>
      </c>
      <c r="H239" s="667" t="s">
        <v>69</v>
      </c>
      <c r="I239" s="667"/>
      <c r="J239" s="667" t="s">
        <v>70</v>
      </c>
      <c r="K239" s="667"/>
      <c r="L239" s="284" t="s">
        <v>11</v>
      </c>
      <c r="M239" s="284" t="s">
        <v>12</v>
      </c>
      <c r="N239" s="284" t="s">
        <v>13</v>
      </c>
      <c r="O239" s="284" t="s">
        <v>14</v>
      </c>
      <c r="P239" s="284" t="s">
        <v>15</v>
      </c>
      <c r="Q239" s="284" t="s">
        <v>16</v>
      </c>
      <c r="R239" s="284" t="s">
        <v>17</v>
      </c>
      <c r="S239" s="284" t="s">
        <v>18</v>
      </c>
      <c r="T239" s="284" t="s">
        <v>22</v>
      </c>
      <c r="U239" s="284" t="s">
        <v>23</v>
      </c>
      <c r="V239" s="284" t="s">
        <v>24</v>
      </c>
      <c r="W239" s="284" t="s">
        <v>25</v>
      </c>
      <c r="X239" s="284" t="s">
        <v>26</v>
      </c>
      <c r="Y239" s="284" t="s">
        <v>27</v>
      </c>
      <c r="Z239" s="284" t="s">
        <v>28</v>
      </c>
      <c r="AA239" s="284" t="s">
        <v>29</v>
      </c>
    </row>
    <row r="240" spans="1:30" s="277" customFormat="1" ht="16.5">
      <c r="C240" s="666"/>
      <c r="D240" s="666"/>
      <c r="E240" s="666"/>
      <c r="F240" s="666"/>
      <c r="G240" s="285">
        <f>G234</f>
        <v>46588</v>
      </c>
      <c r="H240" s="668">
        <f>H237+J237</f>
        <v>8375</v>
      </c>
      <c r="I240" s="668"/>
      <c r="J240" s="668">
        <f>I237+K237</f>
        <v>5362</v>
      </c>
      <c r="K240" s="668"/>
      <c r="L240" s="285">
        <f>L237</f>
        <v>6033</v>
      </c>
      <c r="M240" s="285">
        <f t="shared" ref="M240:Q240" si="31">M237</f>
        <v>65</v>
      </c>
      <c r="N240" s="285">
        <f t="shared" si="31"/>
        <v>966</v>
      </c>
      <c r="O240" s="285">
        <f t="shared" si="31"/>
        <v>99</v>
      </c>
      <c r="P240" s="285">
        <f t="shared" si="31"/>
        <v>343</v>
      </c>
      <c r="Q240" s="285">
        <f t="shared" si="31"/>
        <v>6452</v>
      </c>
      <c r="R240" s="285" t="s">
        <v>790</v>
      </c>
      <c r="S240" s="285">
        <f>S237</f>
        <v>81</v>
      </c>
      <c r="T240" s="285">
        <f>T237</f>
        <v>405</v>
      </c>
      <c r="U240" s="493" t="s">
        <v>790</v>
      </c>
      <c r="V240" s="493" t="s">
        <v>790</v>
      </c>
      <c r="W240" s="493" t="s">
        <v>790</v>
      </c>
      <c r="X240" s="493" t="s">
        <v>790</v>
      </c>
      <c r="Y240" s="285">
        <f>Y237</f>
        <v>4</v>
      </c>
      <c r="Z240" s="285">
        <f>Z237</f>
        <v>846</v>
      </c>
      <c r="AA240" s="285">
        <f>SUM(H240:Z240)</f>
        <v>29031</v>
      </c>
    </row>
    <row r="241" s="277" customFormat="1" ht="16.5"/>
    <row r="242" s="277" customFormat="1" ht="16.5"/>
  </sheetData>
  <mergeCells count="59">
    <mergeCell ref="C140:D140"/>
    <mergeCell ref="C142:F143"/>
    <mergeCell ref="C145:F146"/>
    <mergeCell ref="H145:I145"/>
    <mergeCell ref="J145:K145"/>
    <mergeCell ref="H146:I146"/>
    <mergeCell ref="J146:K146"/>
    <mergeCell ref="C234:D234"/>
    <mergeCell ref="C236:F237"/>
    <mergeCell ref="C239:F240"/>
    <mergeCell ref="H239:I239"/>
    <mergeCell ref="J239:K239"/>
    <mergeCell ref="H240:I240"/>
    <mergeCell ref="J240:K240"/>
    <mergeCell ref="C105:D105"/>
    <mergeCell ref="C107:F108"/>
    <mergeCell ref="C110:F111"/>
    <mergeCell ref="H110:I110"/>
    <mergeCell ref="J110:K110"/>
    <mergeCell ref="H111:I111"/>
    <mergeCell ref="J111:K111"/>
    <mergeCell ref="C74:D74"/>
    <mergeCell ref="C76:F77"/>
    <mergeCell ref="C79:F80"/>
    <mergeCell ref="H79:I79"/>
    <mergeCell ref="J79:K79"/>
    <mergeCell ref="H80:I80"/>
    <mergeCell ref="J80:K80"/>
    <mergeCell ref="C48:D48"/>
    <mergeCell ref="C50:F51"/>
    <mergeCell ref="C53:F54"/>
    <mergeCell ref="I53:J53"/>
    <mergeCell ref="I54:J54"/>
    <mergeCell ref="C12:D12"/>
    <mergeCell ref="C14:F15"/>
    <mergeCell ref="C17:F18"/>
    <mergeCell ref="I17:J17"/>
    <mergeCell ref="I18:J18"/>
    <mergeCell ref="C24:D24"/>
    <mergeCell ref="C26:F27"/>
    <mergeCell ref="C29:F30"/>
    <mergeCell ref="H29:I29"/>
    <mergeCell ref="J29:K29"/>
    <mergeCell ref="H30:I30"/>
    <mergeCell ref="J30:K30"/>
    <mergeCell ref="C95:F96"/>
    <mergeCell ref="C90:D90"/>
    <mergeCell ref="C92:F93"/>
    <mergeCell ref="H95:I95"/>
    <mergeCell ref="J95:K95"/>
    <mergeCell ref="H96:I96"/>
    <mergeCell ref="J96:K96"/>
    <mergeCell ref="C117:D117"/>
    <mergeCell ref="C119:F120"/>
    <mergeCell ref="C122:F123"/>
    <mergeCell ref="H122:I122"/>
    <mergeCell ref="J122:K122"/>
    <mergeCell ref="H123:I123"/>
    <mergeCell ref="J123:K123"/>
  </mergeCells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3"/>
  <sheetViews>
    <sheetView zoomScale="60" zoomScaleNormal="60" workbookViewId="0">
      <pane ySplit="1" topLeftCell="A235" activePane="bottomLeft" state="frozen"/>
      <selection activeCell="A2" sqref="A1:A1048576"/>
      <selection pane="bottomLeft" activeCell="AD274" sqref="AD274"/>
    </sheetView>
  </sheetViews>
  <sheetFormatPr defaultColWidth="11.42578125" defaultRowHeight="15"/>
  <cols>
    <col min="1" max="1" width="5" bestFit="1" customWidth="1"/>
    <col min="2" max="2" width="4.140625" bestFit="1" customWidth="1"/>
    <col min="3" max="3" width="25.28515625" bestFit="1" customWidth="1"/>
    <col min="4" max="4" width="4.7109375" customWidth="1"/>
    <col min="5" max="5" width="12.42578125" customWidth="1"/>
    <col min="6" max="6" width="16.85546875" customWidth="1"/>
    <col min="7" max="7" width="10" bestFit="1" customWidth="1"/>
    <col min="8" max="8" width="7.42578125" customWidth="1"/>
    <col min="9" max="9" width="8" customWidth="1"/>
    <col min="10" max="10" width="5" bestFit="1" customWidth="1"/>
    <col min="11" max="11" width="5.28515625" bestFit="1" customWidth="1"/>
    <col min="12" max="12" width="5" bestFit="1" customWidth="1"/>
    <col min="13" max="13" width="4.42578125" bestFit="1" customWidth="1"/>
    <col min="14" max="14" width="4.140625" bestFit="1" customWidth="1"/>
    <col min="15" max="15" width="5" bestFit="1" customWidth="1"/>
    <col min="16" max="16" width="4.28515625" bestFit="1" customWidth="1"/>
    <col min="17" max="17" width="7.7109375" bestFit="1" customWidth="1"/>
    <col min="18" max="18" width="4.140625" bestFit="1" customWidth="1"/>
    <col min="19" max="19" width="4.28515625" bestFit="1" customWidth="1"/>
    <col min="20" max="20" width="8" bestFit="1" customWidth="1"/>
    <col min="21" max="21" width="8.5703125" bestFit="1" customWidth="1"/>
    <col min="22" max="22" width="8" bestFit="1" customWidth="1"/>
    <col min="23" max="25" width="5.5703125" bestFit="1" customWidth="1"/>
    <col min="26" max="26" width="6.5703125" bestFit="1" customWidth="1"/>
    <col min="27" max="27" width="9.7109375" bestFit="1" customWidth="1"/>
    <col min="28" max="28" width="4.42578125" bestFit="1" customWidth="1"/>
    <col min="29" max="29" width="6.5703125" bestFit="1" customWidth="1"/>
    <col min="30" max="30" width="9.7109375" bestFit="1" customWidth="1"/>
  </cols>
  <sheetData>
    <row r="1" spans="1:30" s="277" customFormat="1" ht="17.25" thickBot="1">
      <c r="A1" s="276" t="s">
        <v>0</v>
      </c>
      <c r="B1" s="283" t="s">
        <v>1</v>
      </c>
      <c r="C1" s="282" t="s">
        <v>2</v>
      </c>
      <c r="D1" s="282" t="s">
        <v>3</v>
      </c>
      <c r="E1" s="275" t="s">
        <v>4</v>
      </c>
      <c r="F1" s="275" t="s">
        <v>5</v>
      </c>
      <c r="G1" s="275" t="s">
        <v>6</v>
      </c>
      <c r="H1" s="284" t="s">
        <v>7</v>
      </c>
      <c r="I1" s="284" t="s">
        <v>8</v>
      </c>
      <c r="J1" s="284" t="s">
        <v>9</v>
      </c>
      <c r="K1" s="284" t="s">
        <v>10</v>
      </c>
      <c r="L1" s="284" t="s">
        <v>11</v>
      </c>
      <c r="M1" s="284" t="s">
        <v>12</v>
      </c>
      <c r="N1" s="284" t="s">
        <v>13</v>
      </c>
      <c r="O1" s="284" t="s">
        <v>14</v>
      </c>
      <c r="P1" s="284" t="s">
        <v>15</v>
      </c>
      <c r="Q1" s="284" t="s">
        <v>16</v>
      </c>
      <c r="R1" s="284" t="s">
        <v>17</v>
      </c>
      <c r="S1" s="284" t="s">
        <v>18</v>
      </c>
      <c r="T1" s="286" t="s">
        <v>19</v>
      </c>
      <c r="U1" s="286" t="s">
        <v>20</v>
      </c>
      <c r="V1" s="286" t="s">
        <v>21</v>
      </c>
      <c r="W1" s="284" t="s">
        <v>22</v>
      </c>
      <c r="X1" s="284" t="s">
        <v>23</v>
      </c>
      <c r="Y1" s="284" t="s">
        <v>24</v>
      </c>
      <c r="Z1" s="284" t="s">
        <v>25</v>
      </c>
      <c r="AA1" s="284" t="s">
        <v>26</v>
      </c>
      <c r="AB1" s="284" t="s">
        <v>27</v>
      </c>
      <c r="AC1" s="284" t="s">
        <v>28</v>
      </c>
      <c r="AD1" s="284" t="s">
        <v>29</v>
      </c>
    </row>
    <row r="2" spans="1:30" s="277" customFormat="1" ht="16.5">
      <c r="A2" s="535">
        <v>19</v>
      </c>
      <c r="B2" s="290">
        <v>6</v>
      </c>
      <c r="C2" s="280" t="s">
        <v>717</v>
      </c>
      <c r="D2" s="280"/>
      <c r="E2" s="289">
        <v>43</v>
      </c>
      <c r="F2" s="280" t="s">
        <v>31</v>
      </c>
      <c r="G2" s="281">
        <v>731</v>
      </c>
      <c r="H2" s="285">
        <v>3</v>
      </c>
      <c r="I2" s="285">
        <v>248</v>
      </c>
      <c r="J2" s="285">
        <v>212</v>
      </c>
      <c r="K2" s="285">
        <v>2</v>
      </c>
      <c r="L2" s="285">
        <v>2</v>
      </c>
      <c r="M2" s="285"/>
      <c r="N2" s="285"/>
      <c r="O2" s="285">
        <v>66</v>
      </c>
      <c r="P2" s="285"/>
      <c r="Q2" s="285">
        <v>32</v>
      </c>
      <c r="R2" s="285">
        <v>0</v>
      </c>
      <c r="T2" s="287">
        <v>5</v>
      </c>
      <c r="U2" s="287">
        <v>2</v>
      </c>
      <c r="V2" s="287"/>
      <c r="W2" s="285"/>
      <c r="X2" s="285"/>
      <c r="Y2" s="285"/>
      <c r="Z2" s="285"/>
      <c r="AA2" s="285"/>
      <c r="AB2" s="285">
        <v>0</v>
      </c>
      <c r="AC2" s="285">
        <v>13</v>
      </c>
      <c r="AD2" s="285">
        <f t="shared" ref="AD2:AD26" si="0">SUM(H2:AC2)</f>
        <v>585</v>
      </c>
    </row>
    <row r="3" spans="1:30" s="277" customFormat="1" ht="16.5">
      <c r="A3" s="536">
        <v>19</v>
      </c>
      <c r="B3" s="290">
        <v>6</v>
      </c>
      <c r="C3" s="280" t="s">
        <v>717</v>
      </c>
      <c r="D3" s="280"/>
      <c r="E3" s="289">
        <v>44</v>
      </c>
      <c r="F3" s="280" t="s">
        <v>31</v>
      </c>
      <c r="G3" s="281">
        <v>418</v>
      </c>
      <c r="H3" s="285">
        <v>4</v>
      </c>
      <c r="I3" s="285">
        <v>104</v>
      </c>
      <c r="J3" s="285">
        <v>56</v>
      </c>
      <c r="K3" s="285">
        <v>1</v>
      </c>
      <c r="L3" s="285">
        <v>0</v>
      </c>
      <c r="M3" s="285"/>
      <c r="N3" s="285"/>
      <c r="O3" s="285">
        <v>133</v>
      </c>
      <c r="P3" s="285"/>
      <c r="Q3" s="285">
        <v>8</v>
      </c>
      <c r="R3" s="285">
        <v>0</v>
      </c>
      <c r="T3" s="287">
        <v>2</v>
      </c>
      <c r="U3" s="287">
        <v>1</v>
      </c>
      <c r="V3" s="287"/>
      <c r="W3" s="285"/>
      <c r="X3" s="285"/>
      <c r="Y3" s="285"/>
      <c r="Z3" s="285"/>
      <c r="AA3" s="285"/>
      <c r="AB3" s="285">
        <v>0</v>
      </c>
      <c r="AC3" s="285">
        <v>10</v>
      </c>
      <c r="AD3" s="285">
        <f t="shared" si="0"/>
        <v>319</v>
      </c>
    </row>
    <row r="4" spans="1:30" s="277" customFormat="1" ht="16.5">
      <c r="A4" s="536">
        <v>19</v>
      </c>
      <c r="B4" s="290">
        <v>6</v>
      </c>
      <c r="C4" s="280" t="s">
        <v>717</v>
      </c>
      <c r="D4" s="280"/>
      <c r="E4" s="289">
        <v>44</v>
      </c>
      <c r="F4" s="280" t="s">
        <v>32</v>
      </c>
      <c r="G4" s="281">
        <v>418</v>
      </c>
      <c r="H4" s="285">
        <v>2</v>
      </c>
      <c r="I4" s="285">
        <v>150</v>
      </c>
      <c r="J4" s="285">
        <v>44</v>
      </c>
      <c r="K4" s="285">
        <v>9</v>
      </c>
      <c r="L4" s="285">
        <v>1</v>
      </c>
      <c r="M4" s="285"/>
      <c r="N4" s="285"/>
      <c r="O4" s="285">
        <v>102</v>
      </c>
      <c r="P4" s="285"/>
      <c r="Q4" s="285">
        <v>3</v>
      </c>
      <c r="R4" s="285">
        <v>0</v>
      </c>
      <c r="T4" s="287">
        <v>1</v>
      </c>
      <c r="U4" s="287">
        <v>0</v>
      </c>
      <c r="V4" s="287"/>
      <c r="W4" s="285"/>
      <c r="X4" s="285"/>
      <c r="Y4" s="285"/>
      <c r="Z4" s="285"/>
      <c r="AA4" s="285"/>
      <c r="AB4" s="285">
        <v>0</v>
      </c>
      <c r="AC4" s="285">
        <v>6</v>
      </c>
      <c r="AD4" s="285">
        <f t="shared" si="0"/>
        <v>318</v>
      </c>
    </row>
    <row r="5" spans="1:30" s="277" customFormat="1" ht="16.5">
      <c r="A5" s="536">
        <v>19</v>
      </c>
      <c r="B5" s="290">
        <v>6</v>
      </c>
      <c r="C5" s="280" t="s">
        <v>717</v>
      </c>
      <c r="D5" s="280"/>
      <c r="E5" s="289">
        <v>45</v>
      </c>
      <c r="F5" s="280" t="s">
        <v>31</v>
      </c>
      <c r="G5" s="281">
        <v>388</v>
      </c>
      <c r="H5" s="285">
        <v>6</v>
      </c>
      <c r="I5" s="285">
        <v>130</v>
      </c>
      <c r="J5" s="285">
        <v>90</v>
      </c>
      <c r="K5" s="285">
        <v>5</v>
      </c>
      <c r="L5" s="285">
        <v>1</v>
      </c>
      <c r="M5" s="285"/>
      <c r="N5" s="285"/>
      <c r="O5" s="285">
        <v>44</v>
      </c>
      <c r="P5" s="285"/>
      <c r="Q5" s="285">
        <v>10</v>
      </c>
      <c r="R5" s="285">
        <v>0</v>
      </c>
      <c r="T5" s="287">
        <v>4</v>
      </c>
      <c r="U5" s="287">
        <v>1</v>
      </c>
      <c r="V5" s="287"/>
      <c r="W5" s="285"/>
      <c r="X5" s="285"/>
      <c r="Y5" s="285"/>
      <c r="Z5" s="285"/>
      <c r="AA5" s="285"/>
      <c r="AB5" s="285">
        <v>0</v>
      </c>
      <c r="AC5" s="285">
        <v>3</v>
      </c>
      <c r="AD5" s="285">
        <f t="shared" si="0"/>
        <v>294</v>
      </c>
    </row>
    <row r="6" spans="1:30" s="277" customFormat="1" ht="16.5">
      <c r="A6" s="536">
        <v>19</v>
      </c>
      <c r="B6" s="290">
        <v>6</v>
      </c>
      <c r="C6" s="280" t="s">
        <v>717</v>
      </c>
      <c r="D6" s="280"/>
      <c r="E6" s="289">
        <v>45</v>
      </c>
      <c r="F6" s="280" t="s">
        <v>32</v>
      </c>
      <c r="G6" s="281">
        <v>388</v>
      </c>
      <c r="H6" s="285">
        <v>3</v>
      </c>
      <c r="I6" s="285">
        <v>151</v>
      </c>
      <c r="J6" s="285">
        <v>79</v>
      </c>
      <c r="K6" s="285">
        <v>2</v>
      </c>
      <c r="L6" s="285">
        <v>0</v>
      </c>
      <c r="M6" s="285"/>
      <c r="N6" s="285"/>
      <c r="O6" s="285">
        <v>25</v>
      </c>
      <c r="P6" s="285"/>
      <c r="Q6" s="285">
        <v>9</v>
      </c>
      <c r="R6" s="285">
        <v>0</v>
      </c>
      <c r="T6" s="287">
        <v>4</v>
      </c>
      <c r="U6" s="287">
        <v>2</v>
      </c>
      <c r="V6" s="287"/>
      <c r="W6" s="285"/>
      <c r="X6" s="285"/>
      <c r="Y6" s="285"/>
      <c r="Z6" s="285"/>
      <c r="AA6" s="285"/>
      <c r="AB6" s="285">
        <v>0</v>
      </c>
      <c r="AC6" s="285">
        <v>7</v>
      </c>
      <c r="AD6" s="285">
        <f t="shared" si="0"/>
        <v>282</v>
      </c>
    </row>
    <row r="7" spans="1:30" s="277" customFormat="1" ht="16.5">
      <c r="A7" s="536">
        <v>19</v>
      </c>
      <c r="B7" s="290">
        <v>6</v>
      </c>
      <c r="C7" s="280" t="s">
        <v>717</v>
      </c>
      <c r="D7" s="280"/>
      <c r="E7" s="289">
        <v>46</v>
      </c>
      <c r="F7" s="280" t="s">
        <v>31</v>
      </c>
      <c r="G7" s="281">
        <v>484</v>
      </c>
      <c r="H7" s="285">
        <v>4</v>
      </c>
      <c r="I7" s="285">
        <v>125</v>
      </c>
      <c r="J7" s="285">
        <v>91</v>
      </c>
      <c r="K7" s="285">
        <v>12</v>
      </c>
      <c r="L7" s="285">
        <v>0</v>
      </c>
      <c r="M7" s="285"/>
      <c r="N7" s="285"/>
      <c r="O7" s="285">
        <v>66</v>
      </c>
      <c r="P7" s="285"/>
      <c r="Q7" s="285">
        <v>13</v>
      </c>
      <c r="R7" s="285">
        <v>0</v>
      </c>
      <c r="T7" s="287">
        <v>7</v>
      </c>
      <c r="U7" s="287">
        <v>4</v>
      </c>
      <c r="V7" s="287"/>
      <c r="W7" s="285"/>
      <c r="X7" s="285"/>
      <c r="Y7" s="285"/>
      <c r="Z7" s="285"/>
      <c r="AA7" s="285"/>
      <c r="AB7" s="285">
        <v>0</v>
      </c>
      <c r="AC7" s="285">
        <v>7</v>
      </c>
      <c r="AD7" s="285">
        <f t="shared" si="0"/>
        <v>329</v>
      </c>
    </row>
    <row r="8" spans="1:30" s="277" customFormat="1" ht="16.5">
      <c r="A8" s="536">
        <v>19</v>
      </c>
      <c r="B8" s="290">
        <v>6</v>
      </c>
      <c r="C8" s="280" t="s">
        <v>717</v>
      </c>
      <c r="D8" s="280"/>
      <c r="E8" s="289">
        <v>46</v>
      </c>
      <c r="F8" s="280" t="s">
        <v>32</v>
      </c>
      <c r="G8" s="281">
        <v>484</v>
      </c>
      <c r="H8" s="285">
        <v>6</v>
      </c>
      <c r="I8" s="285">
        <v>117</v>
      </c>
      <c r="J8" s="285">
        <v>118</v>
      </c>
      <c r="K8" s="285">
        <v>4</v>
      </c>
      <c r="L8" s="285">
        <v>0</v>
      </c>
      <c r="M8" s="285"/>
      <c r="N8" s="285"/>
      <c r="O8" s="285">
        <v>54</v>
      </c>
      <c r="P8" s="285"/>
      <c r="Q8" s="285">
        <v>14</v>
      </c>
      <c r="R8" s="285">
        <v>0</v>
      </c>
      <c r="T8" s="287">
        <v>13</v>
      </c>
      <c r="U8" s="287">
        <v>2</v>
      </c>
      <c r="V8" s="287"/>
      <c r="W8" s="285"/>
      <c r="X8" s="285"/>
      <c r="Y8" s="285"/>
      <c r="Z8" s="285"/>
      <c r="AA8" s="285"/>
      <c r="AB8" s="285">
        <v>0</v>
      </c>
      <c r="AC8" s="285">
        <v>10</v>
      </c>
      <c r="AD8" s="285">
        <f t="shared" si="0"/>
        <v>338</v>
      </c>
    </row>
    <row r="9" spans="1:30" s="277" customFormat="1" ht="16.5">
      <c r="A9" s="536">
        <v>19</v>
      </c>
      <c r="B9" s="290">
        <v>6</v>
      </c>
      <c r="C9" s="280" t="s">
        <v>717</v>
      </c>
      <c r="D9" s="280"/>
      <c r="E9" s="289">
        <v>47</v>
      </c>
      <c r="F9" s="280" t="s">
        <v>31</v>
      </c>
      <c r="G9" s="281">
        <v>650</v>
      </c>
      <c r="H9" s="285">
        <v>16</v>
      </c>
      <c r="I9" s="285">
        <v>159</v>
      </c>
      <c r="J9" s="285">
        <v>205</v>
      </c>
      <c r="K9" s="285">
        <v>19</v>
      </c>
      <c r="L9" s="285">
        <v>0</v>
      </c>
      <c r="M9" s="285"/>
      <c r="N9" s="285"/>
      <c r="O9" s="285">
        <v>41</v>
      </c>
      <c r="P9" s="285"/>
      <c r="Q9" s="285">
        <v>9</v>
      </c>
      <c r="R9" s="285">
        <v>2</v>
      </c>
      <c r="T9" s="287">
        <v>16</v>
      </c>
      <c r="U9" s="287">
        <v>1</v>
      </c>
      <c r="V9" s="287"/>
      <c r="W9" s="285"/>
      <c r="X9" s="285"/>
      <c r="Y9" s="285"/>
      <c r="Z9" s="285"/>
      <c r="AA9" s="285"/>
      <c r="AB9" s="285">
        <v>0</v>
      </c>
      <c r="AC9" s="285">
        <v>2</v>
      </c>
      <c r="AD9" s="285">
        <f t="shared" si="0"/>
        <v>470</v>
      </c>
    </row>
    <row r="10" spans="1:30" s="277" customFormat="1" ht="16.5">
      <c r="A10" s="536">
        <v>19</v>
      </c>
      <c r="B10" s="290">
        <v>6</v>
      </c>
      <c r="C10" s="280" t="s">
        <v>717</v>
      </c>
      <c r="D10" s="280"/>
      <c r="E10" s="289">
        <v>47</v>
      </c>
      <c r="F10" s="280" t="s">
        <v>32</v>
      </c>
      <c r="G10" s="281">
        <v>650</v>
      </c>
      <c r="H10" s="285">
        <v>11</v>
      </c>
      <c r="I10" s="285">
        <v>129</v>
      </c>
      <c r="J10" s="285">
        <v>232</v>
      </c>
      <c r="K10" s="285">
        <v>8</v>
      </c>
      <c r="L10" s="285">
        <v>1</v>
      </c>
      <c r="M10" s="285"/>
      <c r="N10" s="285"/>
      <c r="O10" s="285">
        <v>46</v>
      </c>
      <c r="P10" s="285"/>
      <c r="Q10" s="285">
        <v>8</v>
      </c>
      <c r="R10" s="285">
        <v>1</v>
      </c>
      <c r="T10" s="287">
        <v>12</v>
      </c>
      <c r="U10" s="287">
        <v>0</v>
      </c>
      <c r="V10" s="287"/>
      <c r="W10" s="285"/>
      <c r="X10" s="285"/>
      <c r="Y10" s="285"/>
      <c r="Z10" s="285"/>
      <c r="AA10" s="285"/>
      <c r="AB10" s="285">
        <v>0</v>
      </c>
      <c r="AC10" s="285">
        <v>16</v>
      </c>
      <c r="AD10" s="285">
        <f t="shared" si="0"/>
        <v>464</v>
      </c>
    </row>
    <row r="11" spans="1:30" s="277" customFormat="1" ht="16.5">
      <c r="A11" s="536">
        <v>19</v>
      </c>
      <c r="B11" s="290">
        <v>6</v>
      </c>
      <c r="C11" s="280" t="s">
        <v>717</v>
      </c>
      <c r="D11" s="280"/>
      <c r="E11" s="289">
        <v>48</v>
      </c>
      <c r="F11" s="280" t="s">
        <v>31</v>
      </c>
      <c r="G11" s="281">
        <v>380</v>
      </c>
      <c r="H11" s="285">
        <v>4</v>
      </c>
      <c r="I11" s="285">
        <v>90</v>
      </c>
      <c r="J11" s="285">
        <v>107</v>
      </c>
      <c r="K11" s="285">
        <v>17</v>
      </c>
      <c r="L11" s="285">
        <v>0</v>
      </c>
      <c r="M11" s="285"/>
      <c r="N11" s="285"/>
      <c r="O11" s="285">
        <v>30</v>
      </c>
      <c r="P11" s="285"/>
      <c r="Q11" s="285">
        <v>8</v>
      </c>
      <c r="R11" s="285">
        <v>0</v>
      </c>
      <c r="T11" s="287">
        <v>5</v>
      </c>
      <c r="U11" s="287">
        <v>3</v>
      </c>
      <c r="V11" s="287"/>
      <c r="W11" s="285"/>
      <c r="X11" s="285"/>
      <c r="Y11" s="285"/>
      <c r="Z11" s="285"/>
      <c r="AA11" s="285"/>
      <c r="AB11" s="285">
        <v>0</v>
      </c>
      <c r="AC11" s="285">
        <v>1</v>
      </c>
      <c r="AD11" s="285">
        <f t="shared" si="0"/>
        <v>265</v>
      </c>
    </row>
    <row r="12" spans="1:30" s="277" customFormat="1" ht="16.5">
      <c r="A12" s="536">
        <v>19</v>
      </c>
      <c r="B12" s="290">
        <v>6</v>
      </c>
      <c r="C12" s="280" t="s">
        <v>717</v>
      </c>
      <c r="D12" s="280"/>
      <c r="E12" s="289">
        <v>48</v>
      </c>
      <c r="F12" s="280" t="s">
        <v>32</v>
      </c>
      <c r="G12" s="281">
        <v>379</v>
      </c>
      <c r="H12" s="285">
        <v>4</v>
      </c>
      <c r="I12" s="285">
        <v>92</v>
      </c>
      <c r="J12" s="285">
        <v>114</v>
      </c>
      <c r="K12" s="285">
        <v>6</v>
      </c>
      <c r="L12" s="285">
        <v>1</v>
      </c>
      <c r="M12" s="285"/>
      <c r="N12" s="285"/>
      <c r="O12" s="285">
        <v>34</v>
      </c>
      <c r="P12" s="285"/>
      <c r="Q12" s="285">
        <v>7</v>
      </c>
      <c r="R12" s="285">
        <v>1</v>
      </c>
      <c r="T12" s="287">
        <v>4</v>
      </c>
      <c r="U12" s="287">
        <v>1</v>
      </c>
      <c r="V12" s="287"/>
      <c r="W12" s="285"/>
      <c r="X12" s="285"/>
      <c r="Y12" s="285"/>
      <c r="Z12" s="285"/>
      <c r="AA12" s="285"/>
      <c r="AB12" s="285">
        <v>0</v>
      </c>
      <c r="AC12" s="285">
        <v>3</v>
      </c>
      <c r="AD12" s="285">
        <f t="shared" si="0"/>
        <v>267</v>
      </c>
    </row>
    <row r="13" spans="1:30" s="277" customFormat="1" ht="16.5">
      <c r="A13" s="536">
        <v>19</v>
      </c>
      <c r="B13" s="290">
        <v>6</v>
      </c>
      <c r="C13" s="280" t="s">
        <v>717</v>
      </c>
      <c r="D13" s="280"/>
      <c r="E13" s="289">
        <v>49</v>
      </c>
      <c r="F13" s="280" t="s">
        <v>31</v>
      </c>
      <c r="G13" s="281">
        <v>504</v>
      </c>
      <c r="H13" s="285">
        <v>7</v>
      </c>
      <c r="I13" s="285">
        <v>118</v>
      </c>
      <c r="J13" s="285">
        <v>137</v>
      </c>
      <c r="K13" s="285">
        <v>8</v>
      </c>
      <c r="L13" s="285">
        <v>0</v>
      </c>
      <c r="M13" s="285"/>
      <c r="N13" s="285"/>
      <c r="O13" s="285">
        <v>88</v>
      </c>
      <c r="P13" s="285"/>
      <c r="Q13" s="285">
        <v>6</v>
      </c>
      <c r="R13" s="285">
        <v>0</v>
      </c>
      <c r="T13" s="287">
        <v>4</v>
      </c>
      <c r="U13" s="287">
        <v>0</v>
      </c>
      <c r="V13" s="287"/>
      <c r="W13" s="285"/>
      <c r="X13" s="285"/>
      <c r="Y13" s="285"/>
      <c r="Z13" s="285"/>
      <c r="AA13" s="285"/>
      <c r="AB13" s="285">
        <v>0</v>
      </c>
      <c r="AC13" s="285">
        <v>11</v>
      </c>
      <c r="AD13" s="285">
        <f t="shared" si="0"/>
        <v>379</v>
      </c>
    </row>
    <row r="14" spans="1:30" s="277" customFormat="1" ht="16.5">
      <c r="A14" s="536">
        <v>19</v>
      </c>
      <c r="B14" s="290">
        <v>6</v>
      </c>
      <c r="C14" s="280" t="s">
        <v>717</v>
      </c>
      <c r="D14" s="280"/>
      <c r="E14" s="289">
        <v>49</v>
      </c>
      <c r="F14" s="280" t="s">
        <v>32</v>
      </c>
      <c r="G14" s="281">
        <v>503</v>
      </c>
      <c r="H14" s="285">
        <v>4</v>
      </c>
      <c r="I14" s="285">
        <v>129</v>
      </c>
      <c r="J14" s="285">
        <v>113</v>
      </c>
      <c r="K14" s="285">
        <v>5</v>
      </c>
      <c r="L14" s="285">
        <v>0</v>
      </c>
      <c r="M14" s="285"/>
      <c r="N14" s="285"/>
      <c r="O14" s="285">
        <v>79</v>
      </c>
      <c r="P14" s="285"/>
      <c r="Q14" s="285">
        <v>12</v>
      </c>
      <c r="R14" s="285">
        <v>0</v>
      </c>
      <c r="T14" s="287">
        <v>7</v>
      </c>
      <c r="U14" s="287">
        <v>2</v>
      </c>
      <c r="V14" s="287"/>
      <c r="W14" s="285"/>
      <c r="X14" s="285"/>
      <c r="Y14" s="285"/>
      <c r="Z14" s="285"/>
      <c r="AA14" s="285"/>
      <c r="AB14" s="285">
        <v>0</v>
      </c>
      <c r="AC14" s="285">
        <v>6</v>
      </c>
      <c r="AD14" s="285">
        <f t="shared" si="0"/>
        <v>357</v>
      </c>
    </row>
    <row r="15" spans="1:30" s="277" customFormat="1" ht="16.5">
      <c r="A15" s="536">
        <v>19</v>
      </c>
      <c r="B15" s="290">
        <v>6</v>
      </c>
      <c r="C15" s="280" t="s">
        <v>717</v>
      </c>
      <c r="D15" s="280"/>
      <c r="E15" s="289">
        <v>50</v>
      </c>
      <c r="F15" s="280" t="s">
        <v>31</v>
      </c>
      <c r="G15" s="281">
        <v>724</v>
      </c>
      <c r="H15" s="285">
        <v>4</v>
      </c>
      <c r="I15" s="285">
        <v>335</v>
      </c>
      <c r="J15" s="285">
        <v>119</v>
      </c>
      <c r="K15" s="285">
        <v>10</v>
      </c>
      <c r="L15" s="285">
        <v>2</v>
      </c>
      <c r="M15" s="285"/>
      <c r="N15" s="285"/>
      <c r="O15" s="285">
        <v>66</v>
      </c>
      <c r="P15" s="285"/>
      <c r="Q15" s="285">
        <v>1</v>
      </c>
      <c r="R15" s="285">
        <v>0</v>
      </c>
      <c r="T15" s="287">
        <v>2</v>
      </c>
      <c r="U15" s="287">
        <v>7</v>
      </c>
      <c r="V15" s="287"/>
      <c r="W15" s="285"/>
      <c r="X15" s="285"/>
      <c r="Y15" s="285"/>
      <c r="Z15" s="285"/>
      <c r="AA15" s="285"/>
      <c r="AB15" s="285">
        <v>0</v>
      </c>
      <c r="AC15" s="285">
        <v>17</v>
      </c>
      <c r="AD15" s="285">
        <f t="shared" si="0"/>
        <v>563</v>
      </c>
    </row>
    <row r="16" spans="1:30" s="277" customFormat="1" ht="16.5">
      <c r="A16" s="536">
        <v>19</v>
      </c>
      <c r="B16" s="290">
        <v>6</v>
      </c>
      <c r="C16" s="280" t="s">
        <v>717</v>
      </c>
      <c r="D16" s="280"/>
      <c r="E16" s="289">
        <v>51</v>
      </c>
      <c r="F16" s="280" t="s">
        <v>31</v>
      </c>
      <c r="G16" s="281">
        <v>491</v>
      </c>
      <c r="H16" s="285">
        <v>2</v>
      </c>
      <c r="I16" s="285">
        <v>304</v>
      </c>
      <c r="J16" s="285">
        <v>35</v>
      </c>
      <c r="K16" s="285">
        <v>5</v>
      </c>
      <c r="L16" s="285">
        <v>0</v>
      </c>
      <c r="M16" s="285"/>
      <c r="N16" s="285"/>
      <c r="O16" s="285">
        <v>0</v>
      </c>
      <c r="P16" s="285"/>
      <c r="Q16" s="285">
        <v>10</v>
      </c>
      <c r="R16" s="285">
        <v>1</v>
      </c>
      <c r="T16" s="287">
        <v>0</v>
      </c>
      <c r="U16" s="287">
        <v>10</v>
      </c>
      <c r="V16" s="287"/>
      <c r="W16" s="285"/>
      <c r="X16" s="285"/>
      <c r="Y16" s="285"/>
      <c r="Z16" s="285"/>
      <c r="AA16" s="285"/>
      <c r="AB16" s="285">
        <v>0</v>
      </c>
      <c r="AC16" s="285">
        <v>7</v>
      </c>
      <c r="AD16" s="285">
        <f t="shared" si="0"/>
        <v>374</v>
      </c>
    </row>
    <row r="17" spans="1:30" s="277" customFormat="1" ht="16.5">
      <c r="A17" s="536">
        <v>19</v>
      </c>
      <c r="B17" s="290">
        <v>6</v>
      </c>
      <c r="C17" s="280" t="s">
        <v>717</v>
      </c>
      <c r="D17" s="280"/>
      <c r="E17" s="289">
        <v>51</v>
      </c>
      <c r="F17" s="280" t="s">
        <v>32</v>
      </c>
      <c r="G17" s="281">
        <v>491</v>
      </c>
      <c r="H17" s="285">
        <v>3</v>
      </c>
      <c r="I17" s="285">
        <v>312</v>
      </c>
      <c r="J17" s="285">
        <v>29</v>
      </c>
      <c r="K17" s="285">
        <v>2</v>
      </c>
      <c r="L17" s="285">
        <v>0</v>
      </c>
      <c r="M17" s="285"/>
      <c r="N17" s="285"/>
      <c r="O17" s="285">
        <v>0</v>
      </c>
      <c r="P17" s="285"/>
      <c r="Q17" s="285">
        <v>12</v>
      </c>
      <c r="R17" s="285">
        <v>1</v>
      </c>
      <c r="T17" s="287">
        <v>0</v>
      </c>
      <c r="U17" s="287">
        <v>6</v>
      </c>
      <c r="V17" s="287"/>
      <c r="W17" s="285"/>
      <c r="X17" s="285"/>
      <c r="Y17" s="285"/>
      <c r="Z17" s="285"/>
      <c r="AA17" s="285"/>
      <c r="AB17" s="285">
        <v>0</v>
      </c>
      <c r="AC17" s="285">
        <v>1</v>
      </c>
      <c r="AD17" s="285">
        <f t="shared" si="0"/>
        <v>366</v>
      </c>
    </row>
    <row r="18" spans="1:30" s="277" customFormat="1" ht="16.5">
      <c r="A18" s="536">
        <v>19</v>
      </c>
      <c r="B18" s="290">
        <v>6</v>
      </c>
      <c r="C18" s="280" t="s">
        <v>717</v>
      </c>
      <c r="D18" s="280"/>
      <c r="E18" s="289">
        <v>52</v>
      </c>
      <c r="F18" s="280" t="s">
        <v>31</v>
      </c>
      <c r="G18" s="281">
        <v>422</v>
      </c>
      <c r="H18" s="285">
        <v>0</v>
      </c>
      <c r="I18" s="285">
        <v>217</v>
      </c>
      <c r="J18" s="285">
        <v>83</v>
      </c>
      <c r="K18" s="285">
        <v>0</v>
      </c>
      <c r="L18" s="285">
        <v>1</v>
      </c>
      <c r="M18" s="285"/>
      <c r="N18" s="285"/>
      <c r="O18" s="285">
        <v>14</v>
      </c>
      <c r="P18" s="285"/>
      <c r="Q18" s="285">
        <v>4</v>
      </c>
      <c r="R18" s="285">
        <v>0</v>
      </c>
      <c r="T18" s="287">
        <v>0</v>
      </c>
      <c r="U18" s="287">
        <v>0</v>
      </c>
      <c r="V18" s="287"/>
      <c r="W18" s="285"/>
      <c r="X18" s="285"/>
      <c r="Y18" s="285"/>
      <c r="Z18" s="285"/>
      <c r="AA18" s="285"/>
      <c r="AB18" s="285">
        <v>0</v>
      </c>
      <c r="AC18" s="285">
        <v>1</v>
      </c>
      <c r="AD18" s="285">
        <f t="shared" si="0"/>
        <v>320</v>
      </c>
    </row>
    <row r="19" spans="1:30" s="277" customFormat="1" ht="16.5">
      <c r="A19" s="536">
        <v>19</v>
      </c>
      <c r="B19" s="290">
        <v>6</v>
      </c>
      <c r="C19" s="280" t="s">
        <v>717</v>
      </c>
      <c r="D19" s="280"/>
      <c r="E19" s="289">
        <v>52</v>
      </c>
      <c r="F19" s="280" t="s">
        <v>32</v>
      </c>
      <c r="G19" s="281">
        <v>422</v>
      </c>
      <c r="H19" s="285">
        <v>1</v>
      </c>
      <c r="I19" s="285">
        <v>201</v>
      </c>
      <c r="J19" s="285">
        <v>70</v>
      </c>
      <c r="K19" s="285">
        <v>1</v>
      </c>
      <c r="L19" s="285">
        <v>4</v>
      </c>
      <c r="M19" s="285"/>
      <c r="N19" s="285"/>
      <c r="O19" s="285">
        <v>10</v>
      </c>
      <c r="P19" s="285"/>
      <c r="Q19" s="285">
        <v>7</v>
      </c>
      <c r="R19" s="285">
        <v>0</v>
      </c>
      <c r="T19" s="287">
        <v>1</v>
      </c>
      <c r="U19" s="287">
        <v>2</v>
      </c>
      <c r="V19" s="287"/>
      <c r="W19" s="285"/>
      <c r="X19" s="285"/>
      <c r="Y19" s="285"/>
      <c r="Z19" s="285"/>
      <c r="AA19" s="285"/>
      <c r="AB19" s="285">
        <v>0</v>
      </c>
      <c r="AC19" s="285">
        <v>7</v>
      </c>
      <c r="AD19" s="285">
        <f t="shared" si="0"/>
        <v>304</v>
      </c>
    </row>
    <row r="20" spans="1:30" s="277" customFormat="1" ht="16.5">
      <c r="A20" s="536">
        <v>19</v>
      </c>
      <c r="B20" s="290">
        <v>6</v>
      </c>
      <c r="C20" s="280" t="s">
        <v>717</v>
      </c>
      <c r="D20" s="280"/>
      <c r="E20" s="289">
        <v>53</v>
      </c>
      <c r="F20" s="280" t="s">
        <v>31</v>
      </c>
      <c r="G20" s="281">
        <v>523</v>
      </c>
      <c r="H20" s="285">
        <v>7</v>
      </c>
      <c r="I20" s="285">
        <v>236</v>
      </c>
      <c r="J20" s="285">
        <v>136</v>
      </c>
      <c r="K20" s="285">
        <v>0</v>
      </c>
      <c r="L20" s="285">
        <v>1</v>
      </c>
      <c r="M20" s="285"/>
      <c r="N20" s="285"/>
      <c r="O20" s="285">
        <v>41</v>
      </c>
      <c r="P20" s="285"/>
      <c r="Q20" s="285">
        <v>0</v>
      </c>
      <c r="R20" s="285">
        <v>0</v>
      </c>
      <c r="T20" s="287">
        <v>4</v>
      </c>
      <c r="U20" s="287">
        <v>2</v>
      </c>
      <c r="V20" s="287"/>
      <c r="W20" s="285"/>
      <c r="X20" s="285"/>
      <c r="Y20" s="285"/>
      <c r="Z20" s="285"/>
      <c r="AA20" s="285"/>
      <c r="AB20" s="285">
        <v>0</v>
      </c>
      <c r="AC20" s="285">
        <v>23</v>
      </c>
      <c r="AD20" s="285">
        <f t="shared" si="0"/>
        <v>450</v>
      </c>
    </row>
    <row r="21" spans="1:30" s="277" customFormat="1" ht="16.5">
      <c r="A21" s="536">
        <v>19</v>
      </c>
      <c r="B21" s="290">
        <v>6</v>
      </c>
      <c r="C21" s="280" t="s">
        <v>717</v>
      </c>
      <c r="D21" s="280"/>
      <c r="E21" s="289">
        <v>53</v>
      </c>
      <c r="F21" s="280" t="s">
        <v>79</v>
      </c>
      <c r="G21" s="281">
        <v>339</v>
      </c>
      <c r="H21" s="285">
        <v>7</v>
      </c>
      <c r="I21" s="285">
        <v>195</v>
      </c>
      <c r="J21" s="285">
        <v>63</v>
      </c>
      <c r="K21" s="285">
        <v>2</v>
      </c>
      <c r="L21" s="285">
        <v>0</v>
      </c>
      <c r="M21" s="285"/>
      <c r="N21" s="285"/>
      <c r="O21" s="285">
        <v>13</v>
      </c>
      <c r="P21" s="285"/>
      <c r="Q21" s="285">
        <v>1</v>
      </c>
      <c r="R21" s="285">
        <v>0</v>
      </c>
      <c r="T21" s="287">
        <v>0</v>
      </c>
      <c r="U21" s="287">
        <v>1</v>
      </c>
      <c r="V21" s="287"/>
      <c r="W21" s="285"/>
      <c r="X21" s="285"/>
      <c r="Y21" s="285"/>
      <c r="Z21" s="285"/>
      <c r="AA21" s="285"/>
      <c r="AB21" s="285">
        <v>0</v>
      </c>
      <c r="AC21" s="285">
        <v>13</v>
      </c>
      <c r="AD21" s="285">
        <f t="shared" si="0"/>
        <v>295</v>
      </c>
    </row>
    <row r="22" spans="1:30" s="277" customFormat="1" ht="16.5">
      <c r="A22" s="536">
        <v>19</v>
      </c>
      <c r="B22" s="290">
        <v>6</v>
      </c>
      <c r="C22" s="280" t="s">
        <v>717</v>
      </c>
      <c r="D22" s="280"/>
      <c r="E22" s="289">
        <v>54</v>
      </c>
      <c r="F22" s="280" t="s">
        <v>31</v>
      </c>
      <c r="G22" s="281">
        <v>453</v>
      </c>
      <c r="H22" s="285">
        <v>4</v>
      </c>
      <c r="I22" s="285">
        <v>270</v>
      </c>
      <c r="J22" s="285">
        <v>68</v>
      </c>
      <c r="K22" s="285">
        <v>2</v>
      </c>
      <c r="L22" s="285">
        <v>0</v>
      </c>
      <c r="M22" s="285"/>
      <c r="N22" s="285"/>
      <c r="O22" s="285">
        <v>15</v>
      </c>
      <c r="P22" s="285"/>
      <c r="Q22" s="285">
        <v>2</v>
      </c>
      <c r="R22" s="285">
        <v>0</v>
      </c>
      <c r="T22" s="287">
        <v>4</v>
      </c>
      <c r="U22" s="287">
        <v>1</v>
      </c>
      <c r="V22" s="287"/>
      <c r="W22" s="285"/>
      <c r="X22" s="285"/>
      <c r="Y22" s="285"/>
      <c r="Z22" s="285"/>
      <c r="AA22" s="285"/>
      <c r="AB22" s="285">
        <v>0</v>
      </c>
      <c r="AC22" s="285">
        <v>5</v>
      </c>
      <c r="AD22" s="285">
        <f t="shared" si="0"/>
        <v>371</v>
      </c>
    </row>
    <row r="23" spans="1:30" s="277" customFormat="1" ht="16.5">
      <c r="A23" s="536">
        <v>19</v>
      </c>
      <c r="B23" s="290">
        <v>6</v>
      </c>
      <c r="C23" s="280" t="s">
        <v>717</v>
      </c>
      <c r="D23" s="280"/>
      <c r="E23" s="289">
        <v>54</v>
      </c>
      <c r="F23" s="280" t="s">
        <v>32</v>
      </c>
      <c r="G23" s="281">
        <v>453</v>
      </c>
      <c r="H23" s="285">
        <v>0</v>
      </c>
      <c r="I23" s="285">
        <v>249</v>
      </c>
      <c r="J23" s="285">
        <v>89</v>
      </c>
      <c r="K23" s="285">
        <v>4</v>
      </c>
      <c r="L23" s="285">
        <v>0</v>
      </c>
      <c r="M23" s="285"/>
      <c r="N23" s="285"/>
      <c r="O23" s="285">
        <v>13</v>
      </c>
      <c r="P23" s="285"/>
      <c r="Q23" s="285">
        <v>2</v>
      </c>
      <c r="R23" s="285">
        <v>1</v>
      </c>
      <c r="T23" s="287">
        <v>2</v>
      </c>
      <c r="U23" s="287">
        <v>0</v>
      </c>
      <c r="V23" s="287"/>
      <c r="W23" s="285"/>
      <c r="X23" s="285"/>
      <c r="Y23" s="285"/>
      <c r="Z23" s="285"/>
      <c r="AA23" s="285"/>
      <c r="AB23" s="285">
        <v>0</v>
      </c>
      <c r="AC23" s="285">
        <v>6</v>
      </c>
      <c r="AD23" s="285">
        <f t="shared" si="0"/>
        <v>366</v>
      </c>
    </row>
    <row r="24" spans="1:30" s="277" customFormat="1" ht="16.5">
      <c r="A24" s="536">
        <v>19</v>
      </c>
      <c r="B24" s="290">
        <v>6</v>
      </c>
      <c r="C24" s="280" t="s">
        <v>717</v>
      </c>
      <c r="D24" s="280"/>
      <c r="E24" s="289">
        <v>55</v>
      </c>
      <c r="F24" s="280" t="s">
        <v>31</v>
      </c>
      <c r="G24" s="281">
        <v>214</v>
      </c>
      <c r="H24" s="285">
        <v>0</v>
      </c>
      <c r="I24" s="285">
        <v>111</v>
      </c>
      <c r="J24" s="285">
        <v>48</v>
      </c>
      <c r="K24" s="285">
        <v>1</v>
      </c>
      <c r="L24" s="285">
        <v>0</v>
      </c>
      <c r="M24" s="285"/>
      <c r="N24" s="285"/>
      <c r="O24" s="285">
        <v>9</v>
      </c>
      <c r="P24" s="285"/>
      <c r="Q24" s="285">
        <v>2</v>
      </c>
      <c r="R24" s="285">
        <v>0</v>
      </c>
      <c r="T24" s="287">
        <v>2</v>
      </c>
      <c r="U24" s="287">
        <v>1</v>
      </c>
      <c r="V24" s="287"/>
      <c r="W24" s="285"/>
      <c r="X24" s="285"/>
      <c r="Y24" s="285"/>
      <c r="Z24" s="285"/>
      <c r="AA24" s="285"/>
      <c r="AB24" s="285">
        <v>0</v>
      </c>
      <c r="AC24" s="285">
        <v>1</v>
      </c>
      <c r="AD24" s="285">
        <f t="shared" si="0"/>
        <v>175</v>
      </c>
    </row>
    <row r="25" spans="1:30" s="277" customFormat="1" ht="16.5">
      <c r="A25" s="536">
        <v>19</v>
      </c>
      <c r="B25" s="290">
        <v>6</v>
      </c>
      <c r="C25" s="280" t="s">
        <v>717</v>
      </c>
      <c r="D25" s="280"/>
      <c r="E25" s="289">
        <v>56</v>
      </c>
      <c r="F25" s="280" t="s">
        <v>31</v>
      </c>
      <c r="G25" s="281">
        <v>424</v>
      </c>
      <c r="H25" s="285">
        <v>1</v>
      </c>
      <c r="I25" s="285">
        <v>233</v>
      </c>
      <c r="J25" s="285">
        <v>75</v>
      </c>
      <c r="K25" s="285">
        <v>1</v>
      </c>
      <c r="L25" s="285">
        <v>1</v>
      </c>
      <c r="M25" s="285"/>
      <c r="N25" s="285"/>
      <c r="O25" s="285">
        <v>14</v>
      </c>
      <c r="P25" s="285"/>
      <c r="Q25" s="285">
        <v>2</v>
      </c>
      <c r="R25" s="285">
        <v>0</v>
      </c>
      <c r="T25" s="287">
        <v>1</v>
      </c>
      <c r="U25" s="287">
        <v>8</v>
      </c>
      <c r="V25" s="287"/>
      <c r="W25" s="285"/>
      <c r="X25" s="285"/>
      <c r="Y25" s="285"/>
      <c r="Z25" s="285"/>
      <c r="AA25" s="285"/>
      <c r="AB25" s="285">
        <v>0</v>
      </c>
      <c r="AC25" s="285">
        <v>11</v>
      </c>
      <c r="AD25" s="285">
        <f t="shared" si="0"/>
        <v>347</v>
      </c>
    </row>
    <row r="26" spans="1:30" s="277" customFormat="1" ht="17.25" thickBot="1">
      <c r="A26" s="537">
        <v>19</v>
      </c>
      <c r="B26" s="290">
        <v>6</v>
      </c>
      <c r="C26" s="280" t="s">
        <v>717</v>
      </c>
      <c r="D26" s="280"/>
      <c r="E26" s="289">
        <v>56</v>
      </c>
      <c r="F26" s="280" t="s">
        <v>32</v>
      </c>
      <c r="G26" s="281">
        <v>423</v>
      </c>
      <c r="H26" s="285">
        <v>0</v>
      </c>
      <c r="I26" s="285">
        <v>267</v>
      </c>
      <c r="J26" s="285">
        <v>54</v>
      </c>
      <c r="K26" s="285">
        <v>1</v>
      </c>
      <c r="L26" s="285">
        <v>0</v>
      </c>
      <c r="M26" s="285"/>
      <c r="N26" s="285"/>
      <c r="O26" s="285">
        <v>9</v>
      </c>
      <c r="P26" s="285"/>
      <c r="Q26" s="285">
        <v>1</v>
      </c>
      <c r="R26" s="285">
        <v>0</v>
      </c>
      <c r="T26" s="287">
        <v>1</v>
      </c>
      <c r="U26" s="287">
        <v>7</v>
      </c>
      <c r="V26" s="287"/>
      <c r="W26" s="285"/>
      <c r="X26" s="285"/>
      <c r="Y26" s="285"/>
      <c r="Z26" s="285"/>
      <c r="AA26" s="285"/>
      <c r="AB26" s="285">
        <v>0</v>
      </c>
      <c r="AC26" s="285">
        <v>5</v>
      </c>
      <c r="AD26" s="285">
        <f t="shared" si="0"/>
        <v>345</v>
      </c>
    </row>
    <row r="27" spans="1:30" s="277" customFormat="1" ht="16.5">
      <c r="B27" s="291" t="s">
        <v>63</v>
      </c>
      <c r="C27" s="659" t="s">
        <v>64</v>
      </c>
      <c r="D27" s="659"/>
      <c r="E27" s="420"/>
      <c r="F27" s="420"/>
      <c r="G27" s="293">
        <f t="shared" ref="G27" si="1">SUM(G2:G26)</f>
        <v>11756</v>
      </c>
      <c r="H27" s="293">
        <f>SUM(H2:H26)</f>
        <v>103</v>
      </c>
      <c r="I27" s="293">
        <f t="shared" ref="I27:AD27" si="2">SUM(I2:I26)</f>
        <v>4672</v>
      </c>
      <c r="J27" s="293">
        <f t="shared" si="2"/>
        <v>2467</v>
      </c>
      <c r="K27" s="293">
        <f t="shared" si="2"/>
        <v>127</v>
      </c>
      <c r="L27" s="293">
        <f t="shared" si="2"/>
        <v>15</v>
      </c>
      <c r="M27" s="293">
        <f t="shared" si="2"/>
        <v>0</v>
      </c>
      <c r="N27" s="293">
        <f t="shared" si="2"/>
        <v>0</v>
      </c>
      <c r="O27" s="293">
        <f t="shared" si="2"/>
        <v>1012</v>
      </c>
      <c r="P27" s="293">
        <f t="shared" si="2"/>
        <v>0</v>
      </c>
      <c r="Q27" s="293">
        <f t="shared" si="2"/>
        <v>183</v>
      </c>
      <c r="R27" s="293">
        <f t="shared" si="2"/>
        <v>7</v>
      </c>
      <c r="S27" s="293">
        <f t="shared" si="2"/>
        <v>0</v>
      </c>
      <c r="T27" s="293">
        <f t="shared" si="2"/>
        <v>101</v>
      </c>
      <c r="U27" s="293">
        <f t="shared" si="2"/>
        <v>64</v>
      </c>
      <c r="V27" s="293">
        <f t="shared" si="2"/>
        <v>0</v>
      </c>
      <c r="W27" s="293">
        <f t="shared" si="2"/>
        <v>0</v>
      </c>
      <c r="X27" s="293">
        <f t="shared" si="2"/>
        <v>0</v>
      </c>
      <c r="Y27" s="293">
        <f t="shared" si="2"/>
        <v>0</v>
      </c>
      <c r="Z27" s="293">
        <f t="shared" si="2"/>
        <v>0</v>
      </c>
      <c r="AA27" s="293">
        <f t="shared" si="2"/>
        <v>0</v>
      </c>
      <c r="AB27" s="293">
        <f t="shared" si="2"/>
        <v>0</v>
      </c>
      <c r="AC27" s="293">
        <f t="shared" si="2"/>
        <v>192</v>
      </c>
      <c r="AD27" s="293">
        <f t="shared" si="2"/>
        <v>8943</v>
      </c>
    </row>
    <row r="28" spans="1:30" s="277" customFormat="1" ht="16.5">
      <c r="E28" s="288"/>
      <c r="F28" s="288"/>
      <c r="T28" s="277">
        <f>T27/2</f>
        <v>50.5</v>
      </c>
      <c r="U28" s="277">
        <f>U27/2</f>
        <v>32</v>
      </c>
    </row>
    <row r="29" spans="1:30" s="277" customFormat="1" ht="16.5">
      <c r="B29" s="291" t="s">
        <v>65</v>
      </c>
      <c r="C29" s="660" t="s">
        <v>66</v>
      </c>
      <c r="D29" s="661"/>
      <c r="E29" s="661"/>
      <c r="F29" s="662"/>
      <c r="G29" s="292" t="s">
        <v>6</v>
      </c>
      <c r="H29" s="284" t="s">
        <v>7</v>
      </c>
      <c r="I29" s="284" t="s">
        <v>8</v>
      </c>
      <c r="J29" s="284" t="s">
        <v>9</v>
      </c>
      <c r="K29" s="284" t="s">
        <v>10</v>
      </c>
      <c r="L29" s="284" t="s">
        <v>11</v>
      </c>
      <c r="M29" s="284" t="s">
        <v>12</v>
      </c>
      <c r="N29" s="284" t="s">
        <v>13</v>
      </c>
      <c r="O29" s="284" t="s">
        <v>14</v>
      </c>
      <c r="P29" s="284" t="s">
        <v>15</v>
      </c>
      <c r="Q29" s="284" t="s">
        <v>16</v>
      </c>
      <c r="R29" s="284" t="s">
        <v>17</v>
      </c>
      <c r="S29" s="284" t="s">
        <v>18</v>
      </c>
      <c r="T29" s="284" t="s">
        <v>22</v>
      </c>
      <c r="U29" s="284" t="s">
        <v>23</v>
      </c>
      <c r="V29" s="284" t="s">
        <v>24</v>
      </c>
      <c r="W29" s="284" t="s">
        <v>25</v>
      </c>
      <c r="X29" s="284" t="s">
        <v>26</v>
      </c>
      <c r="Y29" s="284" t="s">
        <v>27</v>
      </c>
      <c r="Z29" s="284" t="s">
        <v>28</v>
      </c>
      <c r="AA29" s="284" t="s">
        <v>29</v>
      </c>
    </row>
    <row r="30" spans="1:30" s="277" customFormat="1" ht="16.5">
      <c r="C30" s="663"/>
      <c r="D30" s="664"/>
      <c r="E30" s="664"/>
      <c r="F30" s="665"/>
      <c r="G30" s="285">
        <f>G27</f>
        <v>11756</v>
      </c>
      <c r="H30" s="285">
        <f>H27+50</f>
        <v>153</v>
      </c>
      <c r="I30" s="285">
        <f>I27+32</f>
        <v>4704</v>
      </c>
      <c r="J30" s="285">
        <f>J27+51</f>
        <v>2518</v>
      </c>
      <c r="K30" s="285">
        <f>K27+32</f>
        <v>159</v>
      </c>
      <c r="L30" s="285">
        <f t="shared" ref="L30:S30" si="3">L27</f>
        <v>15</v>
      </c>
      <c r="M30" s="285">
        <f t="shared" si="3"/>
        <v>0</v>
      </c>
      <c r="N30" s="285">
        <f t="shared" si="3"/>
        <v>0</v>
      </c>
      <c r="O30" s="285">
        <f t="shared" si="3"/>
        <v>1012</v>
      </c>
      <c r="P30" s="285">
        <f t="shared" si="3"/>
        <v>0</v>
      </c>
      <c r="Q30" s="285">
        <f t="shared" si="3"/>
        <v>183</v>
      </c>
      <c r="R30" s="285">
        <f t="shared" si="3"/>
        <v>7</v>
      </c>
      <c r="S30" s="285">
        <f t="shared" si="3"/>
        <v>0</v>
      </c>
      <c r="T30" s="285">
        <f>W2</f>
        <v>0</v>
      </c>
      <c r="U30" s="285">
        <f>X2</f>
        <v>0</v>
      </c>
      <c r="V30" s="285">
        <f>Y2</f>
        <v>0</v>
      </c>
      <c r="W30" s="285">
        <f>Z2</f>
        <v>0</v>
      </c>
      <c r="X30" s="285">
        <f>AA2</f>
        <v>0</v>
      </c>
      <c r="Y30" s="285">
        <f>AB27</f>
        <v>0</v>
      </c>
      <c r="Z30" s="285">
        <f>AC27</f>
        <v>192</v>
      </c>
      <c r="AA30" s="285">
        <f>SUM(H30:Z30)</f>
        <v>8943</v>
      </c>
    </row>
    <row r="31" spans="1:30" s="277" customFormat="1" ht="16.5">
      <c r="E31" s="288"/>
      <c r="F31" s="288"/>
    </row>
    <row r="32" spans="1:30" s="277" customFormat="1" ht="30.75" customHeight="1">
      <c r="B32" s="291" t="s">
        <v>67</v>
      </c>
      <c r="C32" s="666" t="s">
        <v>68</v>
      </c>
      <c r="D32" s="666"/>
      <c r="E32" s="666"/>
      <c r="F32" s="666"/>
      <c r="G32" s="292" t="s">
        <v>6</v>
      </c>
      <c r="H32" s="667" t="s">
        <v>69</v>
      </c>
      <c r="I32" s="667"/>
      <c r="J32" s="667" t="s">
        <v>70</v>
      </c>
      <c r="K32" s="667"/>
      <c r="L32" s="284" t="s">
        <v>11</v>
      </c>
      <c r="M32" s="284" t="s">
        <v>12</v>
      </c>
      <c r="N32" s="284" t="s">
        <v>13</v>
      </c>
      <c r="O32" s="284" t="s">
        <v>14</v>
      </c>
      <c r="P32" s="284" t="s">
        <v>15</v>
      </c>
      <c r="Q32" s="284" t="s">
        <v>16</v>
      </c>
      <c r="R32" s="284" t="s">
        <v>17</v>
      </c>
      <c r="S32" s="284" t="s">
        <v>18</v>
      </c>
      <c r="T32" s="284" t="s">
        <v>22</v>
      </c>
      <c r="U32" s="284" t="s">
        <v>23</v>
      </c>
      <c r="V32" s="284" t="s">
        <v>24</v>
      </c>
      <c r="W32" s="284" t="s">
        <v>25</v>
      </c>
      <c r="X32" s="284" t="s">
        <v>26</v>
      </c>
      <c r="Y32" s="284" t="s">
        <v>27</v>
      </c>
      <c r="Z32" s="284" t="s">
        <v>28</v>
      </c>
      <c r="AA32" s="284" t="s">
        <v>29</v>
      </c>
    </row>
    <row r="33" spans="1:30" s="277" customFormat="1" ht="16.5">
      <c r="C33" s="666"/>
      <c r="D33" s="666"/>
      <c r="E33" s="666"/>
      <c r="F33" s="666"/>
      <c r="G33" s="285">
        <f>G27</f>
        <v>11756</v>
      </c>
      <c r="H33" s="668">
        <f>H30+J30</f>
        <v>2671</v>
      </c>
      <c r="I33" s="668"/>
      <c r="J33" s="668">
        <f>I30+K30</f>
        <v>4863</v>
      </c>
      <c r="K33" s="668"/>
      <c r="L33" s="285">
        <f>L30</f>
        <v>15</v>
      </c>
      <c r="M33" s="285" t="s">
        <v>790</v>
      </c>
      <c r="N33" s="285" t="s">
        <v>790</v>
      </c>
      <c r="O33" s="285">
        <f t="shared" ref="O33:R33" si="4">O30</f>
        <v>1012</v>
      </c>
      <c r="P33" s="285" t="s">
        <v>790</v>
      </c>
      <c r="Q33" s="285">
        <f t="shared" si="4"/>
        <v>183</v>
      </c>
      <c r="R33" s="285">
        <f t="shared" si="4"/>
        <v>7</v>
      </c>
      <c r="S33" s="285">
        <f>S30</f>
        <v>0</v>
      </c>
      <c r="T33" s="285">
        <f>T30</f>
        <v>0</v>
      </c>
      <c r="U33" s="285">
        <f t="shared" ref="U33:X33" si="5">U30</f>
        <v>0</v>
      </c>
      <c r="V33" s="285">
        <f t="shared" si="5"/>
        <v>0</v>
      </c>
      <c r="W33" s="285">
        <f t="shared" si="5"/>
        <v>0</v>
      </c>
      <c r="X33" s="285">
        <f t="shared" si="5"/>
        <v>0</v>
      </c>
      <c r="Y33" s="285">
        <f>Y30</f>
        <v>0</v>
      </c>
      <c r="Z33" s="285">
        <f>Z30</f>
        <v>192</v>
      </c>
      <c r="AA33" s="285">
        <f>SUM(H33:Z33)</f>
        <v>8943</v>
      </c>
    </row>
    <row r="34" spans="1:30" s="274" customFormat="1"/>
    <row r="35" spans="1:30" s="274" customFormat="1"/>
    <row r="36" spans="1:30" s="277" customFormat="1" ht="16.5">
      <c r="A36" s="276" t="s">
        <v>0</v>
      </c>
      <c r="B36" s="283" t="s">
        <v>1</v>
      </c>
      <c r="C36" s="282" t="s">
        <v>2</v>
      </c>
      <c r="D36" s="282" t="s">
        <v>3</v>
      </c>
      <c r="E36" s="275" t="s">
        <v>4</v>
      </c>
      <c r="F36" s="275" t="s">
        <v>5</v>
      </c>
      <c r="G36" s="275" t="s">
        <v>6</v>
      </c>
      <c r="H36" s="284" t="s">
        <v>7</v>
      </c>
      <c r="I36" s="284" t="s">
        <v>8</v>
      </c>
      <c r="J36" s="284" t="s">
        <v>9</v>
      </c>
      <c r="K36" s="284" t="s">
        <v>10</v>
      </c>
      <c r="L36" s="284" t="s">
        <v>11</v>
      </c>
      <c r="M36" s="284" t="s">
        <v>12</v>
      </c>
      <c r="N36" s="284" t="s">
        <v>13</v>
      </c>
      <c r="O36" s="284" t="s">
        <v>14</v>
      </c>
      <c r="P36" s="284" t="s">
        <v>15</v>
      </c>
      <c r="Q36" s="284" t="s">
        <v>16</v>
      </c>
      <c r="R36" s="284" t="s">
        <v>17</v>
      </c>
      <c r="S36" s="284" t="s">
        <v>18</v>
      </c>
      <c r="T36" s="286" t="s">
        <v>19</v>
      </c>
      <c r="U36" s="286" t="s">
        <v>20</v>
      </c>
      <c r="V36" s="286" t="s">
        <v>21</v>
      </c>
      <c r="W36" s="284" t="s">
        <v>22</v>
      </c>
      <c r="X36" s="284" t="s">
        <v>23</v>
      </c>
      <c r="Y36" s="284" t="s">
        <v>24</v>
      </c>
      <c r="Z36" s="284" t="s">
        <v>25</v>
      </c>
      <c r="AA36" s="284" t="s">
        <v>26</v>
      </c>
      <c r="AB36" s="284" t="s">
        <v>27</v>
      </c>
      <c r="AC36" s="284" t="s">
        <v>28</v>
      </c>
      <c r="AD36" s="284" t="s">
        <v>29</v>
      </c>
    </row>
    <row r="37" spans="1:30" s="277" customFormat="1" ht="16.5">
      <c r="A37" s="538">
        <v>19</v>
      </c>
      <c r="B37" s="290">
        <v>41</v>
      </c>
      <c r="C37" s="280" t="s">
        <v>772</v>
      </c>
      <c r="D37" s="280"/>
      <c r="E37" s="289">
        <v>258</v>
      </c>
      <c r="F37" s="280" t="s">
        <v>31</v>
      </c>
      <c r="G37" s="281">
        <v>572</v>
      </c>
      <c r="H37" s="285">
        <v>6</v>
      </c>
      <c r="I37" s="285">
        <v>67</v>
      </c>
      <c r="J37" s="285">
        <v>28</v>
      </c>
      <c r="K37" s="285">
        <v>4</v>
      </c>
      <c r="L37" s="285">
        <v>177</v>
      </c>
      <c r="M37" s="285">
        <v>2</v>
      </c>
      <c r="N37" s="285">
        <v>3</v>
      </c>
      <c r="O37" s="285">
        <v>1</v>
      </c>
      <c r="P37" s="285"/>
      <c r="Q37" s="285">
        <v>110</v>
      </c>
      <c r="R37" s="285">
        <v>5</v>
      </c>
      <c r="S37" s="285">
        <v>1</v>
      </c>
      <c r="T37" s="287">
        <v>0</v>
      </c>
      <c r="U37" s="287">
        <v>3</v>
      </c>
      <c r="V37" s="287"/>
      <c r="W37" s="285">
        <v>0</v>
      </c>
      <c r="X37" s="285"/>
      <c r="Y37" s="285"/>
      <c r="Z37" s="285"/>
      <c r="AA37" s="285"/>
      <c r="AB37" s="285">
        <v>1</v>
      </c>
      <c r="AC37" s="285">
        <v>9</v>
      </c>
      <c r="AD37" s="285">
        <f t="shared" ref="AD37:AD73" si="6">SUM(H37:AC37)</f>
        <v>417</v>
      </c>
    </row>
    <row r="38" spans="1:30" s="277" customFormat="1" ht="16.5">
      <c r="A38" s="536">
        <v>19</v>
      </c>
      <c r="B38" s="290">
        <v>41</v>
      </c>
      <c r="C38" s="280" t="s">
        <v>772</v>
      </c>
      <c r="D38" s="280"/>
      <c r="E38" s="289">
        <v>258</v>
      </c>
      <c r="F38" s="280" t="s">
        <v>32</v>
      </c>
      <c r="G38" s="281">
        <v>571</v>
      </c>
      <c r="H38" s="285">
        <v>8</v>
      </c>
      <c r="I38" s="285">
        <v>79</v>
      </c>
      <c r="J38" s="285">
        <v>11</v>
      </c>
      <c r="K38" s="285">
        <v>4</v>
      </c>
      <c r="L38" s="285">
        <v>168</v>
      </c>
      <c r="M38" s="285">
        <v>0</v>
      </c>
      <c r="N38" s="285">
        <v>0</v>
      </c>
      <c r="O38" s="285">
        <v>0</v>
      </c>
      <c r="P38" s="285"/>
      <c r="Q38" s="285">
        <v>124</v>
      </c>
      <c r="R38" s="285">
        <v>6</v>
      </c>
      <c r="S38" s="285">
        <v>3</v>
      </c>
      <c r="T38" s="287">
        <v>0</v>
      </c>
      <c r="U38" s="287">
        <v>0</v>
      </c>
      <c r="V38" s="287"/>
      <c r="W38" s="285">
        <v>0</v>
      </c>
      <c r="X38" s="285"/>
      <c r="Y38" s="285"/>
      <c r="Z38" s="285"/>
      <c r="AA38" s="285"/>
      <c r="AB38" s="285">
        <v>0</v>
      </c>
      <c r="AC38" s="285">
        <v>14</v>
      </c>
      <c r="AD38" s="285">
        <f t="shared" si="6"/>
        <v>417</v>
      </c>
    </row>
    <row r="39" spans="1:30" s="277" customFormat="1" ht="16.5">
      <c r="A39" s="536">
        <v>19</v>
      </c>
      <c r="B39" s="290">
        <v>41</v>
      </c>
      <c r="C39" s="280" t="s">
        <v>772</v>
      </c>
      <c r="D39" s="280"/>
      <c r="E39" s="289">
        <v>258</v>
      </c>
      <c r="F39" s="280" t="s">
        <v>33</v>
      </c>
      <c r="G39" s="281">
        <v>571</v>
      </c>
      <c r="H39" s="285">
        <v>5</v>
      </c>
      <c r="I39" s="285">
        <v>55</v>
      </c>
      <c r="J39" s="285">
        <v>18</v>
      </c>
      <c r="K39" s="285">
        <v>3</v>
      </c>
      <c r="L39" s="285">
        <v>180</v>
      </c>
      <c r="M39" s="285">
        <v>0</v>
      </c>
      <c r="N39" s="285">
        <v>1</v>
      </c>
      <c r="O39" s="285">
        <v>1</v>
      </c>
      <c r="P39" s="285"/>
      <c r="Q39" s="285">
        <v>142</v>
      </c>
      <c r="R39" s="285">
        <v>6</v>
      </c>
      <c r="S39" s="285">
        <v>6</v>
      </c>
      <c r="T39" s="287">
        <v>0</v>
      </c>
      <c r="U39" s="287">
        <v>5</v>
      </c>
      <c r="V39" s="287"/>
      <c r="W39" s="285">
        <v>0</v>
      </c>
      <c r="X39" s="285"/>
      <c r="Y39" s="285"/>
      <c r="Z39" s="285"/>
      <c r="AA39" s="285"/>
      <c r="AB39" s="285">
        <v>0</v>
      </c>
      <c r="AC39" s="285">
        <v>9</v>
      </c>
      <c r="AD39" s="285">
        <f t="shared" si="6"/>
        <v>431</v>
      </c>
    </row>
    <row r="40" spans="1:30" s="277" customFormat="1" ht="16.5">
      <c r="A40" s="536">
        <v>19</v>
      </c>
      <c r="B40" s="290">
        <v>41</v>
      </c>
      <c r="C40" s="280" t="s">
        <v>772</v>
      </c>
      <c r="D40" s="280"/>
      <c r="E40" s="289">
        <v>259</v>
      </c>
      <c r="F40" s="280" t="s">
        <v>31</v>
      </c>
      <c r="G40" s="281">
        <v>470</v>
      </c>
      <c r="H40" s="285">
        <v>2</v>
      </c>
      <c r="I40" s="285">
        <v>38</v>
      </c>
      <c r="J40" s="285">
        <v>8</v>
      </c>
      <c r="K40" s="285">
        <v>0</v>
      </c>
      <c r="L40" s="285">
        <v>160</v>
      </c>
      <c r="M40" s="285">
        <v>0</v>
      </c>
      <c r="N40" s="285">
        <v>1</v>
      </c>
      <c r="O40" s="285">
        <v>3</v>
      </c>
      <c r="P40" s="285"/>
      <c r="Q40" s="285">
        <v>123</v>
      </c>
      <c r="R40" s="285">
        <v>5</v>
      </c>
      <c r="S40" s="285">
        <v>6</v>
      </c>
      <c r="T40" s="287">
        <v>0</v>
      </c>
      <c r="U40" s="287">
        <v>4</v>
      </c>
      <c r="V40" s="287"/>
      <c r="W40" s="285">
        <v>0</v>
      </c>
      <c r="X40" s="285"/>
      <c r="Y40" s="285"/>
      <c r="Z40" s="285"/>
      <c r="AA40" s="285"/>
      <c r="AB40" s="285">
        <v>0</v>
      </c>
      <c r="AC40" s="285">
        <v>1</v>
      </c>
      <c r="AD40" s="285">
        <f t="shared" si="6"/>
        <v>351</v>
      </c>
    </row>
    <row r="41" spans="1:30" s="277" customFormat="1" ht="16.5">
      <c r="A41" s="536">
        <v>19</v>
      </c>
      <c r="B41" s="290">
        <v>41</v>
      </c>
      <c r="C41" s="280" t="s">
        <v>772</v>
      </c>
      <c r="D41" s="280"/>
      <c r="E41" s="289">
        <v>259</v>
      </c>
      <c r="F41" s="280" t="s">
        <v>32</v>
      </c>
      <c r="G41" s="281">
        <v>469</v>
      </c>
      <c r="H41" s="285">
        <v>3</v>
      </c>
      <c r="I41" s="285">
        <v>48</v>
      </c>
      <c r="J41" s="285">
        <v>9</v>
      </c>
      <c r="K41" s="285">
        <v>3</v>
      </c>
      <c r="L41" s="285">
        <v>117</v>
      </c>
      <c r="M41" s="285">
        <v>2</v>
      </c>
      <c r="N41" s="285">
        <v>0</v>
      </c>
      <c r="O41" s="285">
        <v>2</v>
      </c>
      <c r="P41" s="285"/>
      <c r="Q41" s="285">
        <v>127</v>
      </c>
      <c r="R41" s="285">
        <v>1</v>
      </c>
      <c r="S41" s="285">
        <v>3</v>
      </c>
      <c r="T41" s="287">
        <v>0</v>
      </c>
      <c r="U41" s="287">
        <v>2</v>
      </c>
      <c r="V41" s="287"/>
      <c r="W41" s="285">
        <v>0</v>
      </c>
      <c r="X41" s="285"/>
      <c r="Y41" s="285"/>
      <c r="Z41" s="285"/>
      <c r="AA41" s="285"/>
      <c r="AB41" s="285">
        <v>0</v>
      </c>
      <c r="AC41" s="285">
        <v>17</v>
      </c>
      <c r="AD41" s="285">
        <f t="shared" si="6"/>
        <v>334</v>
      </c>
    </row>
    <row r="42" spans="1:30" s="277" customFormat="1" ht="16.5">
      <c r="A42" s="536">
        <v>19</v>
      </c>
      <c r="B42" s="290">
        <v>41</v>
      </c>
      <c r="C42" s="280" t="s">
        <v>772</v>
      </c>
      <c r="D42" s="280"/>
      <c r="E42" s="289">
        <v>260</v>
      </c>
      <c r="F42" s="280" t="s">
        <v>31</v>
      </c>
      <c r="G42" s="281">
        <v>390</v>
      </c>
      <c r="H42" s="285">
        <v>9</v>
      </c>
      <c r="I42" s="285">
        <v>45</v>
      </c>
      <c r="J42" s="285">
        <v>24</v>
      </c>
      <c r="K42" s="285">
        <v>1</v>
      </c>
      <c r="L42" s="285">
        <v>81</v>
      </c>
      <c r="M42" s="285">
        <v>0</v>
      </c>
      <c r="N42" s="285">
        <v>0</v>
      </c>
      <c r="O42" s="285">
        <v>1</v>
      </c>
      <c r="P42" s="285"/>
      <c r="Q42" s="285">
        <v>118</v>
      </c>
      <c r="R42" s="285">
        <v>1</v>
      </c>
      <c r="S42" s="285">
        <v>2</v>
      </c>
      <c r="T42" s="287">
        <v>0</v>
      </c>
      <c r="U42" s="287">
        <v>2</v>
      </c>
      <c r="V42" s="287"/>
      <c r="W42" s="285">
        <v>0</v>
      </c>
      <c r="X42" s="285"/>
      <c r="Y42" s="285"/>
      <c r="Z42" s="285"/>
      <c r="AA42" s="285"/>
      <c r="AB42" s="285">
        <v>0</v>
      </c>
      <c r="AC42" s="285">
        <v>7</v>
      </c>
      <c r="AD42" s="285">
        <f t="shared" si="6"/>
        <v>291</v>
      </c>
    </row>
    <row r="43" spans="1:30" s="277" customFormat="1" ht="16.5">
      <c r="A43" s="536">
        <v>19</v>
      </c>
      <c r="B43" s="290">
        <v>41</v>
      </c>
      <c r="C43" s="280" t="s">
        <v>772</v>
      </c>
      <c r="D43" s="280"/>
      <c r="E43" s="289">
        <v>260</v>
      </c>
      <c r="F43" s="280" t="s">
        <v>32</v>
      </c>
      <c r="G43" s="281">
        <v>390</v>
      </c>
      <c r="H43" s="285">
        <v>4</v>
      </c>
      <c r="I43" s="285">
        <v>41</v>
      </c>
      <c r="J43" s="285">
        <v>20</v>
      </c>
      <c r="K43" s="285">
        <v>7</v>
      </c>
      <c r="L43" s="285">
        <v>74</v>
      </c>
      <c r="M43" s="285">
        <v>1</v>
      </c>
      <c r="N43" s="285">
        <v>0</v>
      </c>
      <c r="O43" s="285">
        <v>2</v>
      </c>
      <c r="P43" s="285"/>
      <c r="Q43" s="285">
        <v>113</v>
      </c>
      <c r="R43" s="285">
        <v>1</v>
      </c>
      <c r="S43" s="285">
        <v>2</v>
      </c>
      <c r="T43" s="287">
        <v>1</v>
      </c>
      <c r="U43" s="287">
        <v>0</v>
      </c>
      <c r="V43" s="287"/>
      <c r="W43" s="285">
        <v>2</v>
      </c>
      <c r="X43" s="285"/>
      <c r="Y43" s="285"/>
      <c r="Z43" s="285"/>
      <c r="AA43" s="285"/>
      <c r="AB43" s="285">
        <v>0</v>
      </c>
      <c r="AC43" s="285">
        <v>3</v>
      </c>
      <c r="AD43" s="285">
        <f t="shared" si="6"/>
        <v>271</v>
      </c>
    </row>
    <row r="44" spans="1:30" s="277" customFormat="1" ht="16.5">
      <c r="A44" s="536">
        <v>19</v>
      </c>
      <c r="B44" s="290">
        <v>41</v>
      </c>
      <c r="C44" s="280" t="s">
        <v>772</v>
      </c>
      <c r="D44" s="280"/>
      <c r="E44" s="289">
        <v>261</v>
      </c>
      <c r="F44" s="280" t="s">
        <v>31</v>
      </c>
      <c r="G44" s="281">
        <v>643</v>
      </c>
      <c r="H44" s="285">
        <v>9</v>
      </c>
      <c r="I44" s="285">
        <v>102</v>
      </c>
      <c r="J44" s="285">
        <v>21</v>
      </c>
      <c r="K44" s="285">
        <v>3</v>
      </c>
      <c r="L44" s="285">
        <v>148</v>
      </c>
      <c r="M44" s="285">
        <v>2</v>
      </c>
      <c r="N44" s="285">
        <v>2</v>
      </c>
      <c r="O44" s="285">
        <v>0</v>
      </c>
      <c r="P44" s="285"/>
      <c r="Q44" s="285">
        <v>186</v>
      </c>
      <c r="R44" s="285">
        <v>3</v>
      </c>
      <c r="S44" s="285">
        <v>11</v>
      </c>
      <c r="T44" s="287">
        <v>4</v>
      </c>
      <c r="U44" s="287">
        <v>3</v>
      </c>
      <c r="V44" s="287"/>
      <c r="W44" s="285">
        <v>3</v>
      </c>
      <c r="X44" s="285"/>
      <c r="Y44" s="285"/>
      <c r="Z44" s="285"/>
      <c r="AA44" s="285"/>
      <c r="AB44" s="285">
        <v>0</v>
      </c>
      <c r="AC44" s="285">
        <v>8</v>
      </c>
      <c r="AD44" s="285">
        <f t="shared" si="6"/>
        <v>505</v>
      </c>
    </row>
    <row r="45" spans="1:30" s="277" customFormat="1" ht="16.5">
      <c r="A45" s="536">
        <v>19</v>
      </c>
      <c r="B45" s="290">
        <v>41</v>
      </c>
      <c r="C45" s="280" t="s">
        <v>772</v>
      </c>
      <c r="D45" s="280"/>
      <c r="E45" s="289">
        <v>261</v>
      </c>
      <c r="F45" s="280" t="s">
        <v>32</v>
      </c>
      <c r="G45" s="281">
        <v>557</v>
      </c>
      <c r="H45" s="285">
        <v>2</v>
      </c>
      <c r="I45" s="285">
        <v>87</v>
      </c>
      <c r="J45" s="285">
        <v>9</v>
      </c>
      <c r="K45" s="285">
        <v>0</v>
      </c>
      <c r="L45" s="285">
        <v>154</v>
      </c>
      <c r="M45" s="285">
        <v>1</v>
      </c>
      <c r="N45" s="285">
        <v>0</v>
      </c>
      <c r="O45" s="285">
        <v>3</v>
      </c>
      <c r="P45" s="285"/>
      <c r="Q45" s="285">
        <v>169</v>
      </c>
      <c r="R45" s="285">
        <v>1</v>
      </c>
      <c r="S45" s="285">
        <v>2</v>
      </c>
      <c r="T45" s="287">
        <v>1</v>
      </c>
      <c r="U45" s="287">
        <v>2</v>
      </c>
      <c r="V45" s="287"/>
      <c r="W45" s="285">
        <v>2</v>
      </c>
      <c r="X45" s="285"/>
      <c r="Y45" s="285"/>
      <c r="Z45" s="285"/>
      <c r="AA45" s="285"/>
      <c r="AB45" s="285">
        <v>0</v>
      </c>
      <c r="AC45" s="285">
        <v>7</v>
      </c>
      <c r="AD45" s="285">
        <f t="shared" si="6"/>
        <v>440</v>
      </c>
    </row>
    <row r="46" spans="1:30" s="277" customFormat="1" ht="16.5">
      <c r="A46" s="536">
        <v>19</v>
      </c>
      <c r="B46" s="290">
        <v>41</v>
      </c>
      <c r="C46" s="280" t="s">
        <v>772</v>
      </c>
      <c r="D46" s="280"/>
      <c r="E46" s="289">
        <v>262</v>
      </c>
      <c r="F46" s="280" t="s">
        <v>31</v>
      </c>
      <c r="G46" s="281">
        <v>669</v>
      </c>
      <c r="H46" s="285">
        <v>6</v>
      </c>
      <c r="I46" s="285">
        <v>88</v>
      </c>
      <c r="J46" s="285">
        <v>22</v>
      </c>
      <c r="K46" s="285">
        <v>4</v>
      </c>
      <c r="L46" s="285">
        <v>158</v>
      </c>
      <c r="M46" s="285">
        <v>0</v>
      </c>
      <c r="N46" s="285">
        <v>2</v>
      </c>
      <c r="O46" s="285">
        <v>4</v>
      </c>
      <c r="P46" s="285"/>
      <c r="Q46" s="285">
        <v>180</v>
      </c>
      <c r="R46" s="285">
        <v>0</v>
      </c>
      <c r="S46" s="285">
        <v>6</v>
      </c>
      <c r="T46" s="287">
        <v>1</v>
      </c>
      <c r="U46" s="287">
        <v>2</v>
      </c>
      <c r="V46" s="287"/>
      <c r="W46" s="285">
        <v>1</v>
      </c>
      <c r="X46" s="285"/>
      <c r="Y46" s="285"/>
      <c r="Z46" s="285"/>
      <c r="AA46" s="285"/>
      <c r="AB46" s="285">
        <v>1</v>
      </c>
      <c r="AC46" s="285">
        <v>10</v>
      </c>
      <c r="AD46" s="285">
        <f t="shared" si="6"/>
        <v>485</v>
      </c>
    </row>
    <row r="47" spans="1:30" s="277" customFormat="1" ht="16.5">
      <c r="A47" s="536">
        <v>19</v>
      </c>
      <c r="B47" s="290">
        <v>41</v>
      </c>
      <c r="C47" s="280" t="s">
        <v>772</v>
      </c>
      <c r="D47" s="280"/>
      <c r="E47" s="289">
        <v>262</v>
      </c>
      <c r="F47" s="280" t="s">
        <v>32</v>
      </c>
      <c r="G47" s="281">
        <v>669</v>
      </c>
      <c r="H47" s="285">
        <v>7</v>
      </c>
      <c r="I47" s="285">
        <v>120</v>
      </c>
      <c r="J47" s="285">
        <v>21</v>
      </c>
      <c r="K47" s="285">
        <v>8</v>
      </c>
      <c r="L47" s="285">
        <v>161</v>
      </c>
      <c r="M47" s="285">
        <v>1</v>
      </c>
      <c r="N47" s="285">
        <v>3</v>
      </c>
      <c r="O47" s="285">
        <v>1</v>
      </c>
      <c r="P47" s="285"/>
      <c r="Q47" s="285">
        <v>179</v>
      </c>
      <c r="R47" s="285">
        <v>1</v>
      </c>
      <c r="S47" s="285">
        <v>6</v>
      </c>
      <c r="T47" s="287">
        <v>3</v>
      </c>
      <c r="U47" s="287">
        <v>2</v>
      </c>
      <c r="V47" s="287"/>
      <c r="W47" s="285">
        <v>0</v>
      </c>
      <c r="X47" s="285"/>
      <c r="Y47" s="285"/>
      <c r="Z47" s="285"/>
      <c r="AA47" s="285"/>
      <c r="AB47" s="285">
        <v>0</v>
      </c>
      <c r="AC47" s="285">
        <v>10</v>
      </c>
      <c r="AD47" s="285">
        <f t="shared" si="6"/>
        <v>523</v>
      </c>
    </row>
    <row r="48" spans="1:30" s="277" customFormat="1" ht="16.5">
      <c r="A48" s="536">
        <v>19</v>
      </c>
      <c r="B48" s="290">
        <v>41</v>
      </c>
      <c r="C48" s="280" t="s">
        <v>772</v>
      </c>
      <c r="D48" s="280"/>
      <c r="E48" s="289">
        <v>263</v>
      </c>
      <c r="F48" s="280" t="s">
        <v>31</v>
      </c>
      <c r="G48" s="281">
        <v>406</v>
      </c>
      <c r="H48" s="285">
        <v>2</v>
      </c>
      <c r="I48" s="285">
        <v>51</v>
      </c>
      <c r="J48" s="285">
        <v>11</v>
      </c>
      <c r="K48" s="285">
        <v>2</v>
      </c>
      <c r="L48" s="285">
        <v>77</v>
      </c>
      <c r="M48" s="285">
        <v>5</v>
      </c>
      <c r="N48" s="285">
        <v>1</v>
      </c>
      <c r="O48" s="285">
        <v>0</v>
      </c>
      <c r="P48" s="285"/>
      <c r="Q48" s="285">
        <v>123</v>
      </c>
      <c r="R48" s="285">
        <v>1</v>
      </c>
      <c r="S48" s="285">
        <v>3</v>
      </c>
      <c r="T48" s="287">
        <v>0</v>
      </c>
      <c r="U48" s="287">
        <v>2</v>
      </c>
      <c r="V48" s="287"/>
      <c r="W48" s="285">
        <v>0</v>
      </c>
      <c r="X48" s="285"/>
      <c r="Y48" s="285"/>
      <c r="Z48" s="285"/>
      <c r="AA48" s="285"/>
      <c r="AB48" s="285">
        <v>0</v>
      </c>
      <c r="AC48" s="285">
        <v>7</v>
      </c>
      <c r="AD48" s="285">
        <f t="shared" si="6"/>
        <v>285</v>
      </c>
    </row>
    <row r="49" spans="1:30" s="277" customFormat="1" ht="16.5">
      <c r="A49" s="536">
        <v>19</v>
      </c>
      <c r="B49" s="290">
        <v>41</v>
      </c>
      <c r="C49" s="280" t="s">
        <v>772</v>
      </c>
      <c r="D49" s="280"/>
      <c r="E49" s="289">
        <v>263</v>
      </c>
      <c r="F49" s="280" t="s">
        <v>32</v>
      </c>
      <c r="G49" s="281">
        <v>406</v>
      </c>
      <c r="H49" s="285">
        <v>6</v>
      </c>
      <c r="I49" s="285">
        <v>61</v>
      </c>
      <c r="J49" s="285">
        <v>14</v>
      </c>
      <c r="K49" s="285">
        <v>9</v>
      </c>
      <c r="L49" s="285">
        <v>74</v>
      </c>
      <c r="M49" s="285">
        <v>4</v>
      </c>
      <c r="N49" s="285">
        <v>0</v>
      </c>
      <c r="O49" s="285">
        <v>0</v>
      </c>
      <c r="P49" s="285"/>
      <c r="Q49" s="285">
        <v>103</v>
      </c>
      <c r="R49" s="285">
        <v>2</v>
      </c>
      <c r="S49" s="285">
        <v>2</v>
      </c>
      <c r="T49" s="287">
        <v>0</v>
      </c>
      <c r="U49" s="287">
        <v>5</v>
      </c>
      <c r="V49" s="287"/>
      <c r="W49" s="285">
        <v>1</v>
      </c>
      <c r="X49" s="285"/>
      <c r="Y49" s="285"/>
      <c r="Z49" s="285"/>
      <c r="AA49" s="285"/>
      <c r="AB49" s="285">
        <v>1</v>
      </c>
      <c r="AC49" s="285">
        <v>10</v>
      </c>
      <c r="AD49" s="285">
        <f t="shared" si="6"/>
        <v>292</v>
      </c>
    </row>
    <row r="50" spans="1:30" s="277" customFormat="1" ht="16.5">
      <c r="A50" s="536">
        <v>19</v>
      </c>
      <c r="B50" s="290">
        <v>41</v>
      </c>
      <c r="C50" s="280" t="s">
        <v>772</v>
      </c>
      <c r="D50" s="280"/>
      <c r="E50" s="289">
        <v>264</v>
      </c>
      <c r="F50" s="280" t="s">
        <v>31</v>
      </c>
      <c r="G50" s="281">
        <v>484</v>
      </c>
      <c r="H50" s="285">
        <v>4</v>
      </c>
      <c r="I50" s="285">
        <v>77</v>
      </c>
      <c r="J50" s="285">
        <v>15</v>
      </c>
      <c r="K50" s="285">
        <v>1</v>
      </c>
      <c r="L50" s="285">
        <v>98</v>
      </c>
      <c r="M50" s="285">
        <v>0</v>
      </c>
      <c r="N50" s="285">
        <v>1</v>
      </c>
      <c r="O50" s="285">
        <v>0</v>
      </c>
      <c r="P50" s="285"/>
      <c r="Q50" s="285">
        <v>131</v>
      </c>
      <c r="R50" s="285">
        <v>0</v>
      </c>
      <c r="S50" s="285">
        <v>3</v>
      </c>
      <c r="T50" s="287">
        <v>0</v>
      </c>
      <c r="U50" s="287">
        <v>1</v>
      </c>
      <c r="V50" s="287"/>
      <c r="W50" s="285">
        <v>1</v>
      </c>
      <c r="X50" s="285"/>
      <c r="Y50" s="285"/>
      <c r="Z50" s="285"/>
      <c r="AA50" s="285"/>
      <c r="AB50" s="285">
        <v>1</v>
      </c>
      <c r="AC50" s="285">
        <v>7</v>
      </c>
      <c r="AD50" s="285">
        <f t="shared" si="6"/>
        <v>340</v>
      </c>
    </row>
    <row r="51" spans="1:30" s="277" customFormat="1" ht="16.5">
      <c r="A51" s="536">
        <v>19</v>
      </c>
      <c r="B51" s="290">
        <v>41</v>
      </c>
      <c r="C51" s="280" t="s">
        <v>772</v>
      </c>
      <c r="D51" s="280"/>
      <c r="E51" s="289">
        <v>264</v>
      </c>
      <c r="F51" s="280" t="s">
        <v>32</v>
      </c>
      <c r="G51" s="281">
        <v>483</v>
      </c>
      <c r="H51" s="285">
        <v>7</v>
      </c>
      <c r="I51" s="285">
        <v>78</v>
      </c>
      <c r="J51" s="285">
        <v>11</v>
      </c>
      <c r="K51" s="285">
        <v>1</v>
      </c>
      <c r="L51" s="285">
        <v>111</v>
      </c>
      <c r="M51" s="285">
        <v>1</v>
      </c>
      <c r="N51" s="285">
        <v>2</v>
      </c>
      <c r="O51" s="285">
        <v>1</v>
      </c>
      <c r="P51" s="285"/>
      <c r="Q51" s="285">
        <v>142</v>
      </c>
      <c r="R51" s="285">
        <v>3</v>
      </c>
      <c r="S51" s="285">
        <v>3</v>
      </c>
      <c r="T51" s="287">
        <v>0</v>
      </c>
      <c r="U51" s="287">
        <v>4</v>
      </c>
      <c r="V51" s="287"/>
      <c r="W51" s="285">
        <v>1</v>
      </c>
      <c r="X51" s="285"/>
      <c r="Y51" s="285"/>
      <c r="Z51" s="285"/>
      <c r="AA51" s="285"/>
      <c r="AB51" s="285">
        <v>0</v>
      </c>
      <c r="AC51" s="285">
        <v>3</v>
      </c>
      <c r="AD51" s="285">
        <f t="shared" si="6"/>
        <v>368</v>
      </c>
    </row>
    <row r="52" spans="1:30" s="277" customFormat="1" ht="16.5">
      <c r="A52" s="536">
        <v>19</v>
      </c>
      <c r="B52" s="290">
        <v>41</v>
      </c>
      <c r="C52" s="280" t="s">
        <v>772</v>
      </c>
      <c r="D52" s="280"/>
      <c r="E52" s="289">
        <v>265</v>
      </c>
      <c r="F52" s="280" t="s">
        <v>31</v>
      </c>
      <c r="G52" s="281">
        <v>643</v>
      </c>
      <c r="H52" s="285">
        <v>4</v>
      </c>
      <c r="I52" s="285">
        <v>77</v>
      </c>
      <c r="J52" s="285">
        <v>28</v>
      </c>
      <c r="K52" s="285">
        <v>3</v>
      </c>
      <c r="L52" s="285">
        <v>130</v>
      </c>
      <c r="M52" s="285">
        <v>2</v>
      </c>
      <c r="N52" s="285">
        <v>1</v>
      </c>
      <c r="O52" s="285">
        <v>2</v>
      </c>
      <c r="P52" s="285"/>
      <c r="Q52" s="285">
        <v>176</v>
      </c>
      <c r="R52" s="285">
        <v>3</v>
      </c>
      <c r="S52" s="285">
        <v>3</v>
      </c>
      <c r="T52" s="287">
        <v>2</v>
      </c>
      <c r="U52" s="287">
        <v>1</v>
      </c>
      <c r="V52" s="287"/>
      <c r="W52" s="285">
        <v>0</v>
      </c>
      <c r="X52" s="285"/>
      <c r="Y52" s="285"/>
      <c r="Z52" s="285"/>
      <c r="AA52" s="285"/>
      <c r="AB52" s="285">
        <v>0</v>
      </c>
      <c r="AC52" s="285">
        <v>6</v>
      </c>
      <c r="AD52" s="285">
        <f t="shared" si="6"/>
        <v>438</v>
      </c>
    </row>
    <row r="53" spans="1:30" s="277" customFormat="1" ht="16.5">
      <c r="A53" s="536">
        <v>19</v>
      </c>
      <c r="B53" s="290">
        <v>41</v>
      </c>
      <c r="C53" s="280" t="s">
        <v>772</v>
      </c>
      <c r="D53" s="280"/>
      <c r="E53" s="289">
        <v>265</v>
      </c>
      <c r="F53" s="280" t="s">
        <v>32</v>
      </c>
      <c r="G53" s="281">
        <v>642</v>
      </c>
      <c r="H53" s="285">
        <v>8</v>
      </c>
      <c r="I53" s="285">
        <v>64</v>
      </c>
      <c r="J53" s="285">
        <v>25</v>
      </c>
      <c r="K53" s="285">
        <v>5</v>
      </c>
      <c r="L53" s="285">
        <v>119</v>
      </c>
      <c r="M53" s="285">
        <v>2</v>
      </c>
      <c r="N53" s="285">
        <v>0</v>
      </c>
      <c r="O53" s="285">
        <v>0</v>
      </c>
      <c r="P53" s="285"/>
      <c r="Q53" s="285">
        <v>166</v>
      </c>
      <c r="R53" s="285">
        <v>5</v>
      </c>
      <c r="S53" s="285">
        <v>4</v>
      </c>
      <c r="T53" s="287">
        <v>1</v>
      </c>
      <c r="U53" s="287">
        <v>1</v>
      </c>
      <c r="V53" s="287"/>
      <c r="W53" s="285">
        <v>1</v>
      </c>
      <c r="X53" s="285"/>
      <c r="Y53" s="285"/>
      <c r="Z53" s="285"/>
      <c r="AA53" s="285"/>
      <c r="AB53" s="285">
        <v>0</v>
      </c>
      <c r="AC53" s="285">
        <v>7</v>
      </c>
      <c r="AD53" s="285">
        <f t="shared" si="6"/>
        <v>408</v>
      </c>
    </row>
    <row r="54" spans="1:30" s="277" customFormat="1" ht="16.5">
      <c r="A54" s="536">
        <v>19</v>
      </c>
      <c r="B54" s="290">
        <v>41</v>
      </c>
      <c r="C54" s="280" t="s">
        <v>772</v>
      </c>
      <c r="D54" s="280"/>
      <c r="E54" s="289">
        <v>265</v>
      </c>
      <c r="F54" s="280" t="s">
        <v>33</v>
      </c>
      <c r="G54" s="281">
        <v>642</v>
      </c>
      <c r="H54" s="285">
        <v>4</v>
      </c>
      <c r="I54" s="285">
        <v>52</v>
      </c>
      <c r="J54" s="285">
        <v>27</v>
      </c>
      <c r="K54" s="285">
        <v>5</v>
      </c>
      <c r="L54" s="285">
        <v>149</v>
      </c>
      <c r="M54" s="285">
        <v>1</v>
      </c>
      <c r="N54" s="285">
        <v>3</v>
      </c>
      <c r="O54" s="285">
        <v>2</v>
      </c>
      <c r="P54" s="285"/>
      <c r="Q54" s="285">
        <v>170</v>
      </c>
      <c r="R54" s="285">
        <v>4</v>
      </c>
      <c r="S54" s="285">
        <v>5</v>
      </c>
      <c r="T54" s="287">
        <v>3</v>
      </c>
      <c r="U54" s="287">
        <v>1</v>
      </c>
      <c r="V54" s="287"/>
      <c r="W54" s="285">
        <v>2</v>
      </c>
      <c r="X54" s="285"/>
      <c r="Y54" s="285"/>
      <c r="Z54" s="285"/>
      <c r="AA54" s="285"/>
      <c r="AB54" s="285">
        <v>0</v>
      </c>
      <c r="AC54" s="285">
        <v>10</v>
      </c>
      <c r="AD54" s="285">
        <f t="shared" si="6"/>
        <v>438</v>
      </c>
    </row>
    <row r="55" spans="1:30" s="277" customFormat="1" ht="16.5">
      <c r="A55" s="536">
        <v>19</v>
      </c>
      <c r="B55" s="290">
        <v>41</v>
      </c>
      <c r="C55" s="280" t="s">
        <v>772</v>
      </c>
      <c r="D55" s="280"/>
      <c r="E55" s="289">
        <v>266</v>
      </c>
      <c r="F55" s="280" t="s">
        <v>31</v>
      </c>
      <c r="G55" s="281">
        <v>622</v>
      </c>
      <c r="H55" s="285">
        <v>6</v>
      </c>
      <c r="I55" s="285">
        <v>74</v>
      </c>
      <c r="J55" s="285">
        <v>16</v>
      </c>
      <c r="K55" s="285">
        <v>5</v>
      </c>
      <c r="L55" s="285">
        <v>94</v>
      </c>
      <c r="M55" s="285">
        <v>0</v>
      </c>
      <c r="N55" s="285">
        <v>2</v>
      </c>
      <c r="O55" s="285">
        <v>2</v>
      </c>
      <c r="P55" s="285"/>
      <c r="Q55" s="285">
        <v>190</v>
      </c>
      <c r="R55" s="285">
        <v>2</v>
      </c>
      <c r="S55" s="285">
        <v>2</v>
      </c>
      <c r="T55" s="287">
        <v>2</v>
      </c>
      <c r="U55" s="287">
        <v>3</v>
      </c>
      <c r="V55" s="287"/>
      <c r="W55" s="285">
        <v>3</v>
      </c>
      <c r="X55" s="285"/>
      <c r="Y55" s="285"/>
      <c r="Z55" s="285"/>
      <c r="AA55" s="285"/>
      <c r="AB55" s="285">
        <v>0</v>
      </c>
      <c r="AC55" s="285">
        <v>11</v>
      </c>
      <c r="AD55" s="285">
        <f t="shared" si="6"/>
        <v>412</v>
      </c>
    </row>
    <row r="56" spans="1:30" s="277" customFormat="1" ht="16.5">
      <c r="A56" s="536">
        <v>19</v>
      </c>
      <c r="B56" s="290">
        <v>41</v>
      </c>
      <c r="C56" s="280" t="s">
        <v>772</v>
      </c>
      <c r="D56" s="280"/>
      <c r="E56" s="289">
        <v>267</v>
      </c>
      <c r="F56" s="280" t="s">
        <v>31</v>
      </c>
      <c r="G56" s="281">
        <v>421</v>
      </c>
      <c r="H56" s="285">
        <v>2</v>
      </c>
      <c r="I56" s="285">
        <v>39</v>
      </c>
      <c r="J56" s="285">
        <v>15</v>
      </c>
      <c r="K56" s="285">
        <v>2</v>
      </c>
      <c r="L56" s="285">
        <v>52</v>
      </c>
      <c r="M56" s="285">
        <v>0</v>
      </c>
      <c r="N56" s="285">
        <v>0</v>
      </c>
      <c r="O56" s="285">
        <v>0</v>
      </c>
      <c r="P56" s="285"/>
      <c r="Q56" s="285">
        <v>116</v>
      </c>
      <c r="R56" s="285">
        <v>2</v>
      </c>
      <c r="S56" s="285">
        <v>8</v>
      </c>
      <c r="T56" s="287">
        <v>1</v>
      </c>
      <c r="U56" s="287">
        <v>3</v>
      </c>
      <c r="V56" s="287"/>
      <c r="W56" s="285">
        <v>2</v>
      </c>
      <c r="X56" s="285"/>
      <c r="Y56" s="285"/>
      <c r="Z56" s="285"/>
      <c r="AA56" s="285"/>
      <c r="AB56" s="285">
        <v>0</v>
      </c>
      <c r="AC56" s="285">
        <v>9</v>
      </c>
      <c r="AD56" s="285">
        <f t="shared" si="6"/>
        <v>251</v>
      </c>
    </row>
    <row r="57" spans="1:30" s="277" customFormat="1" ht="16.5">
      <c r="A57" s="536">
        <v>19</v>
      </c>
      <c r="B57" s="290">
        <v>41</v>
      </c>
      <c r="C57" s="280" t="s">
        <v>772</v>
      </c>
      <c r="D57" s="280"/>
      <c r="E57" s="289">
        <v>267</v>
      </c>
      <c r="F57" s="280" t="s">
        <v>32</v>
      </c>
      <c r="G57" s="281">
        <v>421</v>
      </c>
      <c r="H57" s="285">
        <v>4</v>
      </c>
      <c r="I57" s="285">
        <v>52</v>
      </c>
      <c r="J57" s="285">
        <v>9</v>
      </c>
      <c r="K57" s="285">
        <v>1</v>
      </c>
      <c r="L57" s="285">
        <v>57</v>
      </c>
      <c r="M57" s="285">
        <v>1</v>
      </c>
      <c r="N57" s="285">
        <v>1</v>
      </c>
      <c r="O57" s="285">
        <v>0</v>
      </c>
      <c r="P57" s="285"/>
      <c r="Q57" s="285">
        <v>113</v>
      </c>
      <c r="R57" s="285">
        <v>2</v>
      </c>
      <c r="S57" s="285">
        <v>3</v>
      </c>
      <c r="T57" s="287">
        <v>2</v>
      </c>
      <c r="U57" s="287">
        <v>2</v>
      </c>
      <c r="V57" s="287"/>
      <c r="W57" s="285">
        <v>1</v>
      </c>
      <c r="X57" s="285"/>
      <c r="Y57" s="285"/>
      <c r="Z57" s="285"/>
      <c r="AA57" s="285"/>
      <c r="AB57" s="285">
        <v>0</v>
      </c>
      <c r="AC57" s="285">
        <v>6</v>
      </c>
      <c r="AD57" s="285">
        <f t="shared" si="6"/>
        <v>254</v>
      </c>
    </row>
    <row r="58" spans="1:30" s="277" customFormat="1" ht="16.5">
      <c r="A58" s="536">
        <v>19</v>
      </c>
      <c r="B58" s="290">
        <v>41</v>
      </c>
      <c r="C58" s="280" t="s">
        <v>772</v>
      </c>
      <c r="D58" s="280"/>
      <c r="E58" s="289">
        <v>268</v>
      </c>
      <c r="F58" s="280" t="s">
        <v>31</v>
      </c>
      <c r="G58" s="281">
        <v>748</v>
      </c>
      <c r="H58" s="285">
        <v>5</v>
      </c>
      <c r="I58" s="285">
        <v>93</v>
      </c>
      <c r="J58" s="285">
        <v>24</v>
      </c>
      <c r="K58" s="285">
        <v>6</v>
      </c>
      <c r="L58" s="285">
        <v>143</v>
      </c>
      <c r="M58" s="285">
        <v>1</v>
      </c>
      <c r="N58" s="285">
        <v>1</v>
      </c>
      <c r="O58" s="285">
        <v>3</v>
      </c>
      <c r="P58" s="285"/>
      <c r="Q58" s="285">
        <v>209</v>
      </c>
      <c r="R58" s="285">
        <v>1</v>
      </c>
      <c r="S58" s="285">
        <v>6</v>
      </c>
      <c r="T58" s="287">
        <v>1</v>
      </c>
      <c r="U58" s="287">
        <v>7</v>
      </c>
      <c r="V58" s="287"/>
      <c r="W58" s="285">
        <v>1</v>
      </c>
      <c r="X58" s="285"/>
      <c r="Y58" s="285"/>
      <c r="Z58" s="285"/>
      <c r="AA58" s="285"/>
      <c r="AB58" s="285">
        <v>0</v>
      </c>
      <c r="AC58" s="285">
        <v>14</v>
      </c>
      <c r="AD58" s="285">
        <f t="shared" si="6"/>
        <v>515</v>
      </c>
    </row>
    <row r="59" spans="1:30" s="277" customFormat="1" ht="16.5">
      <c r="A59" s="536">
        <v>19</v>
      </c>
      <c r="B59" s="290">
        <v>41</v>
      </c>
      <c r="C59" s="280" t="s">
        <v>772</v>
      </c>
      <c r="D59" s="280"/>
      <c r="E59" s="289">
        <v>269</v>
      </c>
      <c r="F59" s="280" t="s">
        <v>31</v>
      </c>
      <c r="G59" s="281">
        <v>676</v>
      </c>
      <c r="H59" s="285">
        <v>4</v>
      </c>
      <c r="I59" s="285">
        <v>67</v>
      </c>
      <c r="J59" s="285">
        <v>25</v>
      </c>
      <c r="K59" s="285">
        <v>4</v>
      </c>
      <c r="L59" s="285">
        <v>151</v>
      </c>
      <c r="M59" s="285">
        <v>2</v>
      </c>
      <c r="N59" s="285">
        <v>2</v>
      </c>
      <c r="O59" s="285">
        <v>0</v>
      </c>
      <c r="P59" s="285"/>
      <c r="Q59" s="285">
        <v>152</v>
      </c>
      <c r="R59" s="285">
        <v>0</v>
      </c>
      <c r="S59" s="285">
        <v>5</v>
      </c>
      <c r="T59" s="287">
        <v>0</v>
      </c>
      <c r="U59" s="287">
        <v>1</v>
      </c>
      <c r="V59" s="287"/>
      <c r="W59" s="285">
        <v>2</v>
      </c>
      <c r="X59" s="285"/>
      <c r="Y59" s="285"/>
      <c r="Z59" s="285"/>
      <c r="AA59" s="285"/>
      <c r="AB59" s="285">
        <v>0</v>
      </c>
      <c r="AC59" s="285">
        <v>17</v>
      </c>
      <c r="AD59" s="285">
        <f t="shared" si="6"/>
        <v>432</v>
      </c>
    </row>
    <row r="60" spans="1:30" s="277" customFormat="1" ht="16.5">
      <c r="A60" s="536">
        <v>19</v>
      </c>
      <c r="B60" s="290">
        <v>41</v>
      </c>
      <c r="C60" s="280" t="s">
        <v>772</v>
      </c>
      <c r="D60" s="280"/>
      <c r="E60" s="289">
        <v>269</v>
      </c>
      <c r="F60" s="280" t="s">
        <v>32</v>
      </c>
      <c r="G60" s="281">
        <v>676</v>
      </c>
      <c r="H60" s="285">
        <v>8</v>
      </c>
      <c r="I60" s="285">
        <v>63</v>
      </c>
      <c r="J60" s="285">
        <v>12</v>
      </c>
      <c r="K60" s="285">
        <v>6</v>
      </c>
      <c r="L60" s="285">
        <v>132</v>
      </c>
      <c r="M60" s="285">
        <v>3</v>
      </c>
      <c r="N60" s="285">
        <v>4</v>
      </c>
      <c r="O60" s="285">
        <v>2</v>
      </c>
      <c r="P60" s="285"/>
      <c r="Q60" s="285">
        <v>186</v>
      </c>
      <c r="R60" s="285">
        <v>2</v>
      </c>
      <c r="S60" s="285">
        <v>3</v>
      </c>
      <c r="T60" s="287">
        <v>0</v>
      </c>
      <c r="U60" s="287">
        <v>2</v>
      </c>
      <c r="V60" s="287"/>
      <c r="W60" s="285">
        <v>2</v>
      </c>
      <c r="X60" s="285"/>
      <c r="Y60" s="285"/>
      <c r="Z60" s="285"/>
      <c r="AA60" s="285"/>
      <c r="AB60" s="285">
        <v>0</v>
      </c>
      <c r="AC60" s="285">
        <v>13</v>
      </c>
      <c r="AD60" s="285">
        <f t="shared" si="6"/>
        <v>438</v>
      </c>
    </row>
    <row r="61" spans="1:30" s="277" customFormat="1" ht="16.5">
      <c r="A61" s="536">
        <v>19</v>
      </c>
      <c r="B61" s="290">
        <v>41</v>
      </c>
      <c r="C61" s="280" t="s">
        <v>772</v>
      </c>
      <c r="D61" s="280"/>
      <c r="E61" s="289">
        <v>270</v>
      </c>
      <c r="F61" s="280" t="s">
        <v>31</v>
      </c>
      <c r="G61" s="281">
        <v>549</v>
      </c>
      <c r="H61" s="285">
        <v>9</v>
      </c>
      <c r="I61" s="285">
        <v>50</v>
      </c>
      <c r="J61" s="285">
        <v>18</v>
      </c>
      <c r="K61" s="285">
        <v>4</v>
      </c>
      <c r="L61" s="285">
        <v>61</v>
      </c>
      <c r="M61" s="285">
        <v>0</v>
      </c>
      <c r="N61" s="285">
        <v>5</v>
      </c>
      <c r="O61" s="285">
        <v>0</v>
      </c>
      <c r="P61" s="285"/>
      <c r="Q61" s="285">
        <v>155</v>
      </c>
      <c r="R61" s="285">
        <v>2</v>
      </c>
      <c r="S61" s="285">
        <v>2</v>
      </c>
      <c r="T61" s="287">
        <v>3</v>
      </c>
      <c r="U61" s="287">
        <v>3</v>
      </c>
      <c r="V61" s="287"/>
      <c r="W61" s="285">
        <v>0</v>
      </c>
      <c r="X61" s="285"/>
      <c r="Y61" s="285"/>
      <c r="Z61" s="285"/>
      <c r="AA61" s="285"/>
      <c r="AB61" s="285">
        <v>0</v>
      </c>
      <c r="AC61" s="285">
        <v>13</v>
      </c>
      <c r="AD61" s="285">
        <f t="shared" si="6"/>
        <v>325</v>
      </c>
    </row>
    <row r="62" spans="1:30" s="277" customFormat="1" ht="16.5">
      <c r="A62" s="536">
        <v>19</v>
      </c>
      <c r="B62" s="290">
        <v>41</v>
      </c>
      <c r="C62" s="280" t="s">
        <v>772</v>
      </c>
      <c r="D62" s="280"/>
      <c r="E62" s="289">
        <v>270</v>
      </c>
      <c r="F62" s="280" t="s">
        <v>32</v>
      </c>
      <c r="G62" s="281">
        <v>549</v>
      </c>
      <c r="H62" s="285">
        <v>7</v>
      </c>
      <c r="I62" s="285">
        <v>34</v>
      </c>
      <c r="J62" s="285">
        <v>19</v>
      </c>
      <c r="K62" s="285">
        <v>8</v>
      </c>
      <c r="L62" s="285">
        <v>83</v>
      </c>
      <c r="M62" s="285">
        <v>0</v>
      </c>
      <c r="N62" s="285">
        <v>3</v>
      </c>
      <c r="O62" s="285">
        <v>2</v>
      </c>
      <c r="P62" s="285"/>
      <c r="Q62" s="285">
        <v>170</v>
      </c>
      <c r="R62" s="285">
        <v>4</v>
      </c>
      <c r="S62" s="285">
        <v>2</v>
      </c>
      <c r="T62" s="287">
        <v>3</v>
      </c>
      <c r="U62" s="287">
        <v>0</v>
      </c>
      <c r="V62" s="287"/>
      <c r="W62" s="285">
        <v>0</v>
      </c>
      <c r="X62" s="285"/>
      <c r="Y62" s="285"/>
      <c r="Z62" s="285"/>
      <c r="AA62" s="285"/>
      <c r="AB62" s="285">
        <v>0</v>
      </c>
      <c r="AC62" s="285">
        <v>7</v>
      </c>
      <c r="AD62" s="285">
        <f t="shared" si="6"/>
        <v>342</v>
      </c>
    </row>
    <row r="63" spans="1:30" s="277" customFormat="1" ht="16.5">
      <c r="A63" s="536">
        <v>19</v>
      </c>
      <c r="B63" s="290">
        <v>41</v>
      </c>
      <c r="C63" s="280" t="s">
        <v>772</v>
      </c>
      <c r="D63" s="280"/>
      <c r="E63" s="289">
        <v>270</v>
      </c>
      <c r="F63" s="280" t="s">
        <v>33</v>
      </c>
      <c r="G63" s="281">
        <v>549</v>
      </c>
      <c r="H63" s="285">
        <v>8</v>
      </c>
      <c r="I63" s="285">
        <v>52</v>
      </c>
      <c r="J63" s="285">
        <v>24</v>
      </c>
      <c r="K63" s="285">
        <v>6</v>
      </c>
      <c r="L63" s="285">
        <v>64</v>
      </c>
      <c r="M63" s="285">
        <v>2</v>
      </c>
      <c r="N63" s="285">
        <v>1</v>
      </c>
      <c r="O63" s="285">
        <v>1</v>
      </c>
      <c r="P63" s="285"/>
      <c r="Q63" s="285">
        <v>159</v>
      </c>
      <c r="R63" s="285">
        <v>3</v>
      </c>
      <c r="S63" s="285">
        <v>0</v>
      </c>
      <c r="T63" s="287">
        <v>3</v>
      </c>
      <c r="U63" s="287">
        <v>2</v>
      </c>
      <c r="V63" s="287"/>
      <c r="W63" s="285">
        <v>3</v>
      </c>
      <c r="X63" s="285"/>
      <c r="Y63" s="285"/>
      <c r="Z63" s="285"/>
      <c r="AA63" s="285"/>
      <c r="AB63" s="285">
        <v>0</v>
      </c>
      <c r="AC63" s="285">
        <v>8</v>
      </c>
      <c r="AD63" s="285">
        <f t="shared" si="6"/>
        <v>336</v>
      </c>
    </row>
    <row r="64" spans="1:30" s="277" customFormat="1" ht="16.5">
      <c r="A64" s="536">
        <v>19</v>
      </c>
      <c r="B64" s="290">
        <v>41</v>
      </c>
      <c r="C64" s="280" t="s">
        <v>772</v>
      </c>
      <c r="D64" s="280"/>
      <c r="E64" s="289">
        <v>270</v>
      </c>
      <c r="F64" s="280" t="s">
        <v>34</v>
      </c>
      <c r="G64" s="281"/>
      <c r="H64" s="285">
        <v>2</v>
      </c>
      <c r="I64" s="285">
        <v>2</v>
      </c>
      <c r="J64" s="285">
        <v>1</v>
      </c>
      <c r="K64" s="285">
        <v>0</v>
      </c>
      <c r="L64" s="285">
        <v>2</v>
      </c>
      <c r="M64" s="285">
        <v>0</v>
      </c>
      <c r="N64" s="285">
        <v>0</v>
      </c>
      <c r="O64" s="285">
        <v>0</v>
      </c>
      <c r="P64" s="285"/>
      <c r="Q64" s="285">
        <v>13</v>
      </c>
      <c r="R64" s="285">
        <v>1</v>
      </c>
      <c r="S64" s="285">
        <v>0</v>
      </c>
      <c r="T64" s="287">
        <v>1</v>
      </c>
      <c r="U64" s="287">
        <v>0</v>
      </c>
      <c r="V64" s="287"/>
      <c r="W64" s="285">
        <v>0</v>
      </c>
      <c r="X64" s="285"/>
      <c r="Y64" s="285"/>
      <c r="Z64" s="285"/>
      <c r="AA64" s="285"/>
      <c r="AB64" s="285">
        <v>0</v>
      </c>
      <c r="AC64" s="285">
        <v>1</v>
      </c>
      <c r="AD64" s="285">
        <f t="shared" si="6"/>
        <v>23</v>
      </c>
    </row>
    <row r="65" spans="1:30" s="277" customFormat="1" ht="16.5">
      <c r="A65" s="536">
        <v>19</v>
      </c>
      <c r="B65" s="290">
        <v>41</v>
      </c>
      <c r="C65" s="280" t="s">
        <v>772</v>
      </c>
      <c r="D65" s="280"/>
      <c r="E65" s="289">
        <v>271</v>
      </c>
      <c r="F65" s="280" t="s">
        <v>31</v>
      </c>
      <c r="G65" s="281">
        <v>501</v>
      </c>
      <c r="H65" s="285">
        <v>8</v>
      </c>
      <c r="I65" s="285">
        <v>59</v>
      </c>
      <c r="J65" s="285">
        <v>15</v>
      </c>
      <c r="K65" s="285">
        <v>1</v>
      </c>
      <c r="L65" s="285">
        <v>38</v>
      </c>
      <c r="M65" s="285">
        <v>2</v>
      </c>
      <c r="N65" s="285">
        <v>1</v>
      </c>
      <c r="O65" s="285">
        <v>17</v>
      </c>
      <c r="P65" s="285"/>
      <c r="Q65" s="285">
        <v>151</v>
      </c>
      <c r="R65" s="285">
        <v>1</v>
      </c>
      <c r="S65" s="285">
        <v>8</v>
      </c>
      <c r="T65" s="287">
        <v>1</v>
      </c>
      <c r="U65" s="287">
        <v>1</v>
      </c>
      <c r="V65" s="287"/>
      <c r="W65" s="285">
        <v>1</v>
      </c>
      <c r="X65" s="285"/>
      <c r="Y65" s="285"/>
      <c r="Z65" s="285"/>
      <c r="AA65" s="285"/>
      <c r="AB65" s="285">
        <v>0</v>
      </c>
      <c r="AC65" s="285">
        <v>6</v>
      </c>
      <c r="AD65" s="285">
        <f t="shared" si="6"/>
        <v>310</v>
      </c>
    </row>
    <row r="66" spans="1:30" s="277" customFormat="1" ht="16.5">
      <c r="A66" s="536">
        <v>19</v>
      </c>
      <c r="B66" s="290">
        <v>41</v>
      </c>
      <c r="C66" s="280" t="s">
        <v>772</v>
      </c>
      <c r="D66" s="280"/>
      <c r="E66" s="289">
        <v>271</v>
      </c>
      <c r="F66" s="280" t="s">
        <v>32</v>
      </c>
      <c r="G66" s="281">
        <v>500</v>
      </c>
      <c r="H66" s="285">
        <v>8</v>
      </c>
      <c r="I66" s="285">
        <v>71</v>
      </c>
      <c r="J66" s="285">
        <v>16</v>
      </c>
      <c r="K66" s="285">
        <v>4</v>
      </c>
      <c r="L66" s="285">
        <v>40</v>
      </c>
      <c r="M66" s="285">
        <v>0</v>
      </c>
      <c r="N66" s="285">
        <v>2</v>
      </c>
      <c r="O66" s="285">
        <v>13</v>
      </c>
      <c r="P66" s="285"/>
      <c r="Q66" s="285">
        <v>139</v>
      </c>
      <c r="R66" s="285">
        <v>2</v>
      </c>
      <c r="S66" s="285">
        <v>2</v>
      </c>
      <c r="T66" s="287">
        <v>2</v>
      </c>
      <c r="U66" s="287">
        <v>2</v>
      </c>
      <c r="V66" s="287"/>
      <c r="W66" s="285">
        <v>2</v>
      </c>
      <c r="X66" s="285"/>
      <c r="Y66" s="285"/>
      <c r="Z66" s="285"/>
      <c r="AA66" s="285"/>
      <c r="AB66" s="285">
        <v>0</v>
      </c>
      <c r="AC66" s="285">
        <v>10</v>
      </c>
      <c r="AD66" s="285">
        <f t="shared" si="6"/>
        <v>313</v>
      </c>
    </row>
    <row r="67" spans="1:30" s="277" customFormat="1" ht="16.5">
      <c r="A67" s="536">
        <v>19</v>
      </c>
      <c r="B67" s="290">
        <v>41</v>
      </c>
      <c r="C67" s="280" t="s">
        <v>772</v>
      </c>
      <c r="D67" s="280"/>
      <c r="E67" s="289">
        <v>272</v>
      </c>
      <c r="F67" s="280" t="s">
        <v>31</v>
      </c>
      <c r="G67" s="281">
        <v>553</v>
      </c>
      <c r="H67" s="285">
        <v>5</v>
      </c>
      <c r="I67" s="285">
        <v>50</v>
      </c>
      <c r="J67" s="285">
        <v>18</v>
      </c>
      <c r="K67" s="285">
        <v>3</v>
      </c>
      <c r="L67" s="285">
        <v>82</v>
      </c>
      <c r="M67" s="285">
        <v>1</v>
      </c>
      <c r="N67" s="285">
        <v>2</v>
      </c>
      <c r="O67" s="285">
        <v>1</v>
      </c>
      <c r="P67" s="285"/>
      <c r="Q67" s="285">
        <v>178</v>
      </c>
      <c r="R67" s="285">
        <v>2</v>
      </c>
      <c r="S67" s="285">
        <v>4</v>
      </c>
      <c r="T67" s="287">
        <v>1</v>
      </c>
      <c r="U67" s="287">
        <v>1</v>
      </c>
      <c r="V67" s="287"/>
      <c r="W67" s="285">
        <v>5</v>
      </c>
      <c r="X67" s="285"/>
      <c r="Y67" s="285"/>
      <c r="Z67" s="285"/>
      <c r="AA67" s="285"/>
      <c r="AB67" s="285">
        <v>0</v>
      </c>
      <c r="AC67" s="285">
        <v>9</v>
      </c>
      <c r="AD67" s="285">
        <f t="shared" si="6"/>
        <v>362</v>
      </c>
    </row>
    <row r="68" spans="1:30" s="277" customFormat="1" ht="16.5">
      <c r="A68" s="536">
        <v>19</v>
      </c>
      <c r="B68" s="290">
        <v>41</v>
      </c>
      <c r="C68" s="280" t="s">
        <v>772</v>
      </c>
      <c r="D68" s="280"/>
      <c r="E68" s="289">
        <v>272</v>
      </c>
      <c r="F68" s="280" t="s">
        <v>32</v>
      </c>
      <c r="G68" s="281">
        <v>552</v>
      </c>
      <c r="H68" s="285">
        <v>3</v>
      </c>
      <c r="I68" s="285">
        <v>59</v>
      </c>
      <c r="J68" s="285">
        <v>14</v>
      </c>
      <c r="K68" s="285">
        <v>3</v>
      </c>
      <c r="L68" s="285">
        <v>87</v>
      </c>
      <c r="M68" s="285">
        <v>2</v>
      </c>
      <c r="N68" s="285">
        <v>0</v>
      </c>
      <c r="O68" s="285">
        <v>3</v>
      </c>
      <c r="P68" s="285"/>
      <c r="Q68" s="285">
        <v>176</v>
      </c>
      <c r="R68" s="285">
        <v>0</v>
      </c>
      <c r="S68" s="285">
        <v>13</v>
      </c>
      <c r="T68" s="287">
        <v>2</v>
      </c>
      <c r="U68" s="287">
        <v>6</v>
      </c>
      <c r="V68" s="287"/>
      <c r="W68" s="285">
        <v>1</v>
      </c>
      <c r="X68" s="285"/>
      <c r="Y68" s="285"/>
      <c r="Z68" s="285"/>
      <c r="AA68" s="285"/>
      <c r="AB68" s="285">
        <v>0</v>
      </c>
      <c r="AC68" s="285">
        <v>9</v>
      </c>
      <c r="AD68" s="285">
        <f t="shared" si="6"/>
        <v>378</v>
      </c>
    </row>
    <row r="69" spans="1:30" s="277" customFormat="1" ht="16.5">
      <c r="A69" s="536">
        <v>19</v>
      </c>
      <c r="B69" s="290">
        <v>41</v>
      </c>
      <c r="C69" s="280" t="s">
        <v>772</v>
      </c>
      <c r="D69" s="280"/>
      <c r="E69" s="289">
        <v>273</v>
      </c>
      <c r="F69" s="280" t="s">
        <v>31</v>
      </c>
      <c r="G69" s="281">
        <v>556</v>
      </c>
      <c r="H69" s="285">
        <v>10</v>
      </c>
      <c r="I69" s="285">
        <v>95</v>
      </c>
      <c r="J69" s="285">
        <v>18</v>
      </c>
      <c r="K69" s="285">
        <v>2</v>
      </c>
      <c r="L69" s="285">
        <v>69</v>
      </c>
      <c r="M69" s="285">
        <v>1</v>
      </c>
      <c r="N69" s="285">
        <v>2</v>
      </c>
      <c r="O69" s="285">
        <v>4</v>
      </c>
      <c r="P69" s="285"/>
      <c r="Q69" s="285">
        <v>124</v>
      </c>
      <c r="R69" s="285">
        <v>0</v>
      </c>
      <c r="S69" s="285">
        <v>1</v>
      </c>
      <c r="T69" s="287">
        <v>3</v>
      </c>
      <c r="U69" s="287">
        <v>4</v>
      </c>
      <c r="V69" s="287"/>
      <c r="W69" s="285">
        <v>3</v>
      </c>
      <c r="X69" s="285"/>
      <c r="Y69" s="285"/>
      <c r="Z69" s="285"/>
      <c r="AA69" s="285"/>
      <c r="AB69" s="285">
        <v>1</v>
      </c>
      <c r="AC69" s="285">
        <v>15</v>
      </c>
      <c r="AD69" s="285">
        <f t="shared" si="6"/>
        <v>352</v>
      </c>
    </row>
    <row r="70" spans="1:30" s="277" customFormat="1" ht="16.5">
      <c r="A70" s="536">
        <v>19</v>
      </c>
      <c r="B70" s="290">
        <v>41</v>
      </c>
      <c r="C70" s="280" t="s">
        <v>772</v>
      </c>
      <c r="D70" s="280"/>
      <c r="E70" s="289">
        <v>273</v>
      </c>
      <c r="F70" s="280" t="s">
        <v>32</v>
      </c>
      <c r="G70" s="281">
        <v>556</v>
      </c>
      <c r="H70" s="285">
        <v>1</v>
      </c>
      <c r="I70" s="285">
        <v>84</v>
      </c>
      <c r="J70" s="285">
        <v>30</v>
      </c>
      <c r="K70" s="285">
        <v>7</v>
      </c>
      <c r="L70" s="285">
        <v>69</v>
      </c>
      <c r="M70" s="285">
        <v>0</v>
      </c>
      <c r="N70" s="285">
        <v>1</v>
      </c>
      <c r="O70" s="285">
        <v>2</v>
      </c>
      <c r="P70" s="285"/>
      <c r="Q70" s="285">
        <v>144</v>
      </c>
      <c r="R70" s="285">
        <v>2</v>
      </c>
      <c r="S70" s="285">
        <v>6</v>
      </c>
      <c r="T70" s="287">
        <v>3</v>
      </c>
      <c r="U70" s="287">
        <v>4</v>
      </c>
      <c r="V70" s="287"/>
      <c r="W70" s="285">
        <v>3</v>
      </c>
      <c r="X70" s="285"/>
      <c r="Y70" s="285"/>
      <c r="Z70" s="285"/>
      <c r="AA70" s="285"/>
      <c r="AB70" s="285">
        <v>0</v>
      </c>
      <c r="AC70" s="285">
        <v>10</v>
      </c>
      <c r="AD70" s="285">
        <f t="shared" si="6"/>
        <v>366</v>
      </c>
    </row>
    <row r="71" spans="1:30" s="277" customFormat="1" ht="16.5">
      <c r="A71" s="536">
        <v>19</v>
      </c>
      <c r="B71" s="290">
        <v>41</v>
      </c>
      <c r="C71" s="280" t="s">
        <v>772</v>
      </c>
      <c r="D71" s="280"/>
      <c r="E71" s="289">
        <v>274</v>
      </c>
      <c r="F71" s="280" t="s">
        <v>31</v>
      </c>
      <c r="G71" s="281">
        <v>627</v>
      </c>
      <c r="H71" s="285">
        <v>7</v>
      </c>
      <c r="I71" s="285">
        <v>80</v>
      </c>
      <c r="J71" s="285">
        <v>27</v>
      </c>
      <c r="K71" s="285">
        <v>8</v>
      </c>
      <c r="L71" s="285">
        <v>58</v>
      </c>
      <c r="M71" s="285">
        <v>0</v>
      </c>
      <c r="N71" s="285">
        <v>5</v>
      </c>
      <c r="O71" s="285">
        <v>2</v>
      </c>
      <c r="P71" s="285"/>
      <c r="Q71" s="285">
        <v>158</v>
      </c>
      <c r="R71" s="285">
        <v>1</v>
      </c>
      <c r="S71" s="285">
        <v>5</v>
      </c>
      <c r="T71" s="287">
        <v>1</v>
      </c>
      <c r="U71" s="287">
        <v>3</v>
      </c>
      <c r="V71" s="287"/>
      <c r="W71" s="285">
        <v>3</v>
      </c>
      <c r="X71" s="285"/>
      <c r="Y71" s="285"/>
      <c r="Z71" s="285"/>
      <c r="AA71" s="285"/>
      <c r="AB71" s="285">
        <v>0</v>
      </c>
      <c r="AC71" s="285">
        <v>14</v>
      </c>
      <c r="AD71" s="285">
        <f t="shared" si="6"/>
        <v>372</v>
      </c>
    </row>
    <row r="72" spans="1:30" s="277" customFormat="1" ht="16.5">
      <c r="A72" s="536">
        <v>19</v>
      </c>
      <c r="B72" s="290">
        <v>41</v>
      </c>
      <c r="C72" s="280" t="s">
        <v>772</v>
      </c>
      <c r="D72" s="280"/>
      <c r="E72" s="289">
        <v>274</v>
      </c>
      <c r="F72" s="280" t="s">
        <v>32</v>
      </c>
      <c r="G72" s="281">
        <v>627</v>
      </c>
      <c r="H72" s="285">
        <v>5</v>
      </c>
      <c r="I72" s="285">
        <v>58</v>
      </c>
      <c r="J72" s="285">
        <v>29</v>
      </c>
      <c r="K72" s="285">
        <v>3</v>
      </c>
      <c r="L72" s="285">
        <v>78</v>
      </c>
      <c r="M72" s="285">
        <v>0</v>
      </c>
      <c r="N72" s="285">
        <v>7</v>
      </c>
      <c r="O72" s="285">
        <v>2</v>
      </c>
      <c r="P72" s="285"/>
      <c r="Q72" s="285">
        <v>179</v>
      </c>
      <c r="R72" s="285">
        <v>3</v>
      </c>
      <c r="S72" s="285">
        <v>3</v>
      </c>
      <c r="T72" s="287">
        <v>3</v>
      </c>
      <c r="U72" s="287">
        <v>3</v>
      </c>
      <c r="V72" s="287"/>
      <c r="W72" s="285">
        <v>4</v>
      </c>
      <c r="X72" s="285"/>
      <c r="Y72" s="285"/>
      <c r="Z72" s="285"/>
      <c r="AA72" s="285"/>
      <c r="AB72" s="285">
        <v>0</v>
      </c>
      <c r="AC72" s="285">
        <v>8</v>
      </c>
      <c r="AD72" s="285">
        <f t="shared" si="6"/>
        <v>385</v>
      </c>
    </row>
    <row r="73" spans="1:30" s="277" customFormat="1" ht="17.25" thickBot="1">
      <c r="A73" s="537">
        <v>19</v>
      </c>
      <c r="B73" s="290">
        <v>41</v>
      </c>
      <c r="C73" s="280" t="s">
        <v>772</v>
      </c>
      <c r="D73" s="280"/>
      <c r="E73" s="289">
        <v>274</v>
      </c>
      <c r="F73" s="280" t="s">
        <v>33</v>
      </c>
      <c r="G73" s="281">
        <v>627</v>
      </c>
      <c r="H73" s="285">
        <v>11</v>
      </c>
      <c r="I73" s="285">
        <v>73</v>
      </c>
      <c r="J73" s="285">
        <v>20</v>
      </c>
      <c r="K73" s="285">
        <v>5</v>
      </c>
      <c r="L73" s="285">
        <v>54</v>
      </c>
      <c r="M73" s="285">
        <v>0</v>
      </c>
      <c r="N73" s="285">
        <v>1</v>
      </c>
      <c r="O73" s="285">
        <v>0</v>
      </c>
      <c r="P73" s="285"/>
      <c r="Q73" s="285">
        <v>177</v>
      </c>
      <c r="R73" s="285">
        <v>4</v>
      </c>
      <c r="S73" s="285">
        <v>6</v>
      </c>
      <c r="T73" s="287">
        <v>1</v>
      </c>
      <c r="U73" s="287">
        <v>6</v>
      </c>
      <c r="V73" s="287"/>
      <c r="W73" s="285">
        <v>2</v>
      </c>
      <c r="X73" s="285"/>
      <c r="Y73" s="285"/>
      <c r="Z73" s="285"/>
      <c r="AA73" s="285"/>
      <c r="AB73" s="285">
        <v>0</v>
      </c>
      <c r="AC73" s="285">
        <v>10</v>
      </c>
      <c r="AD73" s="285">
        <f t="shared" si="6"/>
        <v>370</v>
      </c>
    </row>
    <row r="74" spans="1:30" s="277" customFormat="1" ht="16.5">
      <c r="B74" s="291" t="s">
        <v>63</v>
      </c>
      <c r="C74" s="659" t="s">
        <v>64</v>
      </c>
      <c r="D74" s="659"/>
      <c r="E74" s="422"/>
      <c r="F74" s="422"/>
      <c r="G74" s="293">
        <f t="shared" ref="G74" si="7">SUM(G37:G73)</f>
        <v>19987</v>
      </c>
      <c r="H74" s="293">
        <f>SUM(H37:H73)</f>
        <v>209</v>
      </c>
      <c r="I74" s="293">
        <f t="shared" ref="I74:AC74" si="8">SUM(I37:I73)</f>
        <v>2385</v>
      </c>
      <c r="J74" s="293">
        <f t="shared" si="8"/>
        <v>672</v>
      </c>
      <c r="K74" s="293">
        <f t="shared" si="8"/>
        <v>141</v>
      </c>
      <c r="L74" s="293">
        <f t="shared" si="8"/>
        <v>3750</v>
      </c>
      <c r="M74" s="293">
        <f t="shared" si="8"/>
        <v>39</v>
      </c>
      <c r="N74" s="293">
        <f t="shared" si="8"/>
        <v>60</v>
      </c>
      <c r="O74" s="293">
        <f t="shared" si="8"/>
        <v>77</v>
      </c>
      <c r="P74" s="293">
        <f t="shared" si="8"/>
        <v>0</v>
      </c>
      <c r="Q74" s="293">
        <f t="shared" si="8"/>
        <v>5471</v>
      </c>
      <c r="R74" s="293">
        <f t="shared" si="8"/>
        <v>82</v>
      </c>
      <c r="S74" s="293">
        <f t="shared" si="8"/>
        <v>150</v>
      </c>
      <c r="T74" s="293">
        <f t="shared" si="8"/>
        <v>49</v>
      </c>
      <c r="U74" s="293">
        <f t="shared" si="8"/>
        <v>93</v>
      </c>
      <c r="V74" s="293">
        <f t="shared" si="8"/>
        <v>0</v>
      </c>
      <c r="W74" s="293">
        <f t="shared" si="8"/>
        <v>52</v>
      </c>
      <c r="X74" s="293">
        <f t="shared" si="8"/>
        <v>0</v>
      </c>
      <c r="Y74" s="293">
        <f t="shared" si="8"/>
        <v>0</v>
      </c>
      <c r="Z74" s="293">
        <f t="shared" si="8"/>
        <v>0</v>
      </c>
      <c r="AA74" s="293">
        <f t="shared" si="8"/>
        <v>0</v>
      </c>
      <c r="AB74" s="293">
        <f t="shared" si="8"/>
        <v>5</v>
      </c>
      <c r="AC74" s="293">
        <f t="shared" si="8"/>
        <v>335</v>
      </c>
      <c r="AD74" s="293">
        <f>SUM(AD37:AD73)</f>
        <v>13570</v>
      </c>
    </row>
    <row r="75" spans="1:30" s="277" customFormat="1" ht="16.5">
      <c r="E75" s="288"/>
      <c r="F75" s="288"/>
      <c r="T75" s="277">
        <f>T74/2</f>
        <v>24.5</v>
      </c>
      <c r="U75" s="277">
        <f>U74/2</f>
        <v>46.5</v>
      </c>
    </row>
    <row r="76" spans="1:30" s="277" customFormat="1" ht="16.5">
      <c r="B76" s="291" t="s">
        <v>65</v>
      </c>
      <c r="C76" s="660" t="s">
        <v>66</v>
      </c>
      <c r="D76" s="661"/>
      <c r="E76" s="661"/>
      <c r="F76" s="662"/>
      <c r="G76" s="292" t="s">
        <v>6</v>
      </c>
      <c r="H76" s="284" t="s">
        <v>7</v>
      </c>
      <c r="I76" s="284" t="s">
        <v>8</v>
      </c>
      <c r="J76" s="284" t="s">
        <v>9</v>
      </c>
      <c r="K76" s="284" t="s">
        <v>10</v>
      </c>
      <c r="L76" s="284" t="s">
        <v>11</v>
      </c>
      <c r="M76" s="284" t="s">
        <v>12</v>
      </c>
      <c r="N76" s="284" t="s">
        <v>13</v>
      </c>
      <c r="O76" s="284" t="s">
        <v>14</v>
      </c>
      <c r="P76" s="284" t="s">
        <v>15</v>
      </c>
      <c r="Q76" s="284" t="s">
        <v>16</v>
      </c>
      <c r="R76" s="284" t="s">
        <v>17</v>
      </c>
      <c r="S76" s="284" t="s">
        <v>18</v>
      </c>
      <c r="T76" s="284" t="s">
        <v>22</v>
      </c>
      <c r="U76" s="284" t="s">
        <v>23</v>
      </c>
      <c r="V76" s="284" t="s">
        <v>24</v>
      </c>
      <c r="W76" s="284" t="s">
        <v>25</v>
      </c>
      <c r="X76" s="284" t="s">
        <v>26</v>
      </c>
      <c r="Y76" s="284" t="s">
        <v>27</v>
      </c>
      <c r="Z76" s="284" t="s">
        <v>28</v>
      </c>
      <c r="AA76" s="284" t="s">
        <v>29</v>
      </c>
    </row>
    <row r="77" spans="1:30" s="277" customFormat="1" ht="16.5">
      <c r="C77" s="663"/>
      <c r="D77" s="664"/>
      <c r="E77" s="664"/>
      <c r="F77" s="665"/>
      <c r="G77" s="285">
        <f>G74</f>
        <v>19987</v>
      </c>
      <c r="H77" s="285">
        <f>H74+24</f>
        <v>233</v>
      </c>
      <c r="I77" s="285">
        <f>I74+47</f>
        <v>2432</v>
      </c>
      <c r="J77" s="285">
        <f>J74+25</f>
        <v>697</v>
      </c>
      <c r="K77" s="285">
        <f>K74+46</f>
        <v>187</v>
      </c>
      <c r="L77" s="285">
        <f t="shared" ref="L77:S77" si="9">L74</f>
        <v>3750</v>
      </c>
      <c r="M77" s="285">
        <f t="shared" si="9"/>
        <v>39</v>
      </c>
      <c r="N77" s="285">
        <f t="shared" si="9"/>
        <v>60</v>
      </c>
      <c r="O77" s="285">
        <f t="shared" si="9"/>
        <v>77</v>
      </c>
      <c r="P77" s="285">
        <f t="shared" si="9"/>
        <v>0</v>
      </c>
      <c r="Q77" s="285">
        <f t="shared" si="9"/>
        <v>5471</v>
      </c>
      <c r="R77" s="285">
        <f t="shared" si="9"/>
        <v>82</v>
      </c>
      <c r="S77" s="285">
        <f t="shared" si="9"/>
        <v>150</v>
      </c>
      <c r="T77" s="285">
        <v>52</v>
      </c>
      <c r="U77" s="285">
        <f>X37</f>
        <v>0</v>
      </c>
      <c r="V77" s="285">
        <f>Y37</f>
        <v>0</v>
      </c>
      <c r="W77" s="285">
        <f>Z37</f>
        <v>0</v>
      </c>
      <c r="X77" s="285">
        <f>AA37</f>
        <v>0</v>
      </c>
      <c r="Y77" s="285">
        <f>AB74</f>
        <v>5</v>
      </c>
      <c r="Z77" s="285">
        <f>AC74</f>
        <v>335</v>
      </c>
      <c r="AA77" s="285">
        <f>SUM(H77:Z77)</f>
        <v>13570</v>
      </c>
    </row>
    <row r="78" spans="1:30" s="277" customFormat="1" ht="16.5">
      <c r="E78" s="288"/>
      <c r="F78" s="288"/>
    </row>
    <row r="79" spans="1:30" s="277" customFormat="1" ht="30.75" customHeight="1">
      <c r="B79" s="291" t="s">
        <v>67</v>
      </c>
      <c r="C79" s="666" t="s">
        <v>68</v>
      </c>
      <c r="D79" s="666"/>
      <c r="E79" s="666"/>
      <c r="F79" s="666"/>
      <c r="G79" s="292" t="s">
        <v>6</v>
      </c>
      <c r="H79" s="667" t="s">
        <v>69</v>
      </c>
      <c r="I79" s="667"/>
      <c r="J79" s="667" t="s">
        <v>70</v>
      </c>
      <c r="K79" s="667"/>
      <c r="L79" s="284" t="s">
        <v>11</v>
      </c>
      <c r="M79" s="284" t="s">
        <v>12</v>
      </c>
      <c r="N79" s="284" t="s">
        <v>13</v>
      </c>
      <c r="O79" s="284" t="s">
        <v>14</v>
      </c>
      <c r="P79" s="284" t="s">
        <v>15</v>
      </c>
      <c r="Q79" s="284" t="s">
        <v>16</v>
      </c>
      <c r="R79" s="284" t="s">
        <v>17</v>
      </c>
      <c r="S79" s="284" t="s">
        <v>18</v>
      </c>
      <c r="T79" s="284" t="s">
        <v>22</v>
      </c>
      <c r="U79" s="284" t="s">
        <v>23</v>
      </c>
      <c r="V79" s="284" t="s">
        <v>24</v>
      </c>
      <c r="W79" s="284" t="s">
        <v>25</v>
      </c>
      <c r="X79" s="284" t="s">
        <v>26</v>
      </c>
      <c r="Y79" s="284" t="s">
        <v>27</v>
      </c>
      <c r="Z79" s="284" t="s">
        <v>28</v>
      </c>
      <c r="AA79" s="284" t="s">
        <v>29</v>
      </c>
    </row>
    <row r="80" spans="1:30" s="277" customFormat="1" ht="16.5">
      <c r="C80" s="666"/>
      <c r="D80" s="666"/>
      <c r="E80" s="666"/>
      <c r="F80" s="666"/>
      <c r="G80" s="285">
        <f>G74</f>
        <v>19987</v>
      </c>
      <c r="H80" s="668">
        <f>H77+J77</f>
        <v>930</v>
      </c>
      <c r="I80" s="668"/>
      <c r="J80" s="668">
        <f>I77+K77</f>
        <v>2619</v>
      </c>
      <c r="K80" s="668"/>
      <c r="L80" s="285">
        <f>L77</f>
        <v>3750</v>
      </c>
      <c r="M80" s="285">
        <f t="shared" ref="M80:R80" si="10">M77</f>
        <v>39</v>
      </c>
      <c r="N80" s="285">
        <f t="shared" si="10"/>
        <v>60</v>
      </c>
      <c r="O80" s="285">
        <f t="shared" si="10"/>
        <v>77</v>
      </c>
      <c r="P80" s="285" t="s">
        <v>790</v>
      </c>
      <c r="Q80" s="285">
        <f t="shared" si="10"/>
        <v>5471</v>
      </c>
      <c r="R80" s="285">
        <f t="shared" si="10"/>
        <v>82</v>
      </c>
      <c r="S80" s="285">
        <f>S77</f>
        <v>150</v>
      </c>
      <c r="T80" s="285">
        <f>T77</f>
        <v>52</v>
      </c>
      <c r="U80" s="285">
        <f t="shared" ref="U80:X80" si="11">U77</f>
        <v>0</v>
      </c>
      <c r="V80" s="285">
        <f t="shared" si="11"/>
        <v>0</v>
      </c>
      <c r="W80" s="285">
        <f t="shared" si="11"/>
        <v>0</v>
      </c>
      <c r="X80" s="285">
        <f t="shared" si="11"/>
        <v>0</v>
      </c>
      <c r="Y80" s="285">
        <f>Y77</f>
        <v>5</v>
      </c>
      <c r="Z80" s="285">
        <f>Z77</f>
        <v>335</v>
      </c>
      <c r="AA80" s="285">
        <f>SUM(H80:Z80)</f>
        <v>13570</v>
      </c>
    </row>
    <row r="81" spans="1:30" s="274" customFormat="1"/>
    <row r="82" spans="1:30" s="274" customFormat="1">
      <c r="C82" s="274" t="s">
        <v>800</v>
      </c>
    </row>
    <row r="83" spans="1:30" s="37" customFormat="1" ht="16.5">
      <c r="A83" s="639">
        <v>19</v>
      </c>
      <c r="B83" s="28">
        <v>41</v>
      </c>
      <c r="C83" s="385" t="s">
        <v>772</v>
      </c>
      <c r="D83" s="385"/>
      <c r="E83" s="640">
        <v>259</v>
      </c>
      <c r="F83" s="385" t="s">
        <v>32</v>
      </c>
      <c r="G83" s="641">
        <v>469</v>
      </c>
      <c r="H83" s="37">
        <v>3</v>
      </c>
      <c r="I83" s="37">
        <v>48</v>
      </c>
      <c r="J83" s="37">
        <v>9</v>
      </c>
      <c r="K83" s="37">
        <v>3</v>
      </c>
      <c r="L83" s="37">
        <v>2</v>
      </c>
      <c r="M83" s="37">
        <v>0</v>
      </c>
      <c r="N83" s="37">
        <v>0</v>
      </c>
      <c r="O83" s="37">
        <v>2</v>
      </c>
      <c r="Q83" s="37">
        <v>127</v>
      </c>
      <c r="R83" s="37">
        <v>1</v>
      </c>
      <c r="S83" s="37">
        <v>3</v>
      </c>
      <c r="T83" s="385">
        <v>0</v>
      </c>
      <c r="U83" s="385">
        <v>2</v>
      </c>
      <c r="V83" s="385"/>
      <c r="W83" s="37">
        <v>0</v>
      </c>
      <c r="AB83" s="37">
        <v>0</v>
      </c>
      <c r="AC83" s="37">
        <v>18</v>
      </c>
      <c r="AD83" s="37">
        <f t="shared" ref="AD83" si="12">SUM(H83:AC83)</f>
        <v>218</v>
      </c>
    </row>
    <row r="84" spans="1:30" s="37" customFormat="1" ht="16.5">
      <c r="A84" s="643"/>
      <c r="B84" s="644"/>
      <c r="C84" s="645"/>
      <c r="D84" s="645"/>
      <c r="E84" s="646"/>
      <c r="F84" s="645"/>
      <c r="G84" s="647"/>
      <c r="H84" s="648"/>
      <c r="I84" s="648"/>
      <c r="J84" s="648"/>
      <c r="K84" s="648"/>
      <c r="L84" s="648"/>
      <c r="M84" s="648"/>
      <c r="N84" s="648"/>
      <c r="O84" s="648"/>
      <c r="P84" s="648"/>
      <c r="Q84" s="648"/>
      <c r="R84" s="648"/>
      <c r="S84" s="648"/>
      <c r="T84" s="645"/>
      <c r="U84" s="645"/>
      <c r="V84" s="645"/>
      <c r="W84" s="648"/>
      <c r="X84" s="648"/>
      <c r="Y84" s="648"/>
      <c r="Z84" s="648"/>
      <c r="AA84" s="648"/>
      <c r="AB84" s="648"/>
      <c r="AC84" s="648"/>
      <c r="AD84" s="648"/>
    </row>
    <row r="85" spans="1:30" s="183" customFormat="1" ht="16.5">
      <c r="A85" s="182" t="s">
        <v>0</v>
      </c>
      <c r="B85" s="188" t="s">
        <v>1</v>
      </c>
      <c r="C85" s="187" t="s">
        <v>2</v>
      </c>
      <c r="D85" s="187" t="s">
        <v>3</v>
      </c>
      <c r="E85" s="181" t="s">
        <v>4</v>
      </c>
      <c r="F85" s="181" t="s">
        <v>5</v>
      </c>
      <c r="G85" s="181" t="s">
        <v>6</v>
      </c>
      <c r="H85" s="189" t="s">
        <v>7</v>
      </c>
      <c r="I85" s="189" t="s">
        <v>8</v>
      </c>
      <c r="J85" s="189" t="s">
        <v>9</v>
      </c>
      <c r="K85" s="189" t="s">
        <v>10</v>
      </c>
      <c r="L85" s="189" t="s">
        <v>11</v>
      </c>
      <c r="M85" s="189" t="s">
        <v>12</v>
      </c>
      <c r="N85" s="189" t="s">
        <v>13</v>
      </c>
      <c r="O85" s="189" t="s">
        <v>14</v>
      </c>
      <c r="P85" s="189" t="s">
        <v>15</v>
      </c>
      <c r="Q85" s="189" t="s">
        <v>16</v>
      </c>
      <c r="R85" s="189" t="s">
        <v>17</v>
      </c>
      <c r="S85" s="189" t="s">
        <v>18</v>
      </c>
      <c r="T85" s="191" t="s">
        <v>19</v>
      </c>
      <c r="U85" s="191" t="s">
        <v>20</v>
      </c>
      <c r="V85" s="191" t="s">
        <v>21</v>
      </c>
      <c r="W85" s="189" t="s">
        <v>22</v>
      </c>
      <c r="X85" s="189" t="s">
        <v>23</v>
      </c>
      <c r="Y85" s="189" t="s">
        <v>24</v>
      </c>
      <c r="Z85" s="189" t="s">
        <v>25</v>
      </c>
      <c r="AA85" s="189" t="s">
        <v>26</v>
      </c>
      <c r="AB85" s="189" t="s">
        <v>27</v>
      </c>
      <c r="AC85" s="189" t="s">
        <v>28</v>
      </c>
      <c r="AD85" s="189" t="s">
        <v>29</v>
      </c>
    </row>
    <row r="86" spans="1:30" s="183" customFormat="1" ht="16.5">
      <c r="A86" s="184">
        <v>19</v>
      </c>
      <c r="B86" s="195">
        <v>2</v>
      </c>
      <c r="C86" s="185" t="s">
        <v>379</v>
      </c>
      <c r="D86" s="185"/>
      <c r="E86" s="194">
        <v>669</v>
      </c>
      <c r="F86" s="185" t="s">
        <v>31</v>
      </c>
      <c r="G86" s="186">
        <v>655</v>
      </c>
      <c r="H86" s="190">
        <v>50</v>
      </c>
      <c r="I86" s="190">
        <v>91</v>
      </c>
      <c r="J86" s="190">
        <v>14</v>
      </c>
      <c r="K86" s="190">
        <v>1</v>
      </c>
      <c r="L86" s="190">
        <v>44</v>
      </c>
      <c r="M86" s="190">
        <v>8</v>
      </c>
      <c r="N86" s="190">
        <v>1</v>
      </c>
      <c r="O86" s="190">
        <v>3</v>
      </c>
      <c r="P86" s="190">
        <v>2</v>
      </c>
      <c r="Q86" s="190">
        <v>65</v>
      </c>
      <c r="R86" s="190"/>
      <c r="S86" s="190">
        <v>2</v>
      </c>
      <c r="T86" s="192">
        <v>3</v>
      </c>
      <c r="U86" s="192">
        <v>3</v>
      </c>
      <c r="V86" s="192"/>
      <c r="W86" s="190">
        <v>3</v>
      </c>
      <c r="X86" s="190"/>
      <c r="Y86" s="190"/>
      <c r="Z86" s="190"/>
      <c r="AA86" s="190"/>
      <c r="AB86" s="190">
        <v>0</v>
      </c>
      <c r="AC86" s="190">
        <v>12</v>
      </c>
      <c r="AD86" s="190">
        <f>SUM(H86:AC86)</f>
        <v>302</v>
      </c>
    </row>
    <row r="87" spans="1:30" s="183" customFormat="1" ht="16.5">
      <c r="A87" s="184">
        <v>19</v>
      </c>
      <c r="B87" s="195">
        <v>2</v>
      </c>
      <c r="C87" s="185" t="s">
        <v>379</v>
      </c>
      <c r="D87" s="185"/>
      <c r="E87" s="194">
        <v>669</v>
      </c>
      <c r="F87" s="176" t="s">
        <v>32</v>
      </c>
      <c r="G87" s="186">
        <v>654</v>
      </c>
      <c r="H87" s="190">
        <v>54</v>
      </c>
      <c r="I87" s="190">
        <v>92</v>
      </c>
      <c r="J87" s="190">
        <v>8</v>
      </c>
      <c r="K87" s="190">
        <v>2</v>
      </c>
      <c r="L87" s="190">
        <v>36</v>
      </c>
      <c r="M87" s="190">
        <v>1</v>
      </c>
      <c r="N87" s="190">
        <v>5</v>
      </c>
      <c r="O87" s="190">
        <v>4</v>
      </c>
      <c r="P87" s="190">
        <v>1</v>
      </c>
      <c r="Q87" s="190">
        <v>60</v>
      </c>
      <c r="R87" s="190"/>
      <c r="S87" s="190">
        <v>1</v>
      </c>
      <c r="T87" s="192">
        <v>3</v>
      </c>
      <c r="U87" s="192">
        <v>0</v>
      </c>
      <c r="V87" s="192"/>
      <c r="W87" s="190">
        <v>3</v>
      </c>
      <c r="X87" s="190"/>
      <c r="Y87" s="190"/>
      <c r="Z87" s="190"/>
      <c r="AA87" s="190"/>
      <c r="AB87" s="190">
        <v>0</v>
      </c>
      <c r="AC87" s="190">
        <v>9</v>
      </c>
      <c r="AD87" s="190">
        <f t="shared" ref="AD87:AD150" si="13">SUM(H87:AC87)</f>
        <v>279</v>
      </c>
    </row>
    <row r="88" spans="1:30" s="183" customFormat="1" ht="16.5">
      <c r="A88" s="184">
        <v>19</v>
      </c>
      <c r="B88" s="195">
        <v>2</v>
      </c>
      <c r="C88" s="185" t="s">
        <v>379</v>
      </c>
      <c r="D88" s="185"/>
      <c r="E88" s="194">
        <v>669</v>
      </c>
      <c r="F88" s="176" t="s">
        <v>33</v>
      </c>
      <c r="G88" s="186">
        <v>654</v>
      </c>
      <c r="H88" s="190">
        <v>73</v>
      </c>
      <c r="I88" s="190">
        <v>97</v>
      </c>
      <c r="J88" s="190">
        <v>14</v>
      </c>
      <c r="K88" s="190">
        <v>0</v>
      </c>
      <c r="L88" s="190">
        <v>32</v>
      </c>
      <c r="M88" s="190">
        <v>3</v>
      </c>
      <c r="N88" s="190">
        <v>10</v>
      </c>
      <c r="O88" s="190">
        <v>6</v>
      </c>
      <c r="P88" s="190">
        <v>2</v>
      </c>
      <c r="Q88" s="190">
        <v>52</v>
      </c>
      <c r="R88" s="190"/>
      <c r="S88" s="190">
        <v>0</v>
      </c>
      <c r="T88" s="192">
        <v>2</v>
      </c>
      <c r="U88" s="192">
        <v>0</v>
      </c>
      <c r="V88" s="192"/>
      <c r="W88" s="190">
        <v>4</v>
      </c>
      <c r="X88" s="190"/>
      <c r="Y88" s="190"/>
      <c r="Z88" s="190"/>
      <c r="AA88" s="190"/>
      <c r="AB88" s="190">
        <v>0</v>
      </c>
      <c r="AC88" s="190">
        <v>16</v>
      </c>
      <c r="AD88" s="190">
        <f t="shared" si="13"/>
        <v>311</v>
      </c>
    </row>
    <row r="89" spans="1:30" s="183" customFormat="1" ht="16.5">
      <c r="A89" s="184">
        <v>19</v>
      </c>
      <c r="B89" s="195">
        <v>2</v>
      </c>
      <c r="C89" s="185" t="s">
        <v>379</v>
      </c>
      <c r="D89" s="185"/>
      <c r="E89" s="194">
        <v>669</v>
      </c>
      <c r="F89" s="176" t="s">
        <v>197</v>
      </c>
      <c r="G89" s="186">
        <v>654</v>
      </c>
      <c r="H89" s="190">
        <v>56</v>
      </c>
      <c r="I89" s="190">
        <v>85</v>
      </c>
      <c r="J89" s="190">
        <v>12</v>
      </c>
      <c r="K89" s="190">
        <v>2</v>
      </c>
      <c r="L89" s="190">
        <v>33</v>
      </c>
      <c r="M89" s="190">
        <v>2</v>
      </c>
      <c r="N89" s="190">
        <v>2</v>
      </c>
      <c r="O89" s="190">
        <v>3</v>
      </c>
      <c r="P89" s="190">
        <v>1</v>
      </c>
      <c r="Q89" s="190">
        <v>69</v>
      </c>
      <c r="R89" s="190"/>
      <c r="S89" s="190">
        <v>2</v>
      </c>
      <c r="T89" s="192">
        <v>3</v>
      </c>
      <c r="U89" s="192">
        <v>3</v>
      </c>
      <c r="V89" s="192"/>
      <c r="W89" s="190">
        <v>5</v>
      </c>
      <c r="X89" s="190"/>
      <c r="Y89" s="190"/>
      <c r="Z89" s="190"/>
      <c r="AA89" s="190"/>
      <c r="AB89" s="190">
        <v>0</v>
      </c>
      <c r="AC89" s="190">
        <v>8</v>
      </c>
      <c r="AD89" s="190">
        <f t="shared" si="13"/>
        <v>286</v>
      </c>
    </row>
    <row r="90" spans="1:30" s="183" customFormat="1" ht="16.5">
      <c r="A90" s="184">
        <v>19</v>
      </c>
      <c r="B90" s="195">
        <v>2</v>
      </c>
      <c r="C90" s="185" t="s">
        <v>379</v>
      </c>
      <c r="D90" s="185"/>
      <c r="E90" s="194">
        <v>669</v>
      </c>
      <c r="F90" s="176" t="s">
        <v>334</v>
      </c>
      <c r="G90" s="186">
        <v>654</v>
      </c>
      <c r="H90" s="190">
        <v>78</v>
      </c>
      <c r="I90" s="190">
        <v>95</v>
      </c>
      <c r="J90" s="190">
        <v>17</v>
      </c>
      <c r="K90" s="190">
        <v>2</v>
      </c>
      <c r="L90" s="190">
        <v>36</v>
      </c>
      <c r="M90" s="190">
        <v>1</v>
      </c>
      <c r="N90" s="190">
        <v>4</v>
      </c>
      <c r="O90" s="190">
        <v>2</v>
      </c>
      <c r="P90" s="190">
        <v>0</v>
      </c>
      <c r="Q90" s="190">
        <v>48</v>
      </c>
      <c r="R90" s="190"/>
      <c r="S90" s="190">
        <v>3</v>
      </c>
      <c r="T90" s="192">
        <v>5</v>
      </c>
      <c r="U90" s="192">
        <v>4</v>
      </c>
      <c r="V90" s="192"/>
      <c r="W90" s="190">
        <v>5</v>
      </c>
      <c r="X90" s="190"/>
      <c r="Y90" s="190"/>
      <c r="Z90" s="190"/>
      <c r="AA90" s="190"/>
      <c r="AB90" s="190">
        <v>0</v>
      </c>
      <c r="AC90" s="190">
        <v>5</v>
      </c>
      <c r="AD90" s="190">
        <f t="shared" si="13"/>
        <v>305</v>
      </c>
    </row>
    <row r="91" spans="1:30" s="183" customFormat="1" ht="16.5">
      <c r="A91" s="184">
        <v>19</v>
      </c>
      <c r="B91" s="195">
        <v>2</v>
      </c>
      <c r="C91" s="185" t="s">
        <v>379</v>
      </c>
      <c r="D91" s="185"/>
      <c r="E91" s="194">
        <v>669</v>
      </c>
      <c r="F91" s="176" t="s">
        <v>335</v>
      </c>
      <c r="G91" s="186">
        <v>654</v>
      </c>
      <c r="H91" s="190">
        <v>67</v>
      </c>
      <c r="I91" s="190">
        <v>85</v>
      </c>
      <c r="J91" s="190">
        <v>16</v>
      </c>
      <c r="K91" s="190">
        <v>3</v>
      </c>
      <c r="L91" s="190">
        <v>46</v>
      </c>
      <c r="M91" s="190">
        <v>2</v>
      </c>
      <c r="N91" s="190">
        <v>10</v>
      </c>
      <c r="O91" s="190">
        <v>4</v>
      </c>
      <c r="P91" s="190">
        <v>1</v>
      </c>
      <c r="Q91" s="190">
        <v>46</v>
      </c>
      <c r="R91" s="190"/>
      <c r="S91" s="190">
        <v>1</v>
      </c>
      <c r="T91" s="192">
        <v>7</v>
      </c>
      <c r="U91" s="192">
        <v>1</v>
      </c>
      <c r="V91" s="192"/>
      <c r="W91" s="190">
        <v>8</v>
      </c>
      <c r="X91" s="190"/>
      <c r="Y91" s="190"/>
      <c r="Z91" s="190"/>
      <c r="AA91" s="190"/>
      <c r="AB91" s="190">
        <v>0</v>
      </c>
      <c r="AC91" s="190">
        <v>5</v>
      </c>
      <c r="AD91" s="190">
        <f t="shared" si="13"/>
        <v>302</v>
      </c>
    </row>
    <row r="92" spans="1:30" s="183" customFormat="1" ht="16.5">
      <c r="A92" s="184">
        <v>19</v>
      </c>
      <c r="B92" s="195">
        <v>2</v>
      </c>
      <c r="C92" s="185" t="s">
        <v>379</v>
      </c>
      <c r="D92" s="185"/>
      <c r="E92" s="194">
        <v>670</v>
      </c>
      <c r="F92" s="185" t="s">
        <v>31</v>
      </c>
      <c r="G92" s="186">
        <v>701</v>
      </c>
      <c r="H92" s="190">
        <v>50</v>
      </c>
      <c r="I92" s="190">
        <v>90</v>
      </c>
      <c r="J92" s="190">
        <v>17</v>
      </c>
      <c r="K92" s="190">
        <v>0</v>
      </c>
      <c r="L92" s="190">
        <v>50</v>
      </c>
      <c r="M92" s="190">
        <v>4</v>
      </c>
      <c r="N92" s="190">
        <v>18</v>
      </c>
      <c r="O92" s="190">
        <v>6</v>
      </c>
      <c r="P92" s="190">
        <v>1</v>
      </c>
      <c r="Q92" s="190">
        <v>41</v>
      </c>
      <c r="R92" s="190"/>
      <c r="S92" s="190">
        <v>1</v>
      </c>
      <c r="T92" s="192">
        <v>5</v>
      </c>
      <c r="U92" s="192">
        <v>3</v>
      </c>
      <c r="V92" s="192"/>
      <c r="W92" s="190">
        <v>8</v>
      </c>
      <c r="X92" s="190"/>
      <c r="Y92" s="190"/>
      <c r="Z92" s="190"/>
      <c r="AA92" s="190"/>
      <c r="AB92" s="190">
        <v>0</v>
      </c>
      <c r="AC92" s="190">
        <v>9</v>
      </c>
      <c r="AD92" s="190">
        <f t="shared" si="13"/>
        <v>303</v>
      </c>
    </row>
    <row r="93" spans="1:30" s="183" customFormat="1" ht="16.5">
      <c r="A93" s="184">
        <v>19</v>
      </c>
      <c r="B93" s="195">
        <v>2</v>
      </c>
      <c r="C93" s="185" t="s">
        <v>379</v>
      </c>
      <c r="D93" s="185"/>
      <c r="E93" s="194">
        <v>670</v>
      </c>
      <c r="F93" s="176" t="s">
        <v>32</v>
      </c>
      <c r="G93" s="186">
        <v>701</v>
      </c>
      <c r="H93" s="190">
        <v>76</v>
      </c>
      <c r="I93" s="190">
        <v>86</v>
      </c>
      <c r="J93" s="190">
        <v>16</v>
      </c>
      <c r="K93" s="190">
        <v>2</v>
      </c>
      <c r="L93" s="190">
        <v>45</v>
      </c>
      <c r="M93" s="190">
        <v>2</v>
      </c>
      <c r="N93" s="190">
        <v>6</v>
      </c>
      <c r="O93" s="190">
        <v>7</v>
      </c>
      <c r="P93" s="190">
        <v>1</v>
      </c>
      <c r="Q93" s="190">
        <v>74</v>
      </c>
      <c r="R93" s="190"/>
      <c r="S93" s="190">
        <v>3</v>
      </c>
      <c r="T93" s="192">
        <v>4</v>
      </c>
      <c r="U93" s="192">
        <v>0</v>
      </c>
      <c r="V93" s="192"/>
      <c r="W93" s="190">
        <v>8</v>
      </c>
      <c r="X93" s="190"/>
      <c r="Y93" s="190"/>
      <c r="Z93" s="190"/>
      <c r="AA93" s="190"/>
      <c r="AB93" s="190">
        <v>0</v>
      </c>
      <c r="AC93" s="190">
        <v>15</v>
      </c>
      <c r="AD93" s="190">
        <f t="shared" si="13"/>
        <v>345</v>
      </c>
    </row>
    <row r="94" spans="1:30" s="183" customFormat="1" ht="16.5">
      <c r="A94" s="184">
        <v>19</v>
      </c>
      <c r="B94" s="195">
        <v>2</v>
      </c>
      <c r="C94" s="185" t="s">
        <v>379</v>
      </c>
      <c r="D94" s="185"/>
      <c r="E94" s="194">
        <v>670</v>
      </c>
      <c r="F94" s="176" t="s">
        <v>33</v>
      </c>
      <c r="G94" s="186">
        <v>700</v>
      </c>
      <c r="H94" s="190">
        <v>72</v>
      </c>
      <c r="I94" s="190">
        <v>84</v>
      </c>
      <c r="J94" s="190">
        <v>14</v>
      </c>
      <c r="K94" s="190">
        <v>2</v>
      </c>
      <c r="L94" s="190">
        <v>48</v>
      </c>
      <c r="M94" s="190">
        <v>6</v>
      </c>
      <c r="N94" s="190">
        <v>6</v>
      </c>
      <c r="O94" s="190">
        <v>8</v>
      </c>
      <c r="P94" s="190">
        <v>2</v>
      </c>
      <c r="Q94" s="190">
        <v>66</v>
      </c>
      <c r="R94" s="190"/>
      <c r="S94" s="190">
        <v>1</v>
      </c>
      <c r="T94" s="192">
        <v>2</v>
      </c>
      <c r="U94" s="192">
        <v>4</v>
      </c>
      <c r="V94" s="192"/>
      <c r="W94" s="190">
        <v>10</v>
      </c>
      <c r="X94" s="190"/>
      <c r="Y94" s="190"/>
      <c r="Z94" s="190"/>
      <c r="AA94" s="190"/>
      <c r="AB94" s="190">
        <v>0</v>
      </c>
      <c r="AC94" s="190">
        <v>8</v>
      </c>
      <c r="AD94" s="190">
        <f t="shared" si="13"/>
        <v>333</v>
      </c>
    </row>
    <row r="95" spans="1:30" s="183" customFormat="1" ht="16.5">
      <c r="A95" s="184">
        <v>19</v>
      </c>
      <c r="B95" s="195">
        <v>2</v>
      </c>
      <c r="C95" s="185" t="s">
        <v>379</v>
      </c>
      <c r="D95" s="185"/>
      <c r="E95" s="194">
        <v>670</v>
      </c>
      <c r="F95" s="176" t="s">
        <v>197</v>
      </c>
      <c r="G95" s="186">
        <v>700</v>
      </c>
      <c r="H95" s="190">
        <v>84</v>
      </c>
      <c r="I95" s="190">
        <v>100</v>
      </c>
      <c r="J95" s="190">
        <v>11</v>
      </c>
      <c r="K95" s="190">
        <v>2</v>
      </c>
      <c r="L95" s="190">
        <v>32</v>
      </c>
      <c r="M95" s="190">
        <v>1</v>
      </c>
      <c r="N95" s="190">
        <v>3</v>
      </c>
      <c r="O95" s="190">
        <v>9</v>
      </c>
      <c r="P95" s="190">
        <v>0</v>
      </c>
      <c r="Q95" s="190">
        <v>54</v>
      </c>
      <c r="R95" s="190"/>
      <c r="S95" s="190">
        <v>2</v>
      </c>
      <c r="T95" s="192">
        <v>5</v>
      </c>
      <c r="U95" s="192">
        <v>3</v>
      </c>
      <c r="V95" s="192"/>
      <c r="W95" s="190">
        <v>9</v>
      </c>
      <c r="X95" s="190"/>
      <c r="Y95" s="190"/>
      <c r="Z95" s="190"/>
      <c r="AA95" s="190"/>
      <c r="AB95" s="190">
        <v>1</v>
      </c>
      <c r="AC95" s="190">
        <v>7</v>
      </c>
      <c r="AD95" s="190">
        <f t="shared" si="13"/>
        <v>323</v>
      </c>
    </row>
    <row r="96" spans="1:30" s="183" customFormat="1" ht="16.5">
      <c r="A96" s="184">
        <v>19</v>
      </c>
      <c r="B96" s="195">
        <v>2</v>
      </c>
      <c r="C96" s="185" t="s">
        <v>379</v>
      </c>
      <c r="D96" s="185"/>
      <c r="E96" s="194">
        <v>671</v>
      </c>
      <c r="F96" s="185" t="s">
        <v>31</v>
      </c>
      <c r="G96" s="186">
        <v>711</v>
      </c>
      <c r="H96" s="190">
        <v>53</v>
      </c>
      <c r="I96" s="190">
        <v>106</v>
      </c>
      <c r="J96" s="190">
        <v>14</v>
      </c>
      <c r="K96" s="190">
        <v>2</v>
      </c>
      <c r="L96" s="190">
        <v>45</v>
      </c>
      <c r="M96" s="190">
        <v>3</v>
      </c>
      <c r="N96" s="190">
        <v>6</v>
      </c>
      <c r="O96" s="190">
        <v>6</v>
      </c>
      <c r="P96" s="190">
        <v>1</v>
      </c>
      <c r="Q96" s="190">
        <v>79</v>
      </c>
      <c r="R96" s="190"/>
      <c r="S96" s="190">
        <v>6</v>
      </c>
      <c r="T96" s="192">
        <v>3</v>
      </c>
      <c r="U96" s="192">
        <v>2</v>
      </c>
      <c r="V96" s="192"/>
      <c r="W96" s="190">
        <v>10</v>
      </c>
      <c r="X96" s="190"/>
      <c r="Y96" s="190"/>
      <c r="Z96" s="190"/>
      <c r="AA96" s="190"/>
      <c r="AB96" s="190">
        <v>1</v>
      </c>
      <c r="AC96" s="190">
        <v>20</v>
      </c>
      <c r="AD96" s="190">
        <f t="shared" si="13"/>
        <v>357</v>
      </c>
    </row>
    <row r="97" spans="1:30" s="183" customFormat="1" ht="16.5">
      <c r="A97" s="184">
        <v>19</v>
      </c>
      <c r="B97" s="195">
        <v>2</v>
      </c>
      <c r="C97" s="185" t="s">
        <v>379</v>
      </c>
      <c r="D97" s="185"/>
      <c r="E97" s="194">
        <v>671</v>
      </c>
      <c r="F97" s="176" t="s">
        <v>32</v>
      </c>
      <c r="G97" s="186">
        <v>711</v>
      </c>
      <c r="H97" s="190">
        <v>51</v>
      </c>
      <c r="I97" s="190">
        <v>135</v>
      </c>
      <c r="J97" s="190">
        <v>8</v>
      </c>
      <c r="K97" s="190">
        <v>2</v>
      </c>
      <c r="L97" s="190">
        <v>42</v>
      </c>
      <c r="M97" s="190">
        <v>3</v>
      </c>
      <c r="N97" s="190">
        <v>9</v>
      </c>
      <c r="O97" s="190">
        <v>3</v>
      </c>
      <c r="P97" s="190">
        <v>0</v>
      </c>
      <c r="Q97" s="190">
        <v>73</v>
      </c>
      <c r="R97" s="190"/>
      <c r="S97" s="190">
        <v>6</v>
      </c>
      <c r="T97" s="192">
        <v>5</v>
      </c>
      <c r="U97" s="192">
        <v>3</v>
      </c>
      <c r="V97" s="192"/>
      <c r="W97" s="190">
        <v>9</v>
      </c>
      <c r="X97" s="190"/>
      <c r="Y97" s="190"/>
      <c r="Z97" s="190"/>
      <c r="AA97" s="190"/>
      <c r="AB97" s="190">
        <v>0</v>
      </c>
      <c r="AC97" s="190">
        <v>2</v>
      </c>
      <c r="AD97" s="190">
        <f t="shared" si="13"/>
        <v>351</v>
      </c>
    </row>
    <row r="98" spans="1:30" s="183" customFormat="1" ht="16.5">
      <c r="A98" s="184">
        <v>19</v>
      </c>
      <c r="B98" s="195">
        <v>2</v>
      </c>
      <c r="C98" s="185" t="s">
        <v>379</v>
      </c>
      <c r="D98" s="185"/>
      <c r="E98" s="194">
        <v>672</v>
      </c>
      <c r="F98" s="185" t="s">
        <v>31</v>
      </c>
      <c r="G98" s="186">
        <v>585</v>
      </c>
      <c r="H98" s="190">
        <v>46</v>
      </c>
      <c r="I98" s="190">
        <v>64</v>
      </c>
      <c r="J98" s="190">
        <v>31</v>
      </c>
      <c r="K98" s="190">
        <v>3</v>
      </c>
      <c r="L98" s="190">
        <v>28</v>
      </c>
      <c r="M98" s="190">
        <v>5</v>
      </c>
      <c r="N98" s="190">
        <v>11</v>
      </c>
      <c r="O98" s="190">
        <v>2</v>
      </c>
      <c r="P98" s="190">
        <v>0</v>
      </c>
      <c r="Q98" s="190">
        <v>31</v>
      </c>
      <c r="R98" s="190"/>
      <c r="S98" s="190">
        <v>1</v>
      </c>
      <c r="T98" s="192">
        <v>1</v>
      </c>
      <c r="U98" s="192">
        <v>5</v>
      </c>
      <c r="V98" s="192"/>
      <c r="W98" s="190">
        <v>18</v>
      </c>
      <c r="X98" s="190"/>
      <c r="Y98" s="190"/>
      <c r="Z98" s="190"/>
      <c r="AA98" s="190"/>
      <c r="AB98" s="190">
        <v>0</v>
      </c>
      <c r="AC98" s="190">
        <v>4</v>
      </c>
      <c r="AD98" s="190">
        <f t="shared" si="13"/>
        <v>250</v>
      </c>
    </row>
    <row r="99" spans="1:30" s="183" customFormat="1" ht="16.5">
      <c r="A99" s="184">
        <v>19</v>
      </c>
      <c r="B99" s="195">
        <v>2</v>
      </c>
      <c r="C99" s="185" t="s">
        <v>379</v>
      </c>
      <c r="D99" s="185"/>
      <c r="E99" s="194">
        <v>672</v>
      </c>
      <c r="F99" s="176" t="s">
        <v>32</v>
      </c>
      <c r="G99" s="186">
        <v>585</v>
      </c>
      <c r="H99" s="190">
        <v>74</v>
      </c>
      <c r="I99" s="190">
        <v>66</v>
      </c>
      <c r="J99" s="190">
        <v>27</v>
      </c>
      <c r="K99" s="190">
        <v>1</v>
      </c>
      <c r="L99" s="190">
        <v>33</v>
      </c>
      <c r="M99" s="190">
        <v>1</v>
      </c>
      <c r="N99" s="190">
        <v>3</v>
      </c>
      <c r="O99" s="190">
        <v>5</v>
      </c>
      <c r="P99" s="190">
        <v>0</v>
      </c>
      <c r="Q99" s="190">
        <v>35</v>
      </c>
      <c r="R99" s="190"/>
      <c r="S99" s="190">
        <v>1</v>
      </c>
      <c r="T99" s="192">
        <v>8</v>
      </c>
      <c r="U99" s="192">
        <v>2</v>
      </c>
      <c r="V99" s="192"/>
      <c r="W99" s="190">
        <v>21</v>
      </c>
      <c r="X99" s="190"/>
      <c r="Y99" s="190"/>
      <c r="Z99" s="190"/>
      <c r="AA99" s="190"/>
      <c r="AB99" s="190">
        <v>0</v>
      </c>
      <c r="AC99" s="190">
        <v>13</v>
      </c>
      <c r="AD99" s="190">
        <f t="shared" si="13"/>
        <v>290</v>
      </c>
    </row>
    <row r="100" spans="1:30" s="183" customFormat="1" ht="16.5">
      <c r="A100" s="184">
        <v>19</v>
      </c>
      <c r="B100" s="195">
        <v>2</v>
      </c>
      <c r="C100" s="185" t="s">
        <v>379</v>
      </c>
      <c r="D100" s="185"/>
      <c r="E100" s="194">
        <v>672</v>
      </c>
      <c r="F100" s="176" t="s">
        <v>33</v>
      </c>
      <c r="G100" s="186">
        <v>584</v>
      </c>
      <c r="H100" s="190">
        <v>53</v>
      </c>
      <c r="I100" s="190">
        <v>89</v>
      </c>
      <c r="J100" s="190">
        <v>35</v>
      </c>
      <c r="K100" s="190">
        <v>4</v>
      </c>
      <c r="L100" s="190">
        <v>50</v>
      </c>
      <c r="M100" s="190">
        <v>3</v>
      </c>
      <c r="N100" s="190">
        <v>1</v>
      </c>
      <c r="O100" s="190">
        <v>4</v>
      </c>
      <c r="P100" s="190">
        <v>0</v>
      </c>
      <c r="Q100" s="190">
        <v>38</v>
      </c>
      <c r="R100" s="190"/>
      <c r="S100" s="190">
        <v>5</v>
      </c>
      <c r="T100" s="192">
        <v>5</v>
      </c>
      <c r="U100" s="192">
        <v>1</v>
      </c>
      <c r="V100" s="192"/>
      <c r="W100" s="190">
        <v>15</v>
      </c>
      <c r="X100" s="190"/>
      <c r="Y100" s="190"/>
      <c r="Z100" s="190"/>
      <c r="AA100" s="190"/>
      <c r="AB100" s="190">
        <v>0</v>
      </c>
      <c r="AC100" s="190">
        <v>10</v>
      </c>
      <c r="AD100" s="190">
        <f t="shared" si="13"/>
        <v>313</v>
      </c>
    </row>
    <row r="101" spans="1:30" s="183" customFormat="1" ht="16.5">
      <c r="A101" s="184">
        <v>19</v>
      </c>
      <c r="B101" s="195">
        <v>2</v>
      </c>
      <c r="C101" s="185" t="s">
        <v>379</v>
      </c>
      <c r="D101" s="185"/>
      <c r="E101" s="194">
        <v>673</v>
      </c>
      <c r="F101" s="185" t="s">
        <v>31</v>
      </c>
      <c r="G101" s="186">
        <v>677</v>
      </c>
      <c r="H101" s="190">
        <v>74</v>
      </c>
      <c r="I101" s="190">
        <v>86</v>
      </c>
      <c r="J101" s="190">
        <v>31</v>
      </c>
      <c r="K101" s="190">
        <v>1</v>
      </c>
      <c r="L101" s="190">
        <v>37</v>
      </c>
      <c r="M101" s="190">
        <v>4</v>
      </c>
      <c r="N101" s="190">
        <v>18</v>
      </c>
      <c r="O101" s="190">
        <v>2</v>
      </c>
      <c r="P101" s="190">
        <v>0</v>
      </c>
      <c r="Q101" s="190">
        <v>33</v>
      </c>
      <c r="R101" s="190"/>
      <c r="S101" s="190">
        <v>2</v>
      </c>
      <c r="T101" s="192">
        <v>7</v>
      </c>
      <c r="U101" s="192">
        <v>2</v>
      </c>
      <c r="V101" s="192"/>
      <c r="W101" s="190">
        <v>4</v>
      </c>
      <c r="X101" s="190"/>
      <c r="Y101" s="190"/>
      <c r="Z101" s="190"/>
      <c r="AA101" s="190"/>
      <c r="AB101" s="190">
        <v>0</v>
      </c>
      <c r="AC101" s="190">
        <v>5</v>
      </c>
      <c r="AD101" s="190">
        <f t="shared" si="13"/>
        <v>306</v>
      </c>
    </row>
    <row r="102" spans="1:30" s="183" customFormat="1" ht="16.5">
      <c r="A102" s="184">
        <v>19</v>
      </c>
      <c r="B102" s="195">
        <v>2</v>
      </c>
      <c r="C102" s="185" t="s">
        <v>379</v>
      </c>
      <c r="D102" s="185"/>
      <c r="E102" s="194">
        <v>673</v>
      </c>
      <c r="F102" s="176" t="s">
        <v>32</v>
      </c>
      <c r="G102" s="186">
        <v>677</v>
      </c>
      <c r="H102" s="190">
        <v>57</v>
      </c>
      <c r="I102" s="190">
        <v>80</v>
      </c>
      <c r="J102" s="190">
        <v>24</v>
      </c>
      <c r="K102" s="190">
        <v>5</v>
      </c>
      <c r="L102" s="190">
        <v>52</v>
      </c>
      <c r="M102" s="190">
        <v>6</v>
      </c>
      <c r="N102" s="190">
        <v>6</v>
      </c>
      <c r="O102" s="190">
        <v>6</v>
      </c>
      <c r="P102" s="190">
        <v>2</v>
      </c>
      <c r="Q102" s="190">
        <v>35</v>
      </c>
      <c r="R102" s="190"/>
      <c r="S102" s="190">
        <v>1</v>
      </c>
      <c r="T102" s="192">
        <v>8</v>
      </c>
      <c r="U102" s="192">
        <v>1</v>
      </c>
      <c r="V102" s="192"/>
      <c r="W102" s="190">
        <v>4</v>
      </c>
      <c r="X102" s="190"/>
      <c r="Y102" s="190"/>
      <c r="Z102" s="190"/>
      <c r="AA102" s="190"/>
      <c r="AB102" s="190">
        <v>0</v>
      </c>
      <c r="AC102" s="190">
        <v>8</v>
      </c>
      <c r="AD102" s="190">
        <f t="shared" si="13"/>
        <v>295</v>
      </c>
    </row>
    <row r="103" spans="1:30" s="183" customFormat="1" ht="16.5">
      <c r="A103" s="184">
        <v>19</v>
      </c>
      <c r="B103" s="195">
        <v>2</v>
      </c>
      <c r="C103" s="185" t="s">
        <v>379</v>
      </c>
      <c r="D103" s="185"/>
      <c r="E103" s="194">
        <v>673</v>
      </c>
      <c r="F103" s="176" t="s">
        <v>33</v>
      </c>
      <c r="G103" s="186">
        <v>677</v>
      </c>
      <c r="H103" s="190">
        <v>64</v>
      </c>
      <c r="I103" s="190">
        <v>102</v>
      </c>
      <c r="J103" s="190">
        <v>18</v>
      </c>
      <c r="K103" s="190">
        <v>1</v>
      </c>
      <c r="L103" s="190">
        <v>46</v>
      </c>
      <c r="M103" s="190">
        <v>6</v>
      </c>
      <c r="N103" s="190">
        <v>6</v>
      </c>
      <c r="O103" s="190">
        <v>7</v>
      </c>
      <c r="P103" s="190">
        <v>2</v>
      </c>
      <c r="Q103" s="190">
        <v>41</v>
      </c>
      <c r="R103" s="190"/>
      <c r="S103" s="190">
        <v>1</v>
      </c>
      <c r="T103" s="192">
        <v>9</v>
      </c>
      <c r="U103" s="192">
        <v>0</v>
      </c>
      <c r="V103" s="192"/>
      <c r="W103" s="190">
        <v>5</v>
      </c>
      <c r="X103" s="190"/>
      <c r="Y103" s="190"/>
      <c r="Z103" s="190"/>
      <c r="AA103" s="190"/>
      <c r="AB103" s="190">
        <v>0</v>
      </c>
      <c r="AC103" s="190">
        <v>1</v>
      </c>
      <c r="AD103" s="190">
        <f t="shared" si="13"/>
        <v>309</v>
      </c>
    </row>
    <row r="104" spans="1:30" s="183" customFormat="1" ht="16.5">
      <c r="A104" s="184">
        <v>19</v>
      </c>
      <c r="B104" s="195">
        <v>2</v>
      </c>
      <c r="C104" s="185" t="s">
        <v>379</v>
      </c>
      <c r="D104" s="185"/>
      <c r="E104" s="194">
        <v>673</v>
      </c>
      <c r="F104" s="176" t="s">
        <v>197</v>
      </c>
      <c r="G104" s="186">
        <v>677</v>
      </c>
      <c r="H104" s="190">
        <v>50</v>
      </c>
      <c r="I104" s="190">
        <v>108</v>
      </c>
      <c r="J104" s="190">
        <v>25</v>
      </c>
      <c r="K104" s="190">
        <v>4</v>
      </c>
      <c r="L104" s="190">
        <v>46</v>
      </c>
      <c r="M104" s="190">
        <v>2</v>
      </c>
      <c r="N104" s="190">
        <v>12</v>
      </c>
      <c r="O104" s="190">
        <v>2</v>
      </c>
      <c r="P104" s="190">
        <v>1</v>
      </c>
      <c r="Q104" s="190">
        <v>44</v>
      </c>
      <c r="R104" s="190"/>
      <c r="S104" s="190">
        <v>2</v>
      </c>
      <c r="T104" s="192">
        <v>4</v>
      </c>
      <c r="U104" s="192">
        <v>0</v>
      </c>
      <c r="V104" s="192"/>
      <c r="W104" s="190">
        <v>3</v>
      </c>
      <c r="X104" s="190"/>
      <c r="Y104" s="190"/>
      <c r="Z104" s="190"/>
      <c r="AA104" s="190"/>
      <c r="AB104" s="190">
        <v>0</v>
      </c>
      <c r="AC104" s="190">
        <v>16</v>
      </c>
      <c r="AD104" s="190">
        <f t="shared" si="13"/>
        <v>319</v>
      </c>
    </row>
    <row r="105" spans="1:30" s="183" customFormat="1" ht="16.5">
      <c r="A105" s="184">
        <v>19</v>
      </c>
      <c r="B105" s="195">
        <v>2</v>
      </c>
      <c r="C105" s="185" t="s">
        <v>379</v>
      </c>
      <c r="D105" s="185"/>
      <c r="E105" s="194">
        <v>673</v>
      </c>
      <c r="F105" s="176" t="s">
        <v>334</v>
      </c>
      <c r="G105" s="186">
        <v>677</v>
      </c>
      <c r="H105" s="190">
        <v>50</v>
      </c>
      <c r="I105" s="190">
        <v>90</v>
      </c>
      <c r="J105" s="190">
        <v>17</v>
      </c>
      <c r="K105" s="190">
        <v>0</v>
      </c>
      <c r="L105" s="190">
        <v>50</v>
      </c>
      <c r="M105" s="190">
        <v>4</v>
      </c>
      <c r="N105" s="190">
        <v>18</v>
      </c>
      <c r="O105" s="190">
        <v>6</v>
      </c>
      <c r="P105" s="190">
        <v>1</v>
      </c>
      <c r="Q105" s="190">
        <v>41</v>
      </c>
      <c r="R105" s="190"/>
      <c r="S105" s="190">
        <v>1</v>
      </c>
      <c r="T105" s="192">
        <v>4</v>
      </c>
      <c r="U105" s="192">
        <v>3</v>
      </c>
      <c r="V105" s="192"/>
      <c r="W105" s="190">
        <v>8</v>
      </c>
      <c r="X105" s="190"/>
      <c r="Y105" s="190"/>
      <c r="Z105" s="190"/>
      <c r="AA105" s="190"/>
      <c r="AB105" s="190">
        <v>0</v>
      </c>
      <c r="AC105" s="190">
        <v>9</v>
      </c>
      <c r="AD105" s="190">
        <f t="shared" si="13"/>
        <v>302</v>
      </c>
    </row>
    <row r="106" spans="1:30" s="183" customFormat="1" ht="16.5">
      <c r="A106" s="184">
        <v>19</v>
      </c>
      <c r="B106" s="195">
        <v>2</v>
      </c>
      <c r="C106" s="185" t="s">
        <v>379</v>
      </c>
      <c r="D106" s="185"/>
      <c r="E106" s="194">
        <v>673</v>
      </c>
      <c r="F106" s="176" t="s">
        <v>335</v>
      </c>
      <c r="G106" s="186">
        <v>676</v>
      </c>
      <c r="H106" s="190">
        <v>69</v>
      </c>
      <c r="I106" s="190">
        <v>102</v>
      </c>
      <c r="J106" s="190">
        <v>15</v>
      </c>
      <c r="K106" s="190">
        <v>9</v>
      </c>
      <c r="L106" s="190">
        <v>53</v>
      </c>
      <c r="M106" s="190">
        <v>4</v>
      </c>
      <c r="N106" s="190">
        <v>6</v>
      </c>
      <c r="O106" s="190">
        <v>5</v>
      </c>
      <c r="P106" s="190">
        <v>2</v>
      </c>
      <c r="Q106" s="190">
        <v>36</v>
      </c>
      <c r="R106" s="190"/>
      <c r="S106" s="190">
        <v>1</v>
      </c>
      <c r="T106" s="192">
        <v>6</v>
      </c>
      <c r="U106" s="192">
        <v>3</v>
      </c>
      <c r="V106" s="192"/>
      <c r="W106" s="190">
        <v>7</v>
      </c>
      <c r="X106" s="190"/>
      <c r="Y106" s="190"/>
      <c r="Z106" s="190"/>
      <c r="AA106" s="190"/>
      <c r="AB106" s="190">
        <v>0</v>
      </c>
      <c r="AC106" s="190">
        <v>6</v>
      </c>
      <c r="AD106" s="190">
        <f t="shared" si="13"/>
        <v>324</v>
      </c>
    </row>
    <row r="107" spans="1:30" s="183" customFormat="1" ht="16.5">
      <c r="A107" s="184">
        <v>19</v>
      </c>
      <c r="B107" s="195">
        <v>2</v>
      </c>
      <c r="C107" s="185" t="s">
        <v>379</v>
      </c>
      <c r="D107" s="185"/>
      <c r="E107" s="194">
        <v>673</v>
      </c>
      <c r="F107" s="176" t="s">
        <v>343</v>
      </c>
      <c r="G107" s="186">
        <v>676</v>
      </c>
      <c r="H107" s="190">
        <v>53</v>
      </c>
      <c r="I107" s="190">
        <v>77</v>
      </c>
      <c r="J107" s="190">
        <v>22</v>
      </c>
      <c r="K107" s="190">
        <v>5</v>
      </c>
      <c r="L107" s="190">
        <v>42</v>
      </c>
      <c r="M107" s="190">
        <v>4</v>
      </c>
      <c r="N107" s="190">
        <v>8</v>
      </c>
      <c r="O107" s="190">
        <v>3</v>
      </c>
      <c r="P107" s="190">
        <v>0</v>
      </c>
      <c r="Q107" s="190">
        <v>42</v>
      </c>
      <c r="R107" s="190"/>
      <c r="S107" s="190">
        <v>2</v>
      </c>
      <c r="T107" s="192">
        <v>8</v>
      </c>
      <c r="U107" s="192">
        <v>0</v>
      </c>
      <c r="V107" s="192"/>
      <c r="W107" s="190">
        <v>7</v>
      </c>
      <c r="X107" s="190"/>
      <c r="Y107" s="190"/>
      <c r="Z107" s="190"/>
      <c r="AA107" s="190"/>
      <c r="AB107" s="190">
        <v>0</v>
      </c>
      <c r="AC107" s="190">
        <v>18</v>
      </c>
      <c r="AD107" s="190">
        <f t="shared" si="13"/>
        <v>291</v>
      </c>
    </row>
    <row r="108" spans="1:30" s="183" customFormat="1" ht="16.5">
      <c r="A108" s="184">
        <v>19</v>
      </c>
      <c r="B108" s="195">
        <v>2</v>
      </c>
      <c r="C108" s="185" t="s">
        <v>379</v>
      </c>
      <c r="D108" s="185"/>
      <c r="E108" s="194">
        <v>674</v>
      </c>
      <c r="F108" s="185" t="s">
        <v>31</v>
      </c>
      <c r="G108" s="186">
        <v>727</v>
      </c>
      <c r="H108" s="190">
        <v>92</v>
      </c>
      <c r="I108" s="190">
        <v>114</v>
      </c>
      <c r="J108" s="190">
        <v>13</v>
      </c>
      <c r="K108" s="190">
        <v>5</v>
      </c>
      <c r="L108" s="190">
        <v>52</v>
      </c>
      <c r="M108" s="190">
        <v>3</v>
      </c>
      <c r="N108" s="190">
        <v>4</v>
      </c>
      <c r="O108" s="190">
        <v>3</v>
      </c>
      <c r="P108" s="190">
        <v>3</v>
      </c>
      <c r="Q108" s="190">
        <v>48</v>
      </c>
      <c r="R108" s="190"/>
      <c r="S108" s="190">
        <v>5</v>
      </c>
      <c r="T108" s="192">
        <v>3</v>
      </c>
      <c r="U108" s="192">
        <v>4</v>
      </c>
      <c r="V108" s="192"/>
      <c r="W108" s="190">
        <v>8</v>
      </c>
      <c r="X108" s="190"/>
      <c r="Y108" s="190"/>
      <c r="Z108" s="190"/>
      <c r="AA108" s="190"/>
      <c r="AB108" s="190">
        <v>0</v>
      </c>
      <c r="AC108" s="190">
        <v>12</v>
      </c>
      <c r="AD108" s="190">
        <f t="shared" si="13"/>
        <v>369</v>
      </c>
    </row>
    <row r="109" spans="1:30" s="183" customFormat="1" ht="16.5">
      <c r="A109" s="184">
        <v>19</v>
      </c>
      <c r="B109" s="195">
        <v>2</v>
      </c>
      <c r="C109" s="185" t="s">
        <v>379</v>
      </c>
      <c r="D109" s="185"/>
      <c r="E109" s="194">
        <v>674</v>
      </c>
      <c r="F109" s="176" t="s">
        <v>32</v>
      </c>
      <c r="G109" s="186">
        <v>726</v>
      </c>
      <c r="H109" s="190">
        <v>73</v>
      </c>
      <c r="I109" s="190">
        <v>143</v>
      </c>
      <c r="J109" s="190">
        <v>12</v>
      </c>
      <c r="K109" s="190">
        <v>6</v>
      </c>
      <c r="L109" s="190">
        <v>53</v>
      </c>
      <c r="M109" s="190">
        <v>2</v>
      </c>
      <c r="N109" s="190">
        <v>1</v>
      </c>
      <c r="O109" s="190">
        <v>9</v>
      </c>
      <c r="P109" s="190">
        <v>2</v>
      </c>
      <c r="Q109" s="190">
        <v>49</v>
      </c>
      <c r="R109" s="190"/>
      <c r="S109" s="190">
        <v>3</v>
      </c>
      <c r="T109" s="192">
        <v>7</v>
      </c>
      <c r="U109" s="192">
        <v>6</v>
      </c>
      <c r="V109" s="192"/>
      <c r="W109" s="190">
        <v>7</v>
      </c>
      <c r="X109" s="190"/>
      <c r="Y109" s="190"/>
      <c r="Z109" s="190"/>
      <c r="AA109" s="190"/>
      <c r="AB109" s="190">
        <v>0</v>
      </c>
      <c r="AC109" s="190">
        <v>13</v>
      </c>
      <c r="AD109" s="190">
        <f t="shared" si="13"/>
        <v>386</v>
      </c>
    </row>
    <row r="110" spans="1:30" s="183" customFormat="1" ht="16.5">
      <c r="A110" s="184">
        <v>19</v>
      </c>
      <c r="B110" s="195">
        <v>2</v>
      </c>
      <c r="C110" s="185" t="s">
        <v>379</v>
      </c>
      <c r="D110" s="185"/>
      <c r="E110" s="194">
        <v>675</v>
      </c>
      <c r="F110" s="185" t="s">
        <v>31</v>
      </c>
      <c r="G110" s="186">
        <v>735</v>
      </c>
      <c r="H110" s="190">
        <v>48</v>
      </c>
      <c r="I110" s="190">
        <v>116</v>
      </c>
      <c r="J110" s="190">
        <v>11</v>
      </c>
      <c r="K110" s="190">
        <v>1</v>
      </c>
      <c r="L110" s="190">
        <v>44</v>
      </c>
      <c r="M110" s="190">
        <v>3</v>
      </c>
      <c r="N110" s="190">
        <v>4</v>
      </c>
      <c r="O110" s="190">
        <v>5</v>
      </c>
      <c r="P110" s="190">
        <v>0</v>
      </c>
      <c r="Q110" s="190">
        <v>68</v>
      </c>
      <c r="R110" s="190"/>
      <c r="S110" s="190">
        <v>4</v>
      </c>
      <c r="T110" s="192">
        <v>7</v>
      </c>
      <c r="U110" s="192">
        <v>0</v>
      </c>
      <c r="V110" s="192"/>
      <c r="W110" s="190">
        <v>9</v>
      </c>
      <c r="X110" s="190"/>
      <c r="Y110" s="190"/>
      <c r="Z110" s="190"/>
      <c r="AA110" s="190"/>
      <c r="AB110" s="190">
        <v>0</v>
      </c>
      <c r="AC110" s="190">
        <v>14</v>
      </c>
      <c r="AD110" s="190">
        <f t="shared" si="13"/>
        <v>334</v>
      </c>
    </row>
    <row r="111" spans="1:30" s="183" customFormat="1" ht="16.5">
      <c r="A111" s="184">
        <v>19</v>
      </c>
      <c r="B111" s="195">
        <v>2</v>
      </c>
      <c r="C111" s="185" t="s">
        <v>379</v>
      </c>
      <c r="D111" s="185"/>
      <c r="E111" s="194">
        <v>675</v>
      </c>
      <c r="F111" s="176" t="s">
        <v>32</v>
      </c>
      <c r="G111" s="186">
        <v>735</v>
      </c>
      <c r="H111" s="190">
        <v>73</v>
      </c>
      <c r="I111" s="190">
        <v>149</v>
      </c>
      <c r="J111" s="190">
        <v>18</v>
      </c>
      <c r="K111" s="190">
        <v>2</v>
      </c>
      <c r="L111" s="190">
        <v>40</v>
      </c>
      <c r="M111" s="190">
        <v>0</v>
      </c>
      <c r="N111" s="190">
        <v>5</v>
      </c>
      <c r="O111" s="190">
        <v>8</v>
      </c>
      <c r="P111" s="190">
        <v>1</v>
      </c>
      <c r="Q111" s="190">
        <v>57</v>
      </c>
      <c r="R111" s="190"/>
      <c r="S111" s="190">
        <v>8</v>
      </c>
      <c r="T111" s="192">
        <v>2</v>
      </c>
      <c r="U111" s="192">
        <v>1</v>
      </c>
      <c r="V111" s="192"/>
      <c r="W111" s="190">
        <v>13</v>
      </c>
      <c r="X111" s="190"/>
      <c r="Y111" s="190"/>
      <c r="Z111" s="190"/>
      <c r="AA111" s="190"/>
      <c r="AB111" s="190">
        <v>0</v>
      </c>
      <c r="AC111" s="190">
        <v>4</v>
      </c>
      <c r="AD111" s="190">
        <f t="shared" si="13"/>
        <v>381</v>
      </c>
    </row>
    <row r="112" spans="1:30" s="183" customFormat="1" ht="16.5">
      <c r="A112" s="184">
        <v>19</v>
      </c>
      <c r="B112" s="195">
        <v>2</v>
      </c>
      <c r="C112" s="185" t="s">
        <v>379</v>
      </c>
      <c r="D112" s="185"/>
      <c r="E112" s="194">
        <v>676</v>
      </c>
      <c r="F112" s="185" t="s">
        <v>31</v>
      </c>
      <c r="G112" s="186">
        <v>593</v>
      </c>
      <c r="H112" s="190">
        <v>50</v>
      </c>
      <c r="I112" s="190">
        <v>171</v>
      </c>
      <c r="J112" s="190">
        <v>8</v>
      </c>
      <c r="K112" s="190">
        <v>7</v>
      </c>
      <c r="L112" s="190">
        <v>33</v>
      </c>
      <c r="M112" s="190">
        <v>0</v>
      </c>
      <c r="N112" s="190">
        <v>2</v>
      </c>
      <c r="O112" s="190">
        <v>16</v>
      </c>
      <c r="P112" s="190">
        <v>0</v>
      </c>
      <c r="Q112" s="190">
        <v>47</v>
      </c>
      <c r="R112" s="190"/>
      <c r="S112" s="190">
        <v>1</v>
      </c>
      <c r="T112" s="192">
        <v>1</v>
      </c>
      <c r="U112" s="192">
        <v>7</v>
      </c>
      <c r="V112" s="192"/>
      <c r="W112" s="190">
        <v>6</v>
      </c>
      <c r="X112" s="190"/>
      <c r="Y112" s="190"/>
      <c r="Z112" s="190"/>
      <c r="AA112" s="190"/>
      <c r="AB112" s="190">
        <v>0</v>
      </c>
      <c r="AC112" s="190">
        <v>6</v>
      </c>
      <c r="AD112" s="190">
        <f t="shared" si="13"/>
        <v>355</v>
      </c>
    </row>
    <row r="113" spans="1:30" s="183" customFormat="1" ht="16.5">
      <c r="A113" s="184">
        <v>19</v>
      </c>
      <c r="B113" s="195">
        <v>2</v>
      </c>
      <c r="C113" s="185" t="s">
        <v>379</v>
      </c>
      <c r="D113" s="185"/>
      <c r="E113" s="194">
        <v>676</v>
      </c>
      <c r="F113" s="176" t="s">
        <v>32</v>
      </c>
      <c r="G113" s="186">
        <v>593</v>
      </c>
      <c r="H113" s="190">
        <v>32</v>
      </c>
      <c r="I113" s="190">
        <v>144</v>
      </c>
      <c r="J113" s="190">
        <v>13</v>
      </c>
      <c r="K113" s="190">
        <v>4</v>
      </c>
      <c r="L113" s="190">
        <v>27</v>
      </c>
      <c r="M113" s="190">
        <v>2</v>
      </c>
      <c r="N113" s="190">
        <v>1</v>
      </c>
      <c r="O113" s="190">
        <v>11</v>
      </c>
      <c r="P113" s="190">
        <v>2</v>
      </c>
      <c r="Q113" s="190">
        <v>49</v>
      </c>
      <c r="R113" s="190"/>
      <c r="S113" s="190">
        <v>0</v>
      </c>
      <c r="T113" s="192">
        <v>2</v>
      </c>
      <c r="U113" s="192">
        <v>5</v>
      </c>
      <c r="V113" s="192"/>
      <c r="W113" s="190">
        <v>10</v>
      </c>
      <c r="X113" s="190"/>
      <c r="Y113" s="190"/>
      <c r="Z113" s="190"/>
      <c r="AA113" s="190"/>
      <c r="AB113" s="190">
        <v>0</v>
      </c>
      <c r="AC113" s="190">
        <v>9</v>
      </c>
      <c r="AD113" s="190">
        <f t="shared" si="13"/>
        <v>311</v>
      </c>
    </row>
    <row r="114" spans="1:30" s="183" customFormat="1" ht="16.5">
      <c r="A114" s="184">
        <v>19</v>
      </c>
      <c r="B114" s="195">
        <v>2</v>
      </c>
      <c r="C114" s="185" t="s">
        <v>379</v>
      </c>
      <c r="D114" s="185"/>
      <c r="E114" s="194">
        <v>677</v>
      </c>
      <c r="F114" s="185" t="s">
        <v>31</v>
      </c>
      <c r="G114" s="186">
        <v>503</v>
      </c>
      <c r="H114" s="190">
        <v>28</v>
      </c>
      <c r="I114" s="190">
        <v>131</v>
      </c>
      <c r="J114" s="190">
        <v>13</v>
      </c>
      <c r="K114" s="190">
        <v>0</v>
      </c>
      <c r="L114" s="190">
        <v>20</v>
      </c>
      <c r="M114" s="190">
        <v>0</v>
      </c>
      <c r="N114" s="190">
        <v>3</v>
      </c>
      <c r="O114" s="190">
        <v>13</v>
      </c>
      <c r="P114" s="190">
        <v>1</v>
      </c>
      <c r="Q114" s="190">
        <v>42</v>
      </c>
      <c r="R114" s="190"/>
      <c r="S114" s="190">
        <v>1</v>
      </c>
      <c r="T114" s="192">
        <v>3</v>
      </c>
      <c r="U114" s="192">
        <v>2</v>
      </c>
      <c r="V114" s="192"/>
      <c r="W114" s="190">
        <v>5</v>
      </c>
      <c r="X114" s="190"/>
      <c r="Y114" s="190"/>
      <c r="Z114" s="190"/>
      <c r="AA114" s="190"/>
      <c r="AB114" s="190">
        <v>0</v>
      </c>
      <c r="AC114" s="190">
        <v>2</v>
      </c>
      <c r="AD114" s="190">
        <f t="shared" si="13"/>
        <v>264</v>
      </c>
    </row>
    <row r="115" spans="1:30" s="183" customFormat="1" ht="16.5">
      <c r="A115" s="184">
        <v>19</v>
      </c>
      <c r="B115" s="195">
        <v>2</v>
      </c>
      <c r="C115" s="185" t="s">
        <v>379</v>
      </c>
      <c r="D115" s="185"/>
      <c r="E115" s="194">
        <v>677</v>
      </c>
      <c r="F115" s="176" t="s">
        <v>32</v>
      </c>
      <c r="G115" s="186">
        <v>502</v>
      </c>
      <c r="H115" s="190">
        <v>35</v>
      </c>
      <c r="I115" s="190">
        <v>132</v>
      </c>
      <c r="J115" s="190">
        <v>9</v>
      </c>
      <c r="K115" s="190">
        <v>4</v>
      </c>
      <c r="L115" s="190">
        <v>14</v>
      </c>
      <c r="M115" s="190">
        <v>3</v>
      </c>
      <c r="N115" s="190">
        <v>6</v>
      </c>
      <c r="O115" s="190">
        <v>7</v>
      </c>
      <c r="P115" s="190">
        <v>1</v>
      </c>
      <c r="Q115" s="190">
        <v>34</v>
      </c>
      <c r="R115" s="190"/>
      <c r="S115" s="190">
        <v>0</v>
      </c>
      <c r="T115" s="192">
        <v>2</v>
      </c>
      <c r="U115" s="192">
        <v>3</v>
      </c>
      <c r="V115" s="192"/>
      <c r="W115" s="190">
        <v>6</v>
      </c>
      <c r="X115" s="190"/>
      <c r="Y115" s="190"/>
      <c r="Z115" s="190"/>
      <c r="AA115" s="190"/>
      <c r="AB115" s="190">
        <v>0</v>
      </c>
      <c r="AC115" s="190">
        <v>5</v>
      </c>
      <c r="AD115" s="190">
        <f t="shared" si="13"/>
        <v>261</v>
      </c>
    </row>
    <row r="116" spans="1:30" s="183" customFormat="1" ht="16.5">
      <c r="A116" s="184">
        <v>19</v>
      </c>
      <c r="B116" s="195">
        <v>2</v>
      </c>
      <c r="C116" s="185" t="s">
        <v>379</v>
      </c>
      <c r="D116" s="185"/>
      <c r="E116" s="194">
        <v>677</v>
      </c>
      <c r="F116" s="176" t="s">
        <v>33</v>
      </c>
      <c r="G116" s="186">
        <v>502</v>
      </c>
      <c r="H116" s="190">
        <v>29</v>
      </c>
      <c r="I116" s="190">
        <v>138</v>
      </c>
      <c r="J116" s="190">
        <v>7</v>
      </c>
      <c r="K116" s="190">
        <v>1</v>
      </c>
      <c r="L116" s="190">
        <v>21</v>
      </c>
      <c r="M116" s="190">
        <v>0</v>
      </c>
      <c r="N116" s="190">
        <v>1</v>
      </c>
      <c r="O116" s="190">
        <v>7</v>
      </c>
      <c r="P116" s="190">
        <v>0</v>
      </c>
      <c r="Q116" s="190">
        <v>47</v>
      </c>
      <c r="R116" s="190"/>
      <c r="S116" s="190">
        <v>0</v>
      </c>
      <c r="T116" s="192">
        <v>2</v>
      </c>
      <c r="U116" s="192">
        <v>2</v>
      </c>
      <c r="V116" s="192"/>
      <c r="W116" s="190">
        <v>3</v>
      </c>
      <c r="X116" s="190"/>
      <c r="Y116" s="190"/>
      <c r="Z116" s="190"/>
      <c r="AA116" s="190"/>
      <c r="AB116" s="190">
        <v>0</v>
      </c>
      <c r="AC116" s="190">
        <v>4</v>
      </c>
      <c r="AD116" s="190">
        <f t="shared" si="13"/>
        <v>262</v>
      </c>
    </row>
    <row r="117" spans="1:30" s="183" customFormat="1" ht="16.5">
      <c r="A117" s="184">
        <v>19</v>
      </c>
      <c r="B117" s="195">
        <v>2</v>
      </c>
      <c r="C117" s="185" t="s">
        <v>379</v>
      </c>
      <c r="D117" s="185"/>
      <c r="E117" s="194">
        <v>678</v>
      </c>
      <c r="F117" s="185" t="s">
        <v>31</v>
      </c>
      <c r="G117" s="186">
        <v>560</v>
      </c>
      <c r="H117" s="190">
        <v>50</v>
      </c>
      <c r="I117" s="190">
        <v>86</v>
      </c>
      <c r="J117" s="190">
        <v>5</v>
      </c>
      <c r="K117" s="190">
        <v>5</v>
      </c>
      <c r="L117" s="190">
        <v>46</v>
      </c>
      <c r="M117" s="190">
        <v>1</v>
      </c>
      <c r="N117" s="190">
        <v>12</v>
      </c>
      <c r="O117" s="190">
        <v>4</v>
      </c>
      <c r="P117" s="190">
        <v>1</v>
      </c>
      <c r="Q117" s="190">
        <v>30</v>
      </c>
      <c r="R117" s="190"/>
      <c r="S117" s="190">
        <v>1</v>
      </c>
      <c r="T117" s="192">
        <v>1</v>
      </c>
      <c r="U117" s="192">
        <v>2</v>
      </c>
      <c r="V117" s="192"/>
      <c r="W117" s="190">
        <v>7</v>
      </c>
      <c r="X117" s="190"/>
      <c r="Y117" s="190"/>
      <c r="Z117" s="190"/>
      <c r="AA117" s="190"/>
      <c r="AB117" s="190">
        <v>0</v>
      </c>
      <c r="AC117" s="190">
        <v>3</v>
      </c>
      <c r="AD117" s="190">
        <f t="shared" si="13"/>
        <v>254</v>
      </c>
    </row>
    <row r="118" spans="1:30" s="183" customFormat="1" ht="16.5">
      <c r="A118" s="184">
        <v>19</v>
      </c>
      <c r="B118" s="195">
        <v>2</v>
      </c>
      <c r="C118" s="185" t="s">
        <v>379</v>
      </c>
      <c r="D118" s="185"/>
      <c r="E118" s="194">
        <v>678</v>
      </c>
      <c r="F118" s="176" t="s">
        <v>32</v>
      </c>
      <c r="G118" s="186">
        <v>560</v>
      </c>
      <c r="H118" s="190">
        <v>56</v>
      </c>
      <c r="I118" s="190">
        <v>66</v>
      </c>
      <c r="J118" s="190">
        <v>12</v>
      </c>
      <c r="K118" s="190">
        <v>1</v>
      </c>
      <c r="L118" s="190">
        <v>31</v>
      </c>
      <c r="M118" s="190">
        <v>3</v>
      </c>
      <c r="N118" s="190">
        <v>5</v>
      </c>
      <c r="O118" s="190">
        <v>3</v>
      </c>
      <c r="P118" s="190">
        <v>3</v>
      </c>
      <c r="Q118" s="190">
        <v>33</v>
      </c>
      <c r="R118" s="190"/>
      <c r="S118" s="190">
        <v>1</v>
      </c>
      <c r="T118" s="192">
        <v>1</v>
      </c>
      <c r="U118" s="192">
        <v>2</v>
      </c>
      <c r="V118" s="192"/>
      <c r="W118" s="190">
        <v>7</v>
      </c>
      <c r="X118" s="190"/>
      <c r="Y118" s="190"/>
      <c r="Z118" s="190"/>
      <c r="AA118" s="190"/>
      <c r="AB118" s="190">
        <v>0</v>
      </c>
      <c r="AC118" s="190">
        <v>8</v>
      </c>
      <c r="AD118" s="190">
        <f t="shared" si="13"/>
        <v>232</v>
      </c>
    </row>
    <row r="119" spans="1:30" s="183" customFormat="1" ht="16.5">
      <c r="A119" s="184">
        <v>19</v>
      </c>
      <c r="B119" s="195">
        <v>2</v>
      </c>
      <c r="C119" s="185" t="s">
        <v>379</v>
      </c>
      <c r="D119" s="185"/>
      <c r="E119" s="194">
        <v>678</v>
      </c>
      <c r="F119" s="176" t="s">
        <v>33</v>
      </c>
      <c r="G119" s="186">
        <v>560</v>
      </c>
      <c r="H119" s="190">
        <v>43</v>
      </c>
      <c r="I119" s="190">
        <v>89</v>
      </c>
      <c r="J119" s="190">
        <v>5</v>
      </c>
      <c r="K119" s="190">
        <v>3</v>
      </c>
      <c r="L119" s="190">
        <v>45</v>
      </c>
      <c r="M119" s="190">
        <v>2</v>
      </c>
      <c r="N119" s="190">
        <v>0</v>
      </c>
      <c r="O119" s="190">
        <v>13</v>
      </c>
      <c r="P119" s="190">
        <v>7</v>
      </c>
      <c r="Q119" s="190">
        <v>1</v>
      </c>
      <c r="R119" s="190"/>
      <c r="S119" s="190">
        <v>25</v>
      </c>
      <c r="T119" s="192">
        <v>1</v>
      </c>
      <c r="U119" s="192">
        <v>2</v>
      </c>
      <c r="V119" s="192"/>
      <c r="W119" s="190">
        <v>0</v>
      </c>
      <c r="X119" s="190"/>
      <c r="Y119" s="190"/>
      <c r="Z119" s="190"/>
      <c r="AA119" s="190"/>
      <c r="AB119" s="190">
        <v>7</v>
      </c>
      <c r="AC119" s="190">
        <v>8</v>
      </c>
      <c r="AD119" s="190">
        <f t="shared" si="13"/>
        <v>251</v>
      </c>
    </row>
    <row r="120" spans="1:30" s="183" customFormat="1" ht="16.5">
      <c r="A120" s="184">
        <v>19</v>
      </c>
      <c r="B120" s="195">
        <v>2</v>
      </c>
      <c r="C120" s="185" t="s">
        <v>379</v>
      </c>
      <c r="D120" s="185"/>
      <c r="E120" s="194">
        <v>679</v>
      </c>
      <c r="F120" s="185" t="s">
        <v>31</v>
      </c>
      <c r="G120" s="186">
        <v>570</v>
      </c>
      <c r="H120" s="190">
        <v>47</v>
      </c>
      <c r="I120" s="190">
        <v>57</v>
      </c>
      <c r="J120" s="190">
        <v>19</v>
      </c>
      <c r="K120" s="190">
        <v>0</v>
      </c>
      <c r="L120" s="190">
        <v>66</v>
      </c>
      <c r="M120" s="190">
        <v>3</v>
      </c>
      <c r="N120" s="190">
        <v>10</v>
      </c>
      <c r="O120" s="190">
        <v>6</v>
      </c>
      <c r="P120" s="190">
        <v>1</v>
      </c>
      <c r="Q120" s="190">
        <v>29</v>
      </c>
      <c r="R120" s="190"/>
      <c r="S120" s="190">
        <v>1</v>
      </c>
      <c r="T120" s="192">
        <v>3</v>
      </c>
      <c r="U120" s="192">
        <v>2</v>
      </c>
      <c r="V120" s="192"/>
      <c r="W120" s="190">
        <v>11</v>
      </c>
      <c r="X120" s="190"/>
      <c r="Y120" s="190"/>
      <c r="Z120" s="190"/>
      <c r="AA120" s="190"/>
      <c r="AB120" s="190">
        <v>0</v>
      </c>
      <c r="AC120" s="190">
        <v>5</v>
      </c>
      <c r="AD120" s="190">
        <f t="shared" si="13"/>
        <v>260</v>
      </c>
    </row>
    <row r="121" spans="1:30" s="183" customFormat="1" ht="16.5">
      <c r="A121" s="184">
        <v>19</v>
      </c>
      <c r="B121" s="195">
        <v>2</v>
      </c>
      <c r="C121" s="185" t="s">
        <v>379</v>
      </c>
      <c r="D121" s="185"/>
      <c r="E121" s="194">
        <v>679</v>
      </c>
      <c r="F121" s="185" t="s">
        <v>32</v>
      </c>
      <c r="G121" s="186">
        <v>569</v>
      </c>
      <c r="H121" s="190">
        <v>35</v>
      </c>
      <c r="I121" s="190">
        <v>72</v>
      </c>
      <c r="J121" s="190">
        <v>15</v>
      </c>
      <c r="K121" s="190">
        <v>0</v>
      </c>
      <c r="L121" s="190">
        <v>62</v>
      </c>
      <c r="M121" s="190">
        <v>7</v>
      </c>
      <c r="N121" s="190">
        <v>4</v>
      </c>
      <c r="O121" s="190">
        <v>4</v>
      </c>
      <c r="P121" s="190">
        <v>1</v>
      </c>
      <c r="Q121" s="190">
        <v>27</v>
      </c>
      <c r="R121" s="190"/>
      <c r="S121" s="190">
        <v>0</v>
      </c>
      <c r="T121" s="192">
        <v>4</v>
      </c>
      <c r="U121" s="192">
        <v>2</v>
      </c>
      <c r="V121" s="192"/>
      <c r="W121" s="190">
        <v>2</v>
      </c>
      <c r="X121" s="190"/>
      <c r="Y121" s="190"/>
      <c r="Z121" s="190"/>
      <c r="AA121" s="190"/>
      <c r="AB121" s="190">
        <v>0</v>
      </c>
      <c r="AC121" s="190">
        <v>23</v>
      </c>
      <c r="AD121" s="190">
        <f t="shared" si="13"/>
        <v>258</v>
      </c>
    </row>
    <row r="122" spans="1:30" s="183" customFormat="1" ht="16.5">
      <c r="A122" s="184">
        <v>19</v>
      </c>
      <c r="B122" s="195">
        <v>2</v>
      </c>
      <c r="C122" s="185" t="s">
        <v>379</v>
      </c>
      <c r="D122" s="185"/>
      <c r="E122" s="194">
        <v>679</v>
      </c>
      <c r="F122" s="185" t="s">
        <v>33</v>
      </c>
      <c r="G122" s="186">
        <v>569</v>
      </c>
      <c r="H122" s="190">
        <v>41</v>
      </c>
      <c r="I122" s="190">
        <v>61</v>
      </c>
      <c r="J122" s="190">
        <v>28</v>
      </c>
      <c r="K122" s="190">
        <v>1</v>
      </c>
      <c r="L122" s="190">
        <v>59</v>
      </c>
      <c r="M122" s="190">
        <v>6</v>
      </c>
      <c r="N122" s="190">
        <v>8</v>
      </c>
      <c r="O122" s="190">
        <v>3</v>
      </c>
      <c r="P122" s="190">
        <v>0</v>
      </c>
      <c r="Q122" s="190">
        <v>29</v>
      </c>
      <c r="R122" s="190"/>
      <c r="S122" s="190">
        <v>1</v>
      </c>
      <c r="T122" s="192">
        <v>5</v>
      </c>
      <c r="U122" s="192">
        <v>1</v>
      </c>
      <c r="V122" s="192"/>
      <c r="W122" s="190">
        <v>13</v>
      </c>
      <c r="X122" s="190"/>
      <c r="Y122" s="190"/>
      <c r="Z122" s="190"/>
      <c r="AA122" s="190"/>
      <c r="AB122" s="190">
        <v>0</v>
      </c>
      <c r="AC122" s="190">
        <v>10</v>
      </c>
      <c r="AD122" s="190">
        <f t="shared" si="13"/>
        <v>266</v>
      </c>
    </row>
    <row r="123" spans="1:30" s="183" customFormat="1" ht="16.5">
      <c r="A123" s="184">
        <v>19</v>
      </c>
      <c r="B123" s="195">
        <v>2</v>
      </c>
      <c r="C123" s="185" t="s">
        <v>379</v>
      </c>
      <c r="D123" s="185"/>
      <c r="E123" s="194">
        <v>679</v>
      </c>
      <c r="F123" s="185" t="s">
        <v>197</v>
      </c>
      <c r="G123" s="186">
        <v>569</v>
      </c>
      <c r="H123" s="190">
        <v>24</v>
      </c>
      <c r="I123" s="190">
        <v>73</v>
      </c>
      <c r="J123" s="190">
        <v>12</v>
      </c>
      <c r="K123" s="190">
        <v>3</v>
      </c>
      <c r="L123" s="190">
        <v>87</v>
      </c>
      <c r="M123" s="190">
        <v>4</v>
      </c>
      <c r="N123" s="190">
        <v>9</v>
      </c>
      <c r="O123" s="190">
        <v>1</v>
      </c>
      <c r="P123" s="190">
        <v>1</v>
      </c>
      <c r="Q123" s="190">
        <v>30</v>
      </c>
      <c r="R123" s="190"/>
      <c r="S123" s="190">
        <v>1</v>
      </c>
      <c r="T123" s="192">
        <v>4</v>
      </c>
      <c r="U123" s="192">
        <v>2</v>
      </c>
      <c r="V123" s="192"/>
      <c r="W123" s="190">
        <v>9</v>
      </c>
      <c r="X123" s="190"/>
      <c r="Y123" s="190"/>
      <c r="Z123" s="190"/>
      <c r="AA123" s="190"/>
      <c r="AB123" s="190">
        <v>0</v>
      </c>
      <c r="AC123" s="190">
        <v>5</v>
      </c>
      <c r="AD123" s="190">
        <f t="shared" si="13"/>
        <v>265</v>
      </c>
    </row>
    <row r="124" spans="1:30" s="183" customFormat="1" ht="16.5">
      <c r="A124" s="184">
        <v>19</v>
      </c>
      <c r="B124" s="195">
        <v>2</v>
      </c>
      <c r="C124" s="185" t="s">
        <v>379</v>
      </c>
      <c r="D124" s="185"/>
      <c r="E124" s="194">
        <v>680</v>
      </c>
      <c r="F124" s="185" t="s">
        <v>31</v>
      </c>
      <c r="G124" s="186">
        <v>703</v>
      </c>
      <c r="H124" s="190">
        <v>73</v>
      </c>
      <c r="I124" s="190">
        <v>102</v>
      </c>
      <c r="J124" s="190">
        <v>13</v>
      </c>
      <c r="K124" s="190">
        <v>3</v>
      </c>
      <c r="L124" s="190">
        <v>33</v>
      </c>
      <c r="M124" s="190">
        <v>6</v>
      </c>
      <c r="N124" s="190">
        <v>3</v>
      </c>
      <c r="O124" s="190">
        <v>1</v>
      </c>
      <c r="P124" s="190">
        <v>1</v>
      </c>
      <c r="Q124" s="190">
        <v>51</v>
      </c>
      <c r="R124" s="190"/>
      <c r="S124" s="190">
        <v>4</v>
      </c>
      <c r="T124" s="192">
        <v>1</v>
      </c>
      <c r="U124" s="192">
        <v>2</v>
      </c>
      <c r="V124" s="192"/>
      <c r="W124" s="190">
        <v>4</v>
      </c>
      <c r="X124" s="190"/>
      <c r="Y124" s="190"/>
      <c r="Z124" s="190"/>
      <c r="AA124" s="190"/>
      <c r="AB124" s="190">
        <v>0</v>
      </c>
      <c r="AC124" s="190">
        <v>11</v>
      </c>
      <c r="AD124" s="190">
        <f t="shared" si="13"/>
        <v>308</v>
      </c>
    </row>
    <row r="125" spans="1:30" s="183" customFormat="1" ht="16.5">
      <c r="A125" s="184">
        <v>19</v>
      </c>
      <c r="B125" s="195">
        <v>2</v>
      </c>
      <c r="C125" s="185" t="s">
        <v>379</v>
      </c>
      <c r="D125" s="185"/>
      <c r="E125" s="194">
        <v>680</v>
      </c>
      <c r="F125" s="185" t="s">
        <v>32</v>
      </c>
      <c r="G125" s="186">
        <v>703</v>
      </c>
      <c r="H125" s="190">
        <v>56</v>
      </c>
      <c r="I125" s="190">
        <v>87</v>
      </c>
      <c r="J125" s="190">
        <v>22</v>
      </c>
      <c r="K125" s="190">
        <v>4</v>
      </c>
      <c r="L125" s="190">
        <v>46</v>
      </c>
      <c r="M125" s="190">
        <v>1</v>
      </c>
      <c r="N125" s="190">
        <v>4</v>
      </c>
      <c r="O125" s="190">
        <v>2</v>
      </c>
      <c r="P125" s="190">
        <v>0</v>
      </c>
      <c r="Q125" s="190">
        <v>45</v>
      </c>
      <c r="R125" s="190"/>
      <c r="S125" s="190">
        <v>2</v>
      </c>
      <c r="T125" s="192">
        <v>1</v>
      </c>
      <c r="U125" s="192">
        <v>3</v>
      </c>
      <c r="V125" s="192"/>
      <c r="W125" s="190">
        <v>18</v>
      </c>
      <c r="X125" s="190"/>
      <c r="Y125" s="190"/>
      <c r="Z125" s="190"/>
      <c r="AA125" s="190"/>
      <c r="AB125" s="190">
        <v>0</v>
      </c>
      <c r="AC125" s="190">
        <v>8</v>
      </c>
      <c r="AD125" s="190">
        <f t="shared" si="13"/>
        <v>299</v>
      </c>
    </row>
    <row r="126" spans="1:30" s="183" customFormat="1" ht="16.5">
      <c r="A126" s="184">
        <v>19</v>
      </c>
      <c r="B126" s="195">
        <v>2</v>
      </c>
      <c r="C126" s="185" t="s">
        <v>379</v>
      </c>
      <c r="D126" s="185"/>
      <c r="E126" s="194">
        <v>680</v>
      </c>
      <c r="F126" s="185" t="s">
        <v>34</v>
      </c>
      <c r="G126" s="186"/>
      <c r="H126" s="190">
        <v>3</v>
      </c>
      <c r="I126" s="190">
        <v>8</v>
      </c>
      <c r="J126" s="190">
        <v>1</v>
      </c>
      <c r="K126" s="190">
        <v>0</v>
      </c>
      <c r="L126" s="190">
        <v>3</v>
      </c>
      <c r="M126" s="190">
        <v>0</v>
      </c>
      <c r="N126" s="190">
        <v>0</v>
      </c>
      <c r="O126" s="190">
        <v>0</v>
      </c>
      <c r="P126" s="190">
        <v>0</v>
      </c>
      <c r="Q126" s="190">
        <v>1</v>
      </c>
      <c r="R126" s="190"/>
      <c r="S126" s="190">
        <v>0</v>
      </c>
      <c r="T126" s="192">
        <v>0</v>
      </c>
      <c r="U126" s="192">
        <v>0</v>
      </c>
      <c r="V126" s="192"/>
      <c r="W126" s="190">
        <v>0</v>
      </c>
      <c r="X126" s="190"/>
      <c r="Y126" s="190"/>
      <c r="Z126" s="190"/>
      <c r="AA126" s="190"/>
      <c r="AB126" s="190">
        <v>0</v>
      </c>
      <c r="AC126" s="190">
        <v>0</v>
      </c>
      <c r="AD126" s="190">
        <f t="shared" si="13"/>
        <v>16</v>
      </c>
    </row>
    <row r="127" spans="1:30" s="183" customFormat="1" ht="16.5">
      <c r="A127" s="184">
        <v>19</v>
      </c>
      <c r="B127" s="195">
        <v>2</v>
      </c>
      <c r="C127" s="185" t="s">
        <v>379</v>
      </c>
      <c r="D127" s="185"/>
      <c r="E127" s="194">
        <v>680</v>
      </c>
      <c r="F127" s="185" t="s">
        <v>380</v>
      </c>
      <c r="G127" s="281"/>
      <c r="H127" s="190">
        <v>4</v>
      </c>
      <c r="I127" s="190">
        <v>4</v>
      </c>
      <c r="J127" s="190">
        <v>1</v>
      </c>
      <c r="K127" s="190">
        <v>0</v>
      </c>
      <c r="L127" s="190">
        <v>4</v>
      </c>
      <c r="M127" s="190">
        <v>0</v>
      </c>
      <c r="N127" s="190">
        <v>0</v>
      </c>
      <c r="O127" s="190">
        <v>0</v>
      </c>
      <c r="P127" s="190">
        <v>0</v>
      </c>
      <c r="Q127" s="190">
        <v>3</v>
      </c>
      <c r="R127" s="190"/>
      <c r="S127" s="190">
        <v>0</v>
      </c>
      <c r="T127" s="192">
        <v>1</v>
      </c>
      <c r="U127" s="192">
        <v>0</v>
      </c>
      <c r="V127" s="192"/>
      <c r="W127" s="190">
        <v>0</v>
      </c>
      <c r="X127" s="190"/>
      <c r="Y127" s="190"/>
      <c r="Z127" s="190"/>
      <c r="AA127" s="190"/>
      <c r="AB127" s="190">
        <v>0</v>
      </c>
      <c r="AC127" s="190">
        <v>0</v>
      </c>
      <c r="AD127" s="190">
        <f t="shared" si="13"/>
        <v>17</v>
      </c>
    </row>
    <row r="128" spans="1:30" s="183" customFormat="1" ht="16.5">
      <c r="A128" s="184">
        <v>19</v>
      </c>
      <c r="B128" s="195">
        <v>2</v>
      </c>
      <c r="C128" s="185" t="s">
        <v>379</v>
      </c>
      <c r="D128" s="185"/>
      <c r="E128" s="194">
        <v>681</v>
      </c>
      <c r="F128" s="185" t="s">
        <v>31</v>
      </c>
      <c r="G128" s="186">
        <v>609</v>
      </c>
      <c r="H128" s="190">
        <v>40</v>
      </c>
      <c r="I128" s="190">
        <v>95</v>
      </c>
      <c r="J128" s="190">
        <v>19</v>
      </c>
      <c r="K128" s="190">
        <v>6</v>
      </c>
      <c r="L128" s="190">
        <v>29</v>
      </c>
      <c r="M128" s="190">
        <v>1</v>
      </c>
      <c r="N128" s="190">
        <v>2</v>
      </c>
      <c r="O128" s="190">
        <v>6</v>
      </c>
      <c r="P128" s="190">
        <v>2</v>
      </c>
      <c r="Q128" s="190">
        <v>60</v>
      </c>
      <c r="R128" s="190"/>
      <c r="S128" s="190">
        <v>6</v>
      </c>
      <c r="T128" s="192">
        <v>1</v>
      </c>
      <c r="U128" s="192">
        <v>1</v>
      </c>
      <c r="V128" s="192"/>
      <c r="W128" s="190">
        <v>6</v>
      </c>
      <c r="X128" s="190"/>
      <c r="Y128" s="190"/>
      <c r="Z128" s="190"/>
      <c r="AA128" s="190"/>
      <c r="AB128" s="190">
        <v>0</v>
      </c>
      <c r="AC128" s="190">
        <v>3</v>
      </c>
      <c r="AD128" s="190">
        <f t="shared" si="13"/>
        <v>277</v>
      </c>
    </row>
    <row r="129" spans="1:30" s="183" customFormat="1" ht="16.5">
      <c r="A129" s="184">
        <v>19</v>
      </c>
      <c r="B129" s="195">
        <v>2</v>
      </c>
      <c r="C129" s="185" t="s">
        <v>379</v>
      </c>
      <c r="D129" s="185"/>
      <c r="E129" s="194">
        <v>681</v>
      </c>
      <c r="F129" s="185" t="s">
        <v>32</v>
      </c>
      <c r="G129" s="186">
        <v>609</v>
      </c>
      <c r="H129" s="190">
        <v>51</v>
      </c>
      <c r="I129" s="190">
        <v>112</v>
      </c>
      <c r="J129" s="190">
        <v>28</v>
      </c>
      <c r="K129" s="190">
        <v>3</v>
      </c>
      <c r="L129" s="190">
        <v>27</v>
      </c>
      <c r="M129" s="190">
        <v>4</v>
      </c>
      <c r="N129" s="190">
        <v>2</v>
      </c>
      <c r="O129" s="190">
        <v>3</v>
      </c>
      <c r="P129" s="190">
        <v>1</v>
      </c>
      <c r="Q129" s="190">
        <v>52</v>
      </c>
      <c r="R129" s="190"/>
      <c r="S129" s="190">
        <v>2</v>
      </c>
      <c r="T129" s="192">
        <v>4</v>
      </c>
      <c r="U129" s="192">
        <v>1</v>
      </c>
      <c r="V129" s="192"/>
      <c r="W129" s="190">
        <v>6</v>
      </c>
      <c r="X129" s="190"/>
      <c r="Y129" s="190"/>
      <c r="Z129" s="190"/>
      <c r="AA129" s="190"/>
      <c r="AB129" s="190">
        <v>0</v>
      </c>
      <c r="AC129" s="190">
        <v>4</v>
      </c>
      <c r="AD129" s="190">
        <f t="shared" si="13"/>
        <v>300</v>
      </c>
    </row>
    <row r="130" spans="1:30" s="183" customFormat="1" ht="16.5">
      <c r="A130" s="184">
        <v>19</v>
      </c>
      <c r="B130" s="195">
        <v>2</v>
      </c>
      <c r="C130" s="185" t="s">
        <v>379</v>
      </c>
      <c r="D130" s="185"/>
      <c r="E130" s="194">
        <v>682</v>
      </c>
      <c r="F130" s="185" t="s">
        <v>31</v>
      </c>
      <c r="G130" s="186">
        <v>739</v>
      </c>
      <c r="H130" s="190">
        <v>65</v>
      </c>
      <c r="I130" s="190">
        <v>104</v>
      </c>
      <c r="J130" s="190">
        <v>20</v>
      </c>
      <c r="K130" s="190">
        <v>1</v>
      </c>
      <c r="L130" s="190">
        <v>62</v>
      </c>
      <c r="M130" s="190">
        <v>7</v>
      </c>
      <c r="N130" s="190">
        <v>11</v>
      </c>
      <c r="O130" s="190">
        <v>7</v>
      </c>
      <c r="P130" s="190">
        <v>2</v>
      </c>
      <c r="Q130" s="190">
        <v>64</v>
      </c>
      <c r="R130" s="190"/>
      <c r="S130" s="190">
        <v>1</v>
      </c>
      <c r="T130" s="192">
        <v>5</v>
      </c>
      <c r="U130" s="192">
        <v>4</v>
      </c>
      <c r="V130" s="192"/>
      <c r="W130" s="190">
        <v>9</v>
      </c>
      <c r="X130" s="190"/>
      <c r="Y130" s="190"/>
      <c r="Z130" s="190"/>
      <c r="AA130" s="190"/>
      <c r="AB130" s="190">
        <v>0</v>
      </c>
      <c r="AC130" s="190">
        <v>15</v>
      </c>
      <c r="AD130" s="190">
        <f t="shared" si="13"/>
        <v>377</v>
      </c>
    </row>
    <row r="131" spans="1:30" s="183" customFormat="1" ht="16.5">
      <c r="A131" s="184">
        <v>19</v>
      </c>
      <c r="B131" s="195">
        <v>2</v>
      </c>
      <c r="C131" s="185" t="s">
        <v>379</v>
      </c>
      <c r="D131" s="185"/>
      <c r="E131" s="194">
        <v>682</v>
      </c>
      <c r="F131" s="185" t="s">
        <v>32</v>
      </c>
      <c r="G131" s="186">
        <v>739</v>
      </c>
      <c r="H131" s="190">
        <v>58</v>
      </c>
      <c r="I131" s="190">
        <v>124</v>
      </c>
      <c r="J131" s="190">
        <v>30</v>
      </c>
      <c r="K131" s="190">
        <v>1</v>
      </c>
      <c r="L131" s="190">
        <v>55</v>
      </c>
      <c r="M131" s="190">
        <v>2</v>
      </c>
      <c r="N131" s="190">
        <v>10</v>
      </c>
      <c r="O131" s="190">
        <v>4</v>
      </c>
      <c r="P131" s="190">
        <v>0</v>
      </c>
      <c r="Q131" s="190">
        <v>50</v>
      </c>
      <c r="R131" s="190"/>
      <c r="S131" s="190">
        <v>4</v>
      </c>
      <c r="T131" s="192">
        <v>5</v>
      </c>
      <c r="U131" s="192">
        <v>0</v>
      </c>
      <c r="V131" s="192"/>
      <c r="W131" s="190">
        <v>2</v>
      </c>
      <c r="X131" s="190"/>
      <c r="Y131" s="190"/>
      <c r="Z131" s="190"/>
      <c r="AA131" s="190"/>
      <c r="AB131" s="190">
        <v>0</v>
      </c>
      <c r="AC131" s="190">
        <v>11</v>
      </c>
      <c r="AD131" s="190">
        <f t="shared" si="13"/>
        <v>356</v>
      </c>
    </row>
    <row r="132" spans="1:30" s="183" customFormat="1" ht="16.5">
      <c r="A132" s="184">
        <v>19</v>
      </c>
      <c r="B132" s="195">
        <v>2</v>
      </c>
      <c r="C132" s="185" t="s">
        <v>379</v>
      </c>
      <c r="D132" s="185"/>
      <c r="E132" s="194">
        <v>683</v>
      </c>
      <c r="F132" s="185" t="s">
        <v>31</v>
      </c>
      <c r="G132" s="186">
        <v>677</v>
      </c>
      <c r="H132" s="190">
        <v>77</v>
      </c>
      <c r="I132" s="190">
        <v>64</v>
      </c>
      <c r="J132" s="190">
        <v>21</v>
      </c>
      <c r="K132" s="190">
        <v>4</v>
      </c>
      <c r="L132" s="190">
        <v>40</v>
      </c>
      <c r="M132" s="190">
        <v>3</v>
      </c>
      <c r="N132" s="190">
        <v>6</v>
      </c>
      <c r="O132" s="190">
        <v>5</v>
      </c>
      <c r="P132" s="190">
        <v>0</v>
      </c>
      <c r="Q132" s="190">
        <v>40</v>
      </c>
      <c r="R132" s="190"/>
      <c r="S132" s="190">
        <v>1</v>
      </c>
      <c r="T132" s="192">
        <v>4</v>
      </c>
      <c r="U132" s="192">
        <v>2</v>
      </c>
      <c r="V132" s="192"/>
      <c r="W132" s="190">
        <v>4</v>
      </c>
      <c r="X132" s="190"/>
      <c r="Y132" s="190"/>
      <c r="Z132" s="190"/>
      <c r="AA132" s="190"/>
      <c r="AB132" s="190">
        <v>0</v>
      </c>
      <c r="AC132" s="190">
        <v>7</v>
      </c>
      <c r="AD132" s="190">
        <f t="shared" si="13"/>
        <v>278</v>
      </c>
    </row>
    <row r="133" spans="1:30" s="183" customFormat="1" ht="16.5">
      <c r="A133" s="184">
        <v>19</v>
      </c>
      <c r="B133" s="195">
        <v>2</v>
      </c>
      <c r="C133" s="185" t="s">
        <v>379</v>
      </c>
      <c r="D133" s="185"/>
      <c r="E133" s="194">
        <v>683</v>
      </c>
      <c r="F133" s="185" t="s">
        <v>32</v>
      </c>
      <c r="G133" s="186">
        <v>677</v>
      </c>
      <c r="H133" s="190">
        <v>62</v>
      </c>
      <c r="I133" s="190">
        <v>70</v>
      </c>
      <c r="J133" s="190">
        <v>25</v>
      </c>
      <c r="K133" s="190">
        <v>1</v>
      </c>
      <c r="L133" s="190">
        <v>26</v>
      </c>
      <c r="M133" s="190">
        <v>4</v>
      </c>
      <c r="N133" s="190">
        <v>10</v>
      </c>
      <c r="O133" s="190">
        <v>2</v>
      </c>
      <c r="P133" s="190">
        <v>2</v>
      </c>
      <c r="Q133" s="190">
        <v>57</v>
      </c>
      <c r="R133" s="190"/>
      <c r="S133" s="190">
        <v>2</v>
      </c>
      <c r="T133" s="192">
        <v>5</v>
      </c>
      <c r="U133" s="192">
        <v>0</v>
      </c>
      <c r="V133" s="192"/>
      <c r="W133" s="190">
        <v>7</v>
      </c>
      <c r="X133" s="190"/>
      <c r="Y133" s="190"/>
      <c r="Z133" s="190"/>
      <c r="AA133" s="190"/>
      <c r="AB133" s="190">
        <v>0</v>
      </c>
      <c r="AC133" s="190">
        <v>10</v>
      </c>
      <c r="AD133" s="190">
        <f t="shared" si="13"/>
        <v>283</v>
      </c>
    </row>
    <row r="134" spans="1:30" s="183" customFormat="1" ht="16.5">
      <c r="A134" s="184">
        <v>19</v>
      </c>
      <c r="B134" s="195">
        <v>2</v>
      </c>
      <c r="C134" s="185" t="s">
        <v>379</v>
      </c>
      <c r="D134" s="185"/>
      <c r="E134" s="194">
        <v>683</v>
      </c>
      <c r="F134" s="185" t="s">
        <v>33</v>
      </c>
      <c r="G134" s="186">
        <v>676</v>
      </c>
      <c r="H134" s="190">
        <v>75</v>
      </c>
      <c r="I134" s="190">
        <v>86</v>
      </c>
      <c r="J134" s="190">
        <v>17</v>
      </c>
      <c r="K134" s="190">
        <v>6</v>
      </c>
      <c r="L134" s="190">
        <v>44</v>
      </c>
      <c r="M134" s="190">
        <v>3</v>
      </c>
      <c r="N134" s="190">
        <v>5</v>
      </c>
      <c r="O134" s="190">
        <v>0</v>
      </c>
      <c r="P134" s="190">
        <v>2</v>
      </c>
      <c r="Q134" s="190">
        <v>62</v>
      </c>
      <c r="R134" s="190"/>
      <c r="S134" s="190">
        <v>3</v>
      </c>
      <c r="T134" s="192">
        <v>5</v>
      </c>
      <c r="U134" s="192">
        <v>3</v>
      </c>
      <c r="V134" s="192"/>
      <c r="W134" s="190">
        <v>6</v>
      </c>
      <c r="X134" s="190"/>
      <c r="Y134" s="190"/>
      <c r="Z134" s="190"/>
      <c r="AA134" s="190"/>
      <c r="AB134" s="190">
        <v>0</v>
      </c>
      <c r="AC134" s="190">
        <v>10</v>
      </c>
      <c r="AD134" s="190">
        <f t="shared" si="13"/>
        <v>327</v>
      </c>
    </row>
    <row r="135" spans="1:30" s="183" customFormat="1" ht="16.5">
      <c r="A135" s="184">
        <v>19</v>
      </c>
      <c r="B135" s="195">
        <v>2</v>
      </c>
      <c r="C135" s="185" t="s">
        <v>379</v>
      </c>
      <c r="D135" s="185"/>
      <c r="E135" s="194">
        <v>684</v>
      </c>
      <c r="F135" s="185" t="s">
        <v>31</v>
      </c>
      <c r="G135" s="186">
        <v>564</v>
      </c>
      <c r="H135" s="190">
        <v>52</v>
      </c>
      <c r="I135" s="190">
        <v>88</v>
      </c>
      <c r="J135" s="190">
        <v>22</v>
      </c>
      <c r="K135" s="190">
        <v>2</v>
      </c>
      <c r="L135" s="190">
        <v>47</v>
      </c>
      <c r="M135" s="190">
        <v>4</v>
      </c>
      <c r="N135" s="190">
        <v>3</v>
      </c>
      <c r="O135" s="190">
        <v>3</v>
      </c>
      <c r="P135" s="190">
        <v>0</v>
      </c>
      <c r="Q135" s="190">
        <v>49</v>
      </c>
      <c r="R135" s="190"/>
      <c r="S135" s="190">
        <v>2</v>
      </c>
      <c r="T135" s="192">
        <v>5</v>
      </c>
      <c r="U135" s="192">
        <v>0</v>
      </c>
      <c r="V135" s="192"/>
      <c r="W135" s="190">
        <v>4</v>
      </c>
      <c r="X135" s="190"/>
      <c r="Y135" s="190"/>
      <c r="Z135" s="190"/>
      <c r="AA135" s="190"/>
      <c r="AB135" s="190">
        <v>0</v>
      </c>
      <c r="AC135" s="190">
        <v>10</v>
      </c>
      <c r="AD135" s="190">
        <f t="shared" si="13"/>
        <v>291</v>
      </c>
    </row>
    <row r="136" spans="1:30" s="183" customFormat="1" ht="16.5">
      <c r="A136" s="184">
        <v>19</v>
      </c>
      <c r="B136" s="195">
        <v>2</v>
      </c>
      <c r="C136" s="185" t="s">
        <v>379</v>
      </c>
      <c r="D136" s="185"/>
      <c r="E136" s="194">
        <v>684</v>
      </c>
      <c r="F136" s="185" t="s">
        <v>32</v>
      </c>
      <c r="G136" s="186">
        <v>564</v>
      </c>
      <c r="H136" s="190">
        <v>56</v>
      </c>
      <c r="I136" s="190">
        <v>108</v>
      </c>
      <c r="J136" s="190">
        <v>13</v>
      </c>
      <c r="K136" s="190">
        <v>0</v>
      </c>
      <c r="L136" s="190">
        <v>43</v>
      </c>
      <c r="M136" s="190">
        <v>0</v>
      </c>
      <c r="N136" s="190">
        <v>3</v>
      </c>
      <c r="O136" s="190">
        <v>2</v>
      </c>
      <c r="P136" s="190">
        <v>0</v>
      </c>
      <c r="Q136" s="190">
        <v>36</v>
      </c>
      <c r="R136" s="190"/>
      <c r="S136" s="190">
        <v>0</v>
      </c>
      <c r="T136" s="192">
        <v>5</v>
      </c>
      <c r="U136" s="192">
        <v>3</v>
      </c>
      <c r="V136" s="192"/>
      <c r="W136" s="190">
        <v>6</v>
      </c>
      <c r="X136" s="190"/>
      <c r="Y136" s="190"/>
      <c r="Z136" s="190"/>
      <c r="AA136" s="190"/>
      <c r="AB136" s="190">
        <v>0</v>
      </c>
      <c r="AC136" s="190">
        <v>6</v>
      </c>
      <c r="AD136" s="190">
        <f t="shared" si="13"/>
        <v>281</v>
      </c>
    </row>
    <row r="137" spans="1:30" s="183" customFormat="1" ht="16.5">
      <c r="A137" s="184">
        <v>19</v>
      </c>
      <c r="B137" s="195">
        <v>2</v>
      </c>
      <c r="C137" s="185" t="s">
        <v>379</v>
      </c>
      <c r="D137" s="185"/>
      <c r="E137" s="194">
        <v>684</v>
      </c>
      <c r="F137" s="185" t="s">
        <v>33</v>
      </c>
      <c r="G137" s="186">
        <v>564</v>
      </c>
      <c r="H137" s="190">
        <v>48</v>
      </c>
      <c r="I137" s="190">
        <v>97</v>
      </c>
      <c r="J137" s="190">
        <v>18</v>
      </c>
      <c r="K137" s="190">
        <v>2</v>
      </c>
      <c r="L137" s="190">
        <v>45</v>
      </c>
      <c r="M137" s="190">
        <v>1</v>
      </c>
      <c r="N137" s="190">
        <v>6</v>
      </c>
      <c r="O137" s="190">
        <v>3</v>
      </c>
      <c r="P137" s="190">
        <v>0</v>
      </c>
      <c r="Q137" s="190">
        <v>51</v>
      </c>
      <c r="R137" s="190"/>
      <c r="S137" s="190">
        <v>1</v>
      </c>
      <c r="T137" s="192">
        <v>1</v>
      </c>
      <c r="U137" s="192">
        <v>0</v>
      </c>
      <c r="V137" s="192"/>
      <c r="W137" s="190">
        <v>7</v>
      </c>
      <c r="X137" s="190"/>
      <c r="Y137" s="190"/>
      <c r="Z137" s="190"/>
      <c r="AA137" s="190"/>
      <c r="AB137" s="190">
        <v>0</v>
      </c>
      <c r="AC137" s="190">
        <v>8</v>
      </c>
      <c r="AD137" s="190">
        <f t="shared" si="13"/>
        <v>288</v>
      </c>
    </row>
    <row r="138" spans="1:30" s="183" customFormat="1" ht="16.5">
      <c r="A138" s="184">
        <v>19</v>
      </c>
      <c r="B138" s="195">
        <v>2</v>
      </c>
      <c r="C138" s="185" t="s">
        <v>379</v>
      </c>
      <c r="D138" s="185"/>
      <c r="E138" s="194">
        <v>685</v>
      </c>
      <c r="F138" s="185" t="s">
        <v>31</v>
      </c>
      <c r="G138" s="186">
        <v>740</v>
      </c>
      <c r="H138" s="190">
        <v>84</v>
      </c>
      <c r="I138" s="190">
        <v>134</v>
      </c>
      <c r="J138" s="190">
        <v>16</v>
      </c>
      <c r="K138" s="190">
        <v>6</v>
      </c>
      <c r="L138" s="190">
        <v>52</v>
      </c>
      <c r="M138" s="190">
        <v>3</v>
      </c>
      <c r="N138" s="190">
        <v>8</v>
      </c>
      <c r="O138" s="190">
        <v>2</v>
      </c>
      <c r="P138" s="190">
        <v>0</v>
      </c>
      <c r="Q138" s="190">
        <v>41</v>
      </c>
      <c r="R138" s="190"/>
      <c r="S138" s="190">
        <v>2</v>
      </c>
      <c r="T138" s="192">
        <v>1</v>
      </c>
      <c r="U138" s="192">
        <v>3</v>
      </c>
      <c r="V138" s="192"/>
      <c r="W138" s="190">
        <v>10</v>
      </c>
      <c r="X138" s="190"/>
      <c r="Y138" s="190"/>
      <c r="Z138" s="190"/>
      <c r="AA138" s="190"/>
      <c r="AB138" s="190">
        <v>0</v>
      </c>
      <c r="AC138" s="190">
        <v>7</v>
      </c>
      <c r="AD138" s="190">
        <f t="shared" si="13"/>
        <v>369</v>
      </c>
    </row>
    <row r="139" spans="1:30" s="183" customFormat="1" ht="16.5">
      <c r="A139" s="184">
        <v>19</v>
      </c>
      <c r="B139" s="195">
        <v>2</v>
      </c>
      <c r="C139" s="185" t="s">
        <v>379</v>
      </c>
      <c r="D139" s="185"/>
      <c r="E139" s="194">
        <v>685</v>
      </c>
      <c r="F139" s="185" t="s">
        <v>32</v>
      </c>
      <c r="G139" s="186">
        <v>740</v>
      </c>
      <c r="H139" s="190">
        <v>85</v>
      </c>
      <c r="I139" s="190">
        <v>138</v>
      </c>
      <c r="J139" s="190">
        <v>13</v>
      </c>
      <c r="K139" s="190">
        <v>1</v>
      </c>
      <c r="L139" s="190">
        <v>41</v>
      </c>
      <c r="M139" s="190">
        <v>1</v>
      </c>
      <c r="N139" s="190">
        <v>8</v>
      </c>
      <c r="O139" s="190">
        <v>4</v>
      </c>
      <c r="P139" s="190">
        <v>1</v>
      </c>
      <c r="Q139" s="190">
        <v>39</v>
      </c>
      <c r="R139" s="190"/>
      <c r="S139" s="190">
        <v>5</v>
      </c>
      <c r="T139" s="192">
        <v>7</v>
      </c>
      <c r="U139" s="192">
        <v>2</v>
      </c>
      <c r="V139" s="192"/>
      <c r="W139" s="190">
        <v>7</v>
      </c>
      <c r="X139" s="190"/>
      <c r="Y139" s="190"/>
      <c r="Z139" s="190"/>
      <c r="AA139" s="190"/>
      <c r="AB139" s="190">
        <v>0</v>
      </c>
      <c r="AC139" s="190">
        <v>9</v>
      </c>
      <c r="AD139" s="190">
        <f t="shared" si="13"/>
        <v>361</v>
      </c>
    </row>
    <row r="140" spans="1:30" s="183" customFormat="1" ht="16.5">
      <c r="A140" s="184">
        <v>19</v>
      </c>
      <c r="B140" s="195">
        <v>2</v>
      </c>
      <c r="C140" s="185" t="s">
        <v>379</v>
      </c>
      <c r="D140" s="185"/>
      <c r="E140" s="194">
        <v>686</v>
      </c>
      <c r="F140" s="185" t="s">
        <v>31</v>
      </c>
      <c r="G140" s="186">
        <v>659</v>
      </c>
      <c r="H140" s="190">
        <v>54</v>
      </c>
      <c r="I140" s="190">
        <v>80</v>
      </c>
      <c r="J140" s="190">
        <v>9</v>
      </c>
      <c r="K140" s="190">
        <v>16</v>
      </c>
      <c r="L140" s="190">
        <v>37</v>
      </c>
      <c r="M140" s="190">
        <v>7</v>
      </c>
      <c r="N140" s="190">
        <v>12</v>
      </c>
      <c r="O140" s="190">
        <v>2</v>
      </c>
      <c r="P140" s="190">
        <v>6</v>
      </c>
      <c r="Q140" s="190">
        <v>27</v>
      </c>
      <c r="R140" s="190"/>
      <c r="S140" s="190">
        <v>4</v>
      </c>
      <c r="T140" s="192">
        <v>5</v>
      </c>
      <c r="U140" s="192">
        <v>0</v>
      </c>
      <c r="V140" s="192"/>
      <c r="W140" s="190">
        <v>10</v>
      </c>
      <c r="X140" s="190"/>
      <c r="Y140" s="190"/>
      <c r="Z140" s="190"/>
      <c r="AA140" s="190"/>
      <c r="AB140" s="190">
        <v>0</v>
      </c>
      <c r="AC140" s="190">
        <v>13</v>
      </c>
      <c r="AD140" s="190">
        <f t="shared" si="13"/>
        <v>282</v>
      </c>
    </row>
    <row r="141" spans="1:30" s="183" customFormat="1" ht="16.5">
      <c r="A141" s="184">
        <v>19</v>
      </c>
      <c r="B141" s="195">
        <v>2</v>
      </c>
      <c r="C141" s="185" t="s">
        <v>379</v>
      </c>
      <c r="D141" s="185"/>
      <c r="E141" s="194">
        <v>686</v>
      </c>
      <c r="F141" s="185" t="s">
        <v>32</v>
      </c>
      <c r="G141" s="186">
        <v>659</v>
      </c>
      <c r="H141" s="190">
        <v>51</v>
      </c>
      <c r="I141" s="190">
        <v>81</v>
      </c>
      <c r="J141" s="190">
        <v>17</v>
      </c>
      <c r="K141" s="190">
        <v>1</v>
      </c>
      <c r="L141" s="190">
        <v>42</v>
      </c>
      <c r="M141" s="190">
        <v>12</v>
      </c>
      <c r="N141" s="190">
        <v>5</v>
      </c>
      <c r="O141" s="190">
        <v>4</v>
      </c>
      <c r="P141" s="190">
        <v>0</v>
      </c>
      <c r="Q141" s="190">
        <v>54</v>
      </c>
      <c r="R141" s="190"/>
      <c r="S141" s="190">
        <v>3</v>
      </c>
      <c r="T141" s="192">
        <v>2</v>
      </c>
      <c r="U141" s="192">
        <v>2</v>
      </c>
      <c r="V141" s="192"/>
      <c r="W141" s="190">
        <v>7</v>
      </c>
      <c r="X141" s="190"/>
      <c r="Y141" s="190"/>
      <c r="Z141" s="190"/>
      <c r="AA141" s="190"/>
      <c r="AB141" s="190">
        <v>0</v>
      </c>
      <c r="AC141" s="190">
        <v>9</v>
      </c>
      <c r="AD141" s="190">
        <f t="shared" si="13"/>
        <v>290</v>
      </c>
    </row>
    <row r="142" spans="1:30" s="183" customFormat="1" ht="16.5">
      <c r="A142" s="184">
        <v>19</v>
      </c>
      <c r="B142" s="195">
        <v>2</v>
      </c>
      <c r="C142" s="185" t="s">
        <v>379</v>
      </c>
      <c r="D142" s="185"/>
      <c r="E142" s="194">
        <v>686</v>
      </c>
      <c r="F142" s="185" t="s">
        <v>33</v>
      </c>
      <c r="G142" s="186">
        <v>658</v>
      </c>
      <c r="H142" s="190">
        <v>60</v>
      </c>
      <c r="I142" s="190">
        <v>64</v>
      </c>
      <c r="J142" s="190">
        <v>17</v>
      </c>
      <c r="K142" s="190">
        <v>2</v>
      </c>
      <c r="L142" s="190">
        <v>40</v>
      </c>
      <c r="M142" s="190">
        <v>13</v>
      </c>
      <c r="N142" s="190">
        <v>12</v>
      </c>
      <c r="O142" s="190">
        <v>2</v>
      </c>
      <c r="P142" s="190">
        <v>2</v>
      </c>
      <c r="Q142" s="190">
        <v>40</v>
      </c>
      <c r="R142" s="190"/>
      <c r="S142" s="190">
        <v>1</v>
      </c>
      <c r="T142" s="192">
        <v>7</v>
      </c>
      <c r="U142" s="192">
        <v>0</v>
      </c>
      <c r="V142" s="192"/>
      <c r="W142" s="190">
        <v>5</v>
      </c>
      <c r="X142" s="190"/>
      <c r="Y142" s="190"/>
      <c r="Z142" s="190"/>
      <c r="AA142" s="190"/>
      <c r="AB142" s="190">
        <v>0</v>
      </c>
      <c r="AC142" s="190">
        <v>10</v>
      </c>
      <c r="AD142" s="190">
        <f t="shared" si="13"/>
        <v>275</v>
      </c>
    </row>
    <row r="143" spans="1:30" s="183" customFormat="1" ht="16.5">
      <c r="A143" s="184">
        <v>19</v>
      </c>
      <c r="B143" s="195">
        <v>2</v>
      </c>
      <c r="C143" s="185" t="s">
        <v>379</v>
      </c>
      <c r="D143" s="185"/>
      <c r="E143" s="194">
        <v>686</v>
      </c>
      <c r="F143" s="185" t="s">
        <v>197</v>
      </c>
      <c r="G143" s="186">
        <v>658</v>
      </c>
      <c r="H143" s="190">
        <v>50</v>
      </c>
      <c r="I143" s="190">
        <v>83</v>
      </c>
      <c r="J143" s="190">
        <v>16</v>
      </c>
      <c r="K143" s="190">
        <v>1</v>
      </c>
      <c r="L143" s="190">
        <v>24</v>
      </c>
      <c r="M143" s="190">
        <v>6</v>
      </c>
      <c r="N143" s="190">
        <v>16</v>
      </c>
      <c r="O143" s="190">
        <v>4</v>
      </c>
      <c r="P143" s="190">
        <v>0</v>
      </c>
      <c r="Q143" s="190">
        <v>47</v>
      </c>
      <c r="R143" s="190"/>
      <c r="S143" s="190">
        <v>3</v>
      </c>
      <c r="T143" s="192">
        <v>7</v>
      </c>
      <c r="U143" s="192">
        <v>1</v>
      </c>
      <c r="V143" s="192"/>
      <c r="W143" s="190">
        <v>2</v>
      </c>
      <c r="X143" s="190"/>
      <c r="Y143" s="190"/>
      <c r="Z143" s="190"/>
      <c r="AA143" s="190"/>
      <c r="AB143" s="190">
        <v>0</v>
      </c>
      <c r="AC143" s="190">
        <v>7</v>
      </c>
      <c r="AD143" s="190">
        <f t="shared" si="13"/>
        <v>267</v>
      </c>
    </row>
    <row r="144" spans="1:30" s="183" customFormat="1" ht="16.5">
      <c r="A144" s="184">
        <v>19</v>
      </c>
      <c r="B144" s="195">
        <v>2</v>
      </c>
      <c r="C144" s="185" t="s">
        <v>379</v>
      </c>
      <c r="D144" s="185"/>
      <c r="E144" s="194">
        <v>687</v>
      </c>
      <c r="F144" s="185" t="s">
        <v>31</v>
      </c>
      <c r="G144" s="186">
        <v>571</v>
      </c>
      <c r="H144" s="190">
        <v>53</v>
      </c>
      <c r="I144" s="190">
        <v>66</v>
      </c>
      <c r="J144" s="190">
        <v>25</v>
      </c>
      <c r="K144" s="190">
        <v>6</v>
      </c>
      <c r="L144" s="190">
        <v>23</v>
      </c>
      <c r="M144" s="190">
        <v>1</v>
      </c>
      <c r="N144" s="190">
        <v>30</v>
      </c>
      <c r="O144" s="190">
        <v>3</v>
      </c>
      <c r="P144" s="190">
        <v>1</v>
      </c>
      <c r="Q144" s="190">
        <v>33</v>
      </c>
      <c r="R144" s="190"/>
      <c r="S144" s="190">
        <v>3</v>
      </c>
      <c r="T144" s="192">
        <v>3</v>
      </c>
      <c r="U144" s="192">
        <v>1</v>
      </c>
      <c r="V144" s="192"/>
      <c r="W144" s="190">
        <v>5</v>
      </c>
      <c r="X144" s="190"/>
      <c r="Y144" s="190"/>
      <c r="Z144" s="190"/>
      <c r="AA144" s="190"/>
      <c r="AB144" s="190">
        <v>0</v>
      </c>
      <c r="AC144" s="190">
        <v>7</v>
      </c>
      <c r="AD144" s="190">
        <f t="shared" si="13"/>
        <v>260</v>
      </c>
    </row>
    <row r="145" spans="1:30" s="183" customFormat="1" ht="16.5">
      <c r="A145" s="184">
        <v>19</v>
      </c>
      <c r="B145" s="195">
        <v>2</v>
      </c>
      <c r="C145" s="185" t="s">
        <v>379</v>
      </c>
      <c r="D145" s="185"/>
      <c r="E145" s="194">
        <v>687</v>
      </c>
      <c r="F145" s="185" t="s">
        <v>32</v>
      </c>
      <c r="G145" s="186">
        <v>571</v>
      </c>
      <c r="H145" s="190">
        <v>74</v>
      </c>
      <c r="I145" s="190">
        <v>68</v>
      </c>
      <c r="J145" s="190">
        <v>14</v>
      </c>
      <c r="K145" s="190">
        <v>1</v>
      </c>
      <c r="L145" s="190">
        <v>17</v>
      </c>
      <c r="M145" s="190">
        <v>1</v>
      </c>
      <c r="N145" s="190">
        <v>33</v>
      </c>
      <c r="O145" s="190">
        <v>3</v>
      </c>
      <c r="P145" s="190">
        <v>0</v>
      </c>
      <c r="Q145" s="190">
        <v>44</v>
      </c>
      <c r="R145" s="190"/>
      <c r="S145" s="190">
        <v>1</v>
      </c>
      <c r="T145" s="192">
        <v>4</v>
      </c>
      <c r="U145" s="192">
        <v>2</v>
      </c>
      <c r="V145" s="192"/>
      <c r="W145" s="190">
        <v>5</v>
      </c>
      <c r="X145" s="190"/>
      <c r="Y145" s="190"/>
      <c r="Z145" s="190"/>
      <c r="AA145" s="190"/>
      <c r="AB145" s="190">
        <v>0</v>
      </c>
      <c r="AC145" s="190">
        <v>10</v>
      </c>
      <c r="AD145" s="190">
        <f t="shared" si="13"/>
        <v>277</v>
      </c>
    </row>
    <row r="146" spans="1:30" s="183" customFormat="1" ht="16.5">
      <c r="A146" s="184">
        <v>19</v>
      </c>
      <c r="B146" s="195">
        <v>2</v>
      </c>
      <c r="C146" s="185" t="s">
        <v>379</v>
      </c>
      <c r="D146" s="185"/>
      <c r="E146" s="194">
        <v>687</v>
      </c>
      <c r="F146" s="185" t="s">
        <v>33</v>
      </c>
      <c r="G146" s="186">
        <v>570</v>
      </c>
      <c r="H146" s="190">
        <v>32</v>
      </c>
      <c r="I146" s="190">
        <v>69</v>
      </c>
      <c r="J146" s="190">
        <v>13</v>
      </c>
      <c r="K146" s="190">
        <v>0</v>
      </c>
      <c r="L146" s="190">
        <v>22</v>
      </c>
      <c r="M146" s="190">
        <v>2</v>
      </c>
      <c r="N146" s="190">
        <v>25</v>
      </c>
      <c r="O146" s="190">
        <v>4</v>
      </c>
      <c r="P146" s="190">
        <v>0</v>
      </c>
      <c r="Q146" s="190">
        <v>44</v>
      </c>
      <c r="R146" s="190"/>
      <c r="S146" s="190">
        <v>2</v>
      </c>
      <c r="T146" s="192">
        <v>2</v>
      </c>
      <c r="U146" s="192">
        <v>1</v>
      </c>
      <c r="V146" s="192"/>
      <c r="W146" s="190">
        <v>5</v>
      </c>
      <c r="X146" s="190"/>
      <c r="Y146" s="190"/>
      <c r="Z146" s="190"/>
      <c r="AA146" s="190"/>
      <c r="AB146" s="190">
        <v>0</v>
      </c>
      <c r="AC146" s="190">
        <v>16</v>
      </c>
      <c r="AD146" s="190">
        <f t="shared" si="13"/>
        <v>237</v>
      </c>
    </row>
    <row r="147" spans="1:30" s="183" customFormat="1" ht="16.5">
      <c r="A147" s="184">
        <v>19</v>
      </c>
      <c r="B147" s="195">
        <v>2</v>
      </c>
      <c r="C147" s="185" t="s">
        <v>379</v>
      </c>
      <c r="D147" s="185"/>
      <c r="E147" s="194">
        <v>688</v>
      </c>
      <c r="F147" s="185" t="s">
        <v>31</v>
      </c>
      <c r="G147" s="186">
        <v>744</v>
      </c>
      <c r="H147" s="190">
        <v>48</v>
      </c>
      <c r="I147" s="190">
        <v>143</v>
      </c>
      <c r="J147" s="190">
        <v>25</v>
      </c>
      <c r="K147" s="190">
        <v>4</v>
      </c>
      <c r="L147" s="190">
        <v>56</v>
      </c>
      <c r="M147" s="190">
        <v>1</v>
      </c>
      <c r="N147" s="190">
        <v>3</v>
      </c>
      <c r="O147" s="190">
        <v>11</v>
      </c>
      <c r="P147" s="190">
        <v>1</v>
      </c>
      <c r="Q147" s="190">
        <v>64</v>
      </c>
      <c r="R147" s="190"/>
      <c r="S147" s="190">
        <v>3</v>
      </c>
      <c r="T147" s="192">
        <v>2</v>
      </c>
      <c r="U147" s="192">
        <v>4</v>
      </c>
      <c r="V147" s="192"/>
      <c r="W147" s="190">
        <v>13</v>
      </c>
      <c r="X147" s="190"/>
      <c r="Y147" s="190"/>
      <c r="Z147" s="190"/>
      <c r="AA147" s="190"/>
      <c r="AB147" s="190">
        <v>0</v>
      </c>
      <c r="AC147" s="190">
        <v>11</v>
      </c>
      <c r="AD147" s="190">
        <f t="shared" si="13"/>
        <v>389</v>
      </c>
    </row>
    <row r="148" spans="1:30" s="183" customFormat="1" ht="16.5">
      <c r="A148" s="184">
        <v>19</v>
      </c>
      <c r="B148" s="195">
        <v>2</v>
      </c>
      <c r="C148" s="185" t="s">
        <v>379</v>
      </c>
      <c r="D148" s="185"/>
      <c r="E148" s="194">
        <v>688</v>
      </c>
      <c r="F148" s="185" t="s">
        <v>32</v>
      </c>
      <c r="G148" s="186">
        <v>744</v>
      </c>
      <c r="H148" s="190">
        <v>58</v>
      </c>
      <c r="I148" s="190">
        <v>167</v>
      </c>
      <c r="J148" s="190">
        <v>23</v>
      </c>
      <c r="K148" s="190">
        <v>3</v>
      </c>
      <c r="L148" s="190">
        <v>52</v>
      </c>
      <c r="M148" s="190">
        <v>3</v>
      </c>
      <c r="N148" s="190">
        <v>4</v>
      </c>
      <c r="O148" s="190">
        <v>15</v>
      </c>
      <c r="P148" s="190">
        <v>1</v>
      </c>
      <c r="Q148" s="190">
        <v>49</v>
      </c>
      <c r="R148" s="190"/>
      <c r="S148" s="190">
        <v>1</v>
      </c>
      <c r="T148" s="192">
        <v>3</v>
      </c>
      <c r="U148" s="192">
        <v>4</v>
      </c>
      <c r="V148" s="192"/>
      <c r="W148" s="190">
        <v>9</v>
      </c>
      <c r="X148" s="190"/>
      <c r="Y148" s="190"/>
      <c r="Z148" s="190"/>
      <c r="AA148" s="190"/>
      <c r="AB148" s="190">
        <v>0</v>
      </c>
      <c r="AC148" s="190">
        <v>8</v>
      </c>
      <c r="AD148" s="190">
        <f t="shared" si="13"/>
        <v>400</v>
      </c>
    </row>
    <row r="149" spans="1:30" s="183" customFormat="1" ht="16.5">
      <c r="A149" s="184">
        <v>19</v>
      </c>
      <c r="B149" s="195">
        <v>2</v>
      </c>
      <c r="C149" s="185" t="s">
        <v>379</v>
      </c>
      <c r="D149" s="185"/>
      <c r="E149" s="194">
        <v>689</v>
      </c>
      <c r="F149" s="185" t="s">
        <v>31</v>
      </c>
      <c r="G149" s="186">
        <v>669</v>
      </c>
      <c r="H149" s="190">
        <v>52</v>
      </c>
      <c r="I149" s="190">
        <v>192</v>
      </c>
      <c r="J149" s="190">
        <v>8</v>
      </c>
      <c r="K149" s="190">
        <v>3</v>
      </c>
      <c r="L149" s="190">
        <v>44</v>
      </c>
      <c r="M149" s="190">
        <v>4</v>
      </c>
      <c r="N149" s="190">
        <v>1</v>
      </c>
      <c r="O149" s="190">
        <v>3</v>
      </c>
      <c r="P149" s="190">
        <v>1</v>
      </c>
      <c r="Q149" s="190">
        <v>59</v>
      </c>
      <c r="R149" s="190"/>
      <c r="S149" s="190">
        <v>2</v>
      </c>
      <c r="T149" s="192">
        <v>2</v>
      </c>
      <c r="U149" s="192">
        <v>8</v>
      </c>
      <c r="V149" s="192"/>
      <c r="W149" s="190">
        <v>3</v>
      </c>
      <c r="X149" s="190"/>
      <c r="Y149" s="190"/>
      <c r="Z149" s="190"/>
      <c r="AA149" s="190"/>
      <c r="AB149" s="190">
        <v>0</v>
      </c>
      <c r="AC149" s="190">
        <v>8</v>
      </c>
      <c r="AD149" s="190">
        <f t="shared" si="13"/>
        <v>390</v>
      </c>
    </row>
    <row r="150" spans="1:30" s="183" customFormat="1" ht="16.5">
      <c r="A150" s="184">
        <v>19</v>
      </c>
      <c r="B150" s="195">
        <v>2</v>
      </c>
      <c r="C150" s="185" t="s">
        <v>379</v>
      </c>
      <c r="D150" s="185"/>
      <c r="E150" s="194">
        <v>689</v>
      </c>
      <c r="F150" s="185" t="s">
        <v>32</v>
      </c>
      <c r="G150" s="186">
        <v>668</v>
      </c>
      <c r="H150" s="190">
        <v>52</v>
      </c>
      <c r="I150" s="190">
        <v>179</v>
      </c>
      <c r="J150" s="190">
        <v>8</v>
      </c>
      <c r="K150" s="190">
        <v>4</v>
      </c>
      <c r="L150" s="190">
        <v>46</v>
      </c>
      <c r="M150" s="190">
        <v>4</v>
      </c>
      <c r="N150" s="190">
        <v>4</v>
      </c>
      <c r="O150" s="190">
        <v>4</v>
      </c>
      <c r="P150" s="190">
        <v>0</v>
      </c>
      <c r="Q150" s="190">
        <v>53</v>
      </c>
      <c r="R150" s="190"/>
      <c r="S150" s="190">
        <v>2</v>
      </c>
      <c r="T150" s="192">
        <v>3</v>
      </c>
      <c r="U150" s="192">
        <v>2</v>
      </c>
      <c r="V150" s="192"/>
      <c r="W150" s="190">
        <v>3</v>
      </c>
      <c r="X150" s="190"/>
      <c r="Y150" s="190"/>
      <c r="Z150" s="190"/>
      <c r="AA150" s="190"/>
      <c r="AB150" s="190">
        <v>0</v>
      </c>
      <c r="AC150" s="190">
        <v>4</v>
      </c>
      <c r="AD150" s="190">
        <f t="shared" si="13"/>
        <v>368</v>
      </c>
    </row>
    <row r="151" spans="1:30" s="183" customFormat="1" ht="16.5">
      <c r="A151" s="184">
        <v>19</v>
      </c>
      <c r="B151" s="195">
        <v>2</v>
      </c>
      <c r="C151" s="185" t="s">
        <v>379</v>
      </c>
      <c r="D151" s="185"/>
      <c r="E151" s="194">
        <v>690</v>
      </c>
      <c r="F151" s="185" t="s">
        <v>31</v>
      </c>
      <c r="G151" s="186">
        <v>599</v>
      </c>
      <c r="H151" s="190">
        <v>48</v>
      </c>
      <c r="I151" s="190">
        <v>156</v>
      </c>
      <c r="J151" s="190">
        <v>9</v>
      </c>
      <c r="K151" s="190">
        <v>6</v>
      </c>
      <c r="L151" s="190">
        <v>53</v>
      </c>
      <c r="M151" s="190">
        <v>0</v>
      </c>
      <c r="N151" s="190">
        <v>1</v>
      </c>
      <c r="O151" s="190">
        <v>9</v>
      </c>
      <c r="P151" s="190">
        <v>0</v>
      </c>
      <c r="Q151" s="190">
        <v>33</v>
      </c>
      <c r="R151" s="190"/>
      <c r="S151" s="190">
        <v>2</v>
      </c>
      <c r="T151" s="192">
        <v>1</v>
      </c>
      <c r="U151" s="192">
        <v>3</v>
      </c>
      <c r="V151" s="192"/>
      <c r="W151" s="190">
        <v>15</v>
      </c>
      <c r="X151" s="190"/>
      <c r="Y151" s="190"/>
      <c r="Z151" s="190"/>
      <c r="AA151" s="190"/>
      <c r="AB151" s="190">
        <v>0</v>
      </c>
      <c r="AC151" s="190">
        <v>9</v>
      </c>
      <c r="AD151" s="190">
        <f t="shared" ref="AD151:AD190" si="14">SUM(H151:AC151)</f>
        <v>345</v>
      </c>
    </row>
    <row r="152" spans="1:30" s="183" customFormat="1" ht="16.5">
      <c r="A152" s="184">
        <v>19</v>
      </c>
      <c r="B152" s="195">
        <v>2</v>
      </c>
      <c r="C152" s="185" t="s">
        <v>379</v>
      </c>
      <c r="D152" s="185"/>
      <c r="E152" s="194">
        <v>691</v>
      </c>
      <c r="F152" s="185" t="s">
        <v>31</v>
      </c>
      <c r="G152" s="186">
        <v>611</v>
      </c>
      <c r="H152" s="190">
        <v>64</v>
      </c>
      <c r="I152" s="190">
        <v>131</v>
      </c>
      <c r="J152" s="190">
        <v>12</v>
      </c>
      <c r="K152" s="190">
        <v>3</v>
      </c>
      <c r="L152" s="190">
        <v>47</v>
      </c>
      <c r="M152" s="190">
        <v>1</v>
      </c>
      <c r="N152" s="190">
        <v>6</v>
      </c>
      <c r="O152" s="190">
        <v>4</v>
      </c>
      <c r="P152" s="190">
        <v>0</v>
      </c>
      <c r="Q152" s="190">
        <v>25</v>
      </c>
      <c r="R152" s="190"/>
      <c r="S152" s="190">
        <v>1</v>
      </c>
      <c r="T152" s="192">
        <v>5</v>
      </c>
      <c r="U152" s="192">
        <v>1</v>
      </c>
      <c r="V152" s="192"/>
      <c r="W152" s="190">
        <v>15</v>
      </c>
      <c r="X152" s="190"/>
      <c r="Y152" s="190"/>
      <c r="Z152" s="190"/>
      <c r="AA152" s="190"/>
      <c r="AB152" s="190">
        <v>0</v>
      </c>
      <c r="AC152" s="190">
        <v>9</v>
      </c>
      <c r="AD152" s="190">
        <f t="shared" si="14"/>
        <v>324</v>
      </c>
    </row>
    <row r="153" spans="1:30" s="183" customFormat="1" ht="16.5">
      <c r="A153" s="184">
        <v>19</v>
      </c>
      <c r="B153" s="195">
        <v>2</v>
      </c>
      <c r="C153" s="185" t="s">
        <v>379</v>
      </c>
      <c r="D153" s="185"/>
      <c r="E153" s="194">
        <v>691</v>
      </c>
      <c r="F153" s="185" t="s">
        <v>32</v>
      </c>
      <c r="G153" s="186">
        <v>611</v>
      </c>
      <c r="H153" s="190">
        <v>64</v>
      </c>
      <c r="I153" s="190">
        <v>130</v>
      </c>
      <c r="J153" s="190">
        <v>10</v>
      </c>
      <c r="K153" s="190">
        <v>0</v>
      </c>
      <c r="L153" s="190">
        <v>50</v>
      </c>
      <c r="M153" s="190">
        <v>0</v>
      </c>
      <c r="N153" s="190">
        <v>2</v>
      </c>
      <c r="O153" s="190">
        <v>9</v>
      </c>
      <c r="P153" s="190">
        <v>0</v>
      </c>
      <c r="Q153" s="190">
        <v>20</v>
      </c>
      <c r="R153" s="190"/>
      <c r="S153" s="190">
        <v>0</v>
      </c>
      <c r="T153" s="192">
        <v>5</v>
      </c>
      <c r="U153" s="192">
        <v>4</v>
      </c>
      <c r="V153" s="192"/>
      <c r="W153" s="190">
        <v>21</v>
      </c>
      <c r="X153" s="190"/>
      <c r="Y153" s="190"/>
      <c r="Z153" s="190"/>
      <c r="AA153" s="190"/>
      <c r="AB153" s="190">
        <v>0</v>
      </c>
      <c r="AC153" s="190">
        <v>4</v>
      </c>
      <c r="AD153" s="190">
        <f t="shared" si="14"/>
        <v>319</v>
      </c>
    </row>
    <row r="154" spans="1:30" s="183" customFormat="1" ht="16.5">
      <c r="A154" s="184">
        <v>19</v>
      </c>
      <c r="B154" s="195">
        <v>2</v>
      </c>
      <c r="C154" s="185" t="s">
        <v>379</v>
      </c>
      <c r="D154" s="185"/>
      <c r="E154" s="194">
        <v>692</v>
      </c>
      <c r="F154" s="185" t="s">
        <v>31</v>
      </c>
      <c r="G154" s="186">
        <v>594</v>
      </c>
      <c r="H154" s="190">
        <v>85</v>
      </c>
      <c r="I154" s="190">
        <v>94</v>
      </c>
      <c r="J154" s="190">
        <v>15</v>
      </c>
      <c r="K154" s="190">
        <v>1</v>
      </c>
      <c r="L154" s="190">
        <v>0</v>
      </c>
      <c r="M154" s="190">
        <v>0</v>
      </c>
      <c r="N154" s="190">
        <v>1</v>
      </c>
      <c r="O154" s="190">
        <v>2</v>
      </c>
      <c r="P154" s="190">
        <v>1</v>
      </c>
      <c r="Q154" s="190">
        <v>28</v>
      </c>
      <c r="R154" s="190"/>
      <c r="S154" s="190">
        <v>2</v>
      </c>
      <c r="T154" s="192">
        <v>9</v>
      </c>
      <c r="U154" s="192">
        <v>2</v>
      </c>
      <c r="V154" s="192"/>
      <c r="W154" s="190">
        <v>9</v>
      </c>
      <c r="X154" s="190"/>
      <c r="Y154" s="190"/>
      <c r="Z154" s="190"/>
      <c r="AA154" s="190"/>
      <c r="AB154" s="190">
        <v>0</v>
      </c>
      <c r="AC154" s="190">
        <v>0</v>
      </c>
      <c r="AD154" s="190">
        <f t="shared" si="14"/>
        <v>249</v>
      </c>
    </row>
    <row r="155" spans="1:30" s="183" customFormat="1" ht="16.5">
      <c r="A155" s="184">
        <v>19</v>
      </c>
      <c r="B155" s="195">
        <v>2</v>
      </c>
      <c r="C155" s="185" t="s">
        <v>379</v>
      </c>
      <c r="D155" s="185"/>
      <c r="E155" s="194">
        <v>692</v>
      </c>
      <c r="F155" s="185" t="s">
        <v>32</v>
      </c>
      <c r="G155" s="186">
        <v>593</v>
      </c>
      <c r="H155" s="190">
        <v>88</v>
      </c>
      <c r="I155" s="190">
        <v>83</v>
      </c>
      <c r="J155" s="190">
        <v>14</v>
      </c>
      <c r="K155" s="190">
        <v>1</v>
      </c>
      <c r="L155" s="190">
        <v>54</v>
      </c>
      <c r="M155" s="190">
        <v>1</v>
      </c>
      <c r="N155" s="190">
        <v>1</v>
      </c>
      <c r="O155" s="190">
        <v>3</v>
      </c>
      <c r="P155" s="190">
        <v>2</v>
      </c>
      <c r="Q155" s="190">
        <v>33</v>
      </c>
      <c r="R155" s="190"/>
      <c r="S155" s="190">
        <v>6</v>
      </c>
      <c r="T155" s="192">
        <v>6</v>
      </c>
      <c r="U155" s="192">
        <v>2</v>
      </c>
      <c r="V155" s="192"/>
      <c r="W155" s="190">
        <v>22</v>
      </c>
      <c r="X155" s="190"/>
      <c r="Y155" s="190"/>
      <c r="Z155" s="190"/>
      <c r="AA155" s="190"/>
      <c r="AB155" s="190">
        <v>0</v>
      </c>
      <c r="AC155" s="190">
        <v>9</v>
      </c>
      <c r="AD155" s="190">
        <f t="shared" si="14"/>
        <v>325</v>
      </c>
    </row>
    <row r="156" spans="1:30" s="183" customFormat="1" ht="16.5">
      <c r="A156" s="184">
        <v>19</v>
      </c>
      <c r="B156" s="195">
        <v>2</v>
      </c>
      <c r="C156" s="185" t="s">
        <v>379</v>
      </c>
      <c r="D156" s="185"/>
      <c r="E156" s="194">
        <v>693</v>
      </c>
      <c r="F156" s="185" t="s">
        <v>31</v>
      </c>
      <c r="G156" s="186">
        <v>526</v>
      </c>
      <c r="H156" s="190">
        <v>63</v>
      </c>
      <c r="I156" s="190">
        <v>67</v>
      </c>
      <c r="J156" s="190">
        <v>21</v>
      </c>
      <c r="K156" s="190">
        <v>1</v>
      </c>
      <c r="L156" s="190">
        <v>37</v>
      </c>
      <c r="M156" s="190">
        <v>2</v>
      </c>
      <c r="N156" s="190">
        <v>10</v>
      </c>
      <c r="O156" s="190">
        <v>3</v>
      </c>
      <c r="P156" s="190">
        <v>1</v>
      </c>
      <c r="Q156" s="190">
        <v>32</v>
      </c>
      <c r="R156" s="190"/>
      <c r="S156" s="190">
        <v>2</v>
      </c>
      <c r="T156" s="192">
        <v>6</v>
      </c>
      <c r="U156" s="192">
        <v>0</v>
      </c>
      <c r="V156" s="192"/>
      <c r="W156" s="190">
        <v>5</v>
      </c>
      <c r="X156" s="190"/>
      <c r="Y156" s="190"/>
      <c r="Z156" s="190"/>
      <c r="AA156" s="190"/>
      <c r="AB156" s="190">
        <v>0</v>
      </c>
      <c r="AC156" s="190">
        <v>3</v>
      </c>
      <c r="AD156" s="190">
        <f t="shared" si="14"/>
        <v>253</v>
      </c>
    </row>
    <row r="157" spans="1:30" s="183" customFormat="1" ht="16.5">
      <c r="A157" s="184">
        <v>19</v>
      </c>
      <c r="B157" s="195">
        <v>2</v>
      </c>
      <c r="C157" s="185" t="s">
        <v>379</v>
      </c>
      <c r="D157" s="185"/>
      <c r="E157" s="194">
        <v>693</v>
      </c>
      <c r="F157" s="185" t="s">
        <v>32</v>
      </c>
      <c r="G157" s="186">
        <v>526</v>
      </c>
      <c r="H157" s="190">
        <v>75</v>
      </c>
      <c r="I157" s="190">
        <v>59</v>
      </c>
      <c r="J157" s="190">
        <v>22</v>
      </c>
      <c r="K157" s="190">
        <v>2</v>
      </c>
      <c r="L157" s="190">
        <v>42</v>
      </c>
      <c r="M157" s="190">
        <v>3</v>
      </c>
      <c r="N157" s="190">
        <v>2</v>
      </c>
      <c r="O157" s="190">
        <v>1</v>
      </c>
      <c r="P157" s="190">
        <v>1</v>
      </c>
      <c r="Q157" s="190">
        <v>34</v>
      </c>
      <c r="R157" s="190"/>
      <c r="S157" s="190">
        <v>0</v>
      </c>
      <c r="T157" s="192">
        <v>4</v>
      </c>
      <c r="U157" s="192">
        <v>0</v>
      </c>
      <c r="V157" s="192"/>
      <c r="W157" s="190">
        <v>4</v>
      </c>
      <c r="X157" s="190"/>
      <c r="Y157" s="190"/>
      <c r="Z157" s="190"/>
      <c r="AA157" s="190"/>
      <c r="AB157" s="190">
        <v>0</v>
      </c>
      <c r="AC157" s="190">
        <v>10</v>
      </c>
      <c r="AD157" s="190">
        <f t="shared" si="14"/>
        <v>259</v>
      </c>
    </row>
    <row r="158" spans="1:30" s="183" customFormat="1" ht="16.5">
      <c r="A158" s="184">
        <v>19</v>
      </c>
      <c r="B158" s="195">
        <v>2</v>
      </c>
      <c r="C158" s="185" t="s">
        <v>379</v>
      </c>
      <c r="D158" s="185"/>
      <c r="E158" s="194">
        <v>693</v>
      </c>
      <c r="F158" s="185" t="s">
        <v>33</v>
      </c>
      <c r="G158" s="186">
        <v>525</v>
      </c>
      <c r="H158" s="190">
        <v>57</v>
      </c>
      <c r="I158" s="190">
        <v>60</v>
      </c>
      <c r="J158" s="190">
        <v>17</v>
      </c>
      <c r="K158" s="190">
        <v>1</v>
      </c>
      <c r="L158" s="190">
        <v>35</v>
      </c>
      <c r="M158" s="190">
        <v>6</v>
      </c>
      <c r="N158" s="190">
        <v>8</v>
      </c>
      <c r="O158" s="190">
        <v>4</v>
      </c>
      <c r="P158" s="190">
        <v>0</v>
      </c>
      <c r="Q158" s="190">
        <v>28</v>
      </c>
      <c r="R158" s="190"/>
      <c r="S158" s="190">
        <v>3</v>
      </c>
      <c r="T158" s="192">
        <v>5</v>
      </c>
      <c r="U158" s="192">
        <v>1</v>
      </c>
      <c r="V158" s="192"/>
      <c r="W158" s="190">
        <v>6</v>
      </c>
      <c r="X158" s="190"/>
      <c r="Y158" s="190"/>
      <c r="Z158" s="190"/>
      <c r="AA158" s="190"/>
      <c r="AB158" s="190">
        <v>0</v>
      </c>
      <c r="AC158" s="190">
        <v>10</v>
      </c>
      <c r="AD158" s="190">
        <f t="shared" si="14"/>
        <v>241</v>
      </c>
    </row>
    <row r="159" spans="1:30" s="183" customFormat="1" ht="16.5">
      <c r="A159" s="184">
        <v>19</v>
      </c>
      <c r="B159" s="195">
        <v>2</v>
      </c>
      <c r="C159" s="185" t="s">
        <v>379</v>
      </c>
      <c r="D159" s="185"/>
      <c r="E159" s="194">
        <v>694</v>
      </c>
      <c r="F159" s="185" t="s">
        <v>31</v>
      </c>
      <c r="G159" s="186">
        <v>612</v>
      </c>
      <c r="H159" s="190">
        <v>36</v>
      </c>
      <c r="I159" s="190">
        <v>109</v>
      </c>
      <c r="J159" s="190">
        <v>8</v>
      </c>
      <c r="K159" s="190">
        <v>3</v>
      </c>
      <c r="L159" s="190">
        <v>98</v>
      </c>
      <c r="M159" s="190">
        <v>4</v>
      </c>
      <c r="N159" s="190">
        <v>2</v>
      </c>
      <c r="O159" s="190">
        <v>1</v>
      </c>
      <c r="P159" s="190">
        <v>0</v>
      </c>
      <c r="Q159" s="190">
        <v>31</v>
      </c>
      <c r="R159" s="190"/>
      <c r="S159" s="190">
        <v>0</v>
      </c>
      <c r="T159" s="192">
        <v>4</v>
      </c>
      <c r="U159" s="192">
        <v>1</v>
      </c>
      <c r="V159" s="192"/>
      <c r="W159" s="190">
        <v>11</v>
      </c>
      <c r="X159" s="190"/>
      <c r="Y159" s="190"/>
      <c r="Z159" s="190"/>
      <c r="AA159" s="190"/>
      <c r="AB159" s="190">
        <v>0</v>
      </c>
      <c r="AC159" s="190">
        <v>11</v>
      </c>
      <c r="AD159" s="190">
        <f t="shared" si="14"/>
        <v>319</v>
      </c>
    </row>
    <row r="160" spans="1:30" s="183" customFormat="1" ht="16.5">
      <c r="A160" s="184">
        <v>19</v>
      </c>
      <c r="B160" s="195">
        <v>2</v>
      </c>
      <c r="C160" s="185" t="s">
        <v>379</v>
      </c>
      <c r="D160" s="185"/>
      <c r="E160" s="194">
        <v>694</v>
      </c>
      <c r="F160" s="185" t="s">
        <v>32</v>
      </c>
      <c r="G160" s="186">
        <v>611</v>
      </c>
      <c r="H160" s="190">
        <v>39</v>
      </c>
      <c r="I160" s="190">
        <v>103</v>
      </c>
      <c r="J160" s="190">
        <v>15</v>
      </c>
      <c r="K160" s="190">
        <v>1</v>
      </c>
      <c r="L160" s="190">
        <v>85</v>
      </c>
      <c r="M160" s="190">
        <v>3</v>
      </c>
      <c r="N160" s="190">
        <v>2</v>
      </c>
      <c r="O160" s="190">
        <v>2</v>
      </c>
      <c r="P160" s="190">
        <v>0</v>
      </c>
      <c r="Q160" s="190">
        <v>42</v>
      </c>
      <c r="R160" s="190"/>
      <c r="S160" s="190">
        <v>1</v>
      </c>
      <c r="T160" s="192">
        <v>2</v>
      </c>
      <c r="U160" s="192">
        <v>4</v>
      </c>
      <c r="V160" s="192"/>
      <c r="W160" s="190">
        <v>7</v>
      </c>
      <c r="X160" s="190"/>
      <c r="Y160" s="190"/>
      <c r="Z160" s="190"/>
      <c r="AA160" s="190"/>
      <c r="AB160" s="190">
        <v>0</v>
      </c>
      <c r="AC160" s="190">
        <v>2</v>
      </c>
      <c r="AD160" s="190">
        <f t="shared" si="14"/>
        <v>308</v>
      </c>
    </row>
    <row r="161" spans="1:30" s="183" customFormat="1" ht="16.5">
      <c r="A161" s="184">
        <v>19</v>
      </c>
      <c r="B161" s="195">
        <v>2</v>
      </c>
      <c r="C161" s="185" t="s">
        <v>379</v>
      </c>
      <c r="D161" s="185"/>
      <c r="E161" s="194">
        <v>695</v>
      </c>
      <c r="F161" s="185" t="s">
        <v>31</v>
      </c>
      <c r="G161" s="186">
        <v>577</v>
      </c>
      <c r="H161" s="190">
        <v>44</v>
      </c>
      <c r="I161" s="190">
        <v>72</v>
      </c>
      <c r="J161" s="190">
        <v>13</v>
      </c>
      <c r="K161" s="190">
        <v>2</v>
      </c>
      <c r="L161" s="190">
        <v>29</v>
      </c>
      <c r="M161" s="190">
        <v>0</v>
      </c>
      <c r="N161" s="190">
        <v>2</v>
      </c>
      <c r="O161" s="190">
        <v>6</v>
      </c>
      <c r="P161" s="190">
        <v>0</v>
      </c>
      <c r="Q161" s="190">
        <v>65</v>
      </c>
      <c r="R161" s="190"/>
      <c r="S161" s="190">
        <v>2</v>
      </c>
      <c r="T161" s="192">
        <v>6</v>
      </c>
      <c r="U161" s="192">
        <v>1</v>
      </c>
      <c r="V161" s="192"/>
      <c r="W161" s="190">
        <v>14</v>
      </c>
      <c r="X161" s="190"/>
      <c r="Y161" s="190"/>
      <c r="Z161" s="190"/>
      <c r="AA161" s="190"/>
      <c r="AB161" s="190">
        <v>0</v>
      </c>
      <c r="AC161" s="190">
        <v>5</v>
      </c>
      <c r="AD161" s="190">
        <f t="shared" si="14"/>
        <v>261</v>
      </c>
    </row>
    <row r="162" spans="1:30" s="183" customFormat="1" ht="16.5">
      <c r="A162" s="184">
        <v>19</v>
      </c>
      <c r="B162" s="195">
        <v>2</v>
      </c>
      <c r="C162" s="185" t="s">
        <v>379</v>
      </c>
      <c r="D162" s="185"/>
      <c r="E162" s="194">
        <v>695</v>
      </c>
      <c r="F162" s="185" t="s">
        <v>32</v>
      </c>
      <c r="G162" s="186">
        <v>577</v>
      </c>
      <c r="H162" s="190">
        <v>52</v>
      </c>
      <c r="I162" s="190">
        <v>82</v>
      </c>
      <c r="J162" s="190">
        <v>10</v>
      </c>
      <c r="K162" s="190">
        <v>1</v>
      </c>
      <c r="L162" s="190">
        <v>26</v>
      </c>
      <c r="M162" s="190">
        <v>1</v>
      </c>
      <c r="N162" s="190">
        <v>3</v>
      </c>
      <c r="O162" s="190">
        <v>1</v>
      </c>
      <c r="P162" s="190">
        <v>2</v>
      </c>
      <c r="Q162" s="190">
        <v>71</v>
      </c>
      <c r="R162" s="190"/>
      <c r="S162" s="190">
        <v>4</v>
      </c>
      <c r="T162" s="192">
        <v>7</v>
      </c>
      <c r="U162" s="192">
        <v>0</v>
      </c>
      <c r="V162" s="192"/>
      <c r="W162" s="190">
        <v>10</v>
      </c>
      <c r="X162" s="190"/>
      <c r="Y162" s="190"/>
      <c r="Z162" s="190"/>
      <c r="AA162" s="190"/>
      <c r="AB162" s="190">
        <v>0</v>
      </c>
      <c r="AC162" s="190">
        <v>7</v>
      </c>
      <c r="AD162" s="190">
        <f t="shared" si="14"/>
        <v>277</v>
      </c>
    </row>
    <row r="163" spans="1:30" s="183" customFormat="1" ht="16.5">
      <c r="A163" s="184">
        <v>19</v>
      </c>
      <c r="B163" s="195">
        <v>2</v>
      </c>
      <c r="C163" s="185" t="s">
        <v>379</v>
      </c>
      <c r="D163" s="185"/>
      <c r="E163" s="194">
        <v>696</v>
      </c>
      <c r="F163" s="185" t="s">
        <v>31</v>
      </c>
      <c r="G163" s="186">
        <v>468</v>
      </c>
      <c r="H163" s="190">
        <v>45</v>
      </c>
      <c r="I163" s="190">
        <v>132</v>
      </c>
      <c r="J163" s="190">
        <v>9</v>
      </c>
      <c r="K163" s="190">
        <v>0</v>
      </c>
      <c r="L163" s="190">
        <v>38</v>
      </c>
      <c r="M163" s="190">
        <v>0</v>
      </c>
      <c r="N163" s="190">
        <v>3</v>
      </c>
      <c r="O163" s="190">
        <v>1</v>
      </c>
      <c r="P163" s="190">
        <v>0</v>
      </c>
      <c r="Q163" s="190">
        <v>16</v>
      </c>
      <c r="R163" s="190"/>
      <c r="S163" s="190">
        <v>0</v>
      </c>
      <c r="T163" s="192">
        <v>5</v>
      </c>
      <c r="U163" s="192">
        <v>4</v>
      </c>
      <c r="V163" s="192"/>
      <c r="W163" s="190">
        <v>6</v>
      </c>
      <c r="X163" s="190"/>
      <c r="Y163" s="190"/>
      <c r="Z163" s="190"/>
      <c r="AA163" s="190"/>
      <c r="AB163" s="190">
        <v>0</v>
      </c>
      <c r="AC163" s="190">
        <v>10</v>
      </c>
      <c r="AD163" s="190">
        <f t="shared" si="14"/>
        <v>269</v>
      </c>
    </row>
    <row r="164" spans="1:30" s="183" customFormat="1" ht="16.5">
      <c r="A164" s="184">
        <v>19</v>
      </c>
      <c r="B164" s="195">
        <v>2</v>
      </c>
      <c r="C164" s="185" t="s">
        <v>379</v>
      </c>
      <c r="D164" s="185"/>
      <c r="E164" s="194">
        <v>696</v>
      </c>
      <c r="F164" s="185" t="s">
        <v>32</v>
      </c>
      <c r="G164" s="186">
        <v>468</v>
      </c>
      <c r="H164" s="190">
        <v>47</v>
      </c>
      <c r="I164" s="190">
        <v>128</v>
      </c>
      <c r="J164" s="190">
        <v>5</v>
      </c>
      <c r="K164" s="190">
        <v>2</v>
      </c>
      <c r="L164" s="190">
        <v>30</v>
      </c>
      <c r="M164" s="190">
        <v>0</v>
      </c>
      <c r="N164" s="190">
        <v>2</v>
      </c>
      <c r="O164" s="190">
        <v>1</v>
      </c>
      <c r="P164" s="190">
        <v>0</v>
      </c>
      <c r="Q164" s="190">
        <v>30</v>
      </c>
      <c r="R164" s="190"/>
      <c r="S164" s="190">
        <v>1</v>
      </c>
      <c r="T164" s="192">
        <v>4</v>
      </c>
      <c r="U164" s="192">
        <v>6</v>
      </c>
      <c r="V164" s="192"/>
      <c r="W164" s="190">
        <v>3</v>
      </c>
      <c r="X164" s="190"/>
      <c r="Y164" s="190"/>
      <c r="Z164" s="190"/>
      <c r="AA164" s="190"/>
      <c r="AB164" s="190">
        <v>0</v>
      </c>
      <c r="AC164" s="190">
        <v>0</v>
      </c>
      <c r="AD164" s="190">
        <f t="shared" si="14"/>
        <v>259</v>
      </c>
    </row>
    <row r="165" spans="1:30" s="183" customFormat="1" ht="16.5">
      <c r="A165" s="184">
        <v>19</v>
      </c>
      <c r="B165" s="195">
        <v>2</v>
      </c>
      <c r="C165" s="185" t="s">
        <v>379</v>
      </c>
      <c r="D165" s="185"/>
      <c r="E165" s="194">
        <v>696</v>
      </c>
      <c r="F165" s="185" t="s">
        <v>34</v>
      </c>
      <c r="G165" s="186"/>
      <c r="H165" s="190">
        <v>5</v>
      </c>
      <c r="I165" s="190">
        <v>7</v>
      </c>
      <c r="J165" s="190">
        <v>1</v>
      </c>
      <c r="K165" s="190">
        <v>0</v>
      </c>
      <c r="L165" s="190">
        <v>3</v>
      </c>
      <c r="M165" s="190">
        <v>0</v>
      </c>
      <c r="N165" s="190">
        <v>0</v>
      </c>
      <c r="O165" s="190">
        <v>1</v>
      </c>
      <c r="P165" s="190">
        <v>0</v>
      </c>
      <c r="Q165" s="190">
        <v>1</v>
      </c>
      <c r="R165" s="190"/>
      <c r="S165" s="190">
        <v>1</v>
      </c>
      <c r="T165" s="192">
        <v>0</v>
      </c>
      <c r="U165" s="192">
        <v>0</v>
      </c>
      <c r="V165" s="192"/>
      <c r="W165" s="190">
        <v>0</v>
      </c>
      <c r="X165" s="190"/>
      <c r="Y165" s="190"/>
      <c r="Z165" s="190"/>
      <c r="AA165" s="190"/>
      <c r="AB165" s="190">
        <v>0</v>
      </c>
      <c r="AC165" s="190">
        <v>0</v>
      </c>
      <c r="AD165" s="190">
        <f t="shared" si="14"/>
        <v>19</v>
      </c>
    </row>
    <row r="166" spans="1:30" s="183" customFormat="1" ht="16.5">
      <c r="A166" s="184">
        <v>19</v>
      </c>
      <c r="B166" s="195">
        <v>2</v>
      </c>
      <c r="C166" s="185" t="s">
        <v>379</v>
      </c>
      <c r="D166" s="185"/>
      <c r="E166" s="194">
        <v>697</v>
      </c>
      <c r="F166" s="185" t="s">
        <v>31</v>
      </c>
      <c r="G166" s="186">
        <v>696</v>
      </c>
      <c r="H166" s="190">
        <v>51</v>
      </c>
      <c r="I166" s="190">
        <v>104</v>
      </c>
      <c r="J166" s="190">
        <v>14</v>
      </c>
      <c r="K166" s="190">
        <v>1</v>
      </c>
      <c r="L166" s="190">
        <v>30</v>
      </c>
      <c r="M166" s="190">
        <v>4</v>
      </c>
      <c r="N166" s="190">
        <v>2</v>
      </c>
      <c r="O166" s="190">
        <v>1</v>
      </c>
      <c r="P166" s="190">
        <v>2</v>
      </c>
      <c r="Q166" s="190">
        <v>43</v>
      </c>
      <c r="R166" s="190"/>
      <c r="S166" s="190">
        <v>11</v>
      </c>
      <c r="T166" s="192">
        <v>2</v>
      </c>
      <c r="U166" s="192">
        <v>2</v>
      </c>
      <c r="V166" s="192"/>
      <c r="W166" s="190">
        <v>56</v>
      </c>
      <c r="X166" s="190"/>
      <c r="Y166" s="190"/>
      <c r="Z166" s="190"/>
      <c r="AA166" s="190"/>
      <c r="AB166" s="190">
        <v>0</v>
      </c>
      <c r="AC166" s="190">
        <v>7</v>
      </c>
      <c r="AD166" s="190">
        <f t="shared" si="14"/>
        <v>330</v>
      </c>
    </row>
    <row r="167" spans="1:30" s="183" customFormat="1" ht="16.5">
      <c r="A167" s="184">
        <v>19</v>
      </c>
      <c r="B167" s="195">
        <v>2</v>
      </c>
      <c r="C167" s="185" t="s">
        <v>379</v>
      </c>
      <c r="D167" s="185"/>
      <c r="E167" s="194">
        <v>697</v>
      </c>
      <c r="F167" s="185" t="s">
        <v>32</v>
      </c>
      <c r="G167" s="186">
        <v>696</v>
      </c>
      <c r="H167" s="190">
        <v>52</v>
      </c>
      <c r="I167" s="190">
        <v>101</v>
      </c>
      <c r="J167" s="190">
        <v>13</v>
      </c>
      <c r="K167" s="190">
        <v>3</v>
      </c>
      <c r="L167" s="190">
        <v>38</v>
      </c>
      <c r="M167" s="190">
        <v>4</v>
      </c>
      <c r="N167" s="190">
        <v>2</v>
      </c>
      <c r="O167" s="190">
        <v>2</v>
      </c>
      <c r="P167" s="190">
        <v>0</v>
      </c>
      <c r="Q167" s="190">
        <v>42</v>
      </c>
      <c r="R167" s="190"/>
      <c r="S167" s="190">
        <v>21</v>
      </c>
      <c r="T167" s="192">
        <v>4</v>
      </c>
      <c r="U167" s="192">
        <v>1</v>
      </c>
      <c r="V167" s="192"/>
      <c r="W167" s="190">
        <v>53</v>
      </c>
      <c r="X167" s="190"/>
      <c r="Y167" s="190"/>
      <c r="Z167" s="190"/>
      <c r="AA167" s="190"/>
      <c r="AB167" s="190">
        <v>0</v>
      </c>
      <c r="AC167" s="190">
        <v>6</v>
      </c>
      <c r="AD167" s="190">
        <f t="shared" si="14"/>
        <v>342</v>
      </c>
    </row>
    <row r="168" spans="1:30" s="183" customFormat="1" ht="16.5">
      <c r="A168" s="184">
        <v>19</v>
      </c>
      <c r="B168" s="195">
        <v>2</v>
      </c>
      <c r="C168" s="185" t="s">
        <v>379</v>
      </c>
      <c r="D168" s="185"/>
      <c r="E168" s="194">
        <v>698</v>
      </c>
      <c r="F168" s="185" t="s">
        <v>31</v>
      </c>
      <c r="G168" s="186">
        <v>292</v>
      </c>
      <c r="H168" s="190">
        <v>22</v>
      </c>
      <c r="I168" s="190">
        <v>52</v>
      </c>
      <c r="J168" s="190">
        <v>5</v>
      </c>
      <c r="K168" s="190">
        <v>0</v>
      </c>
      <c r="L168" s="190">
        <v>16</v>
      </c>
      <c r="M168" s="190">
        <v>0</v>
      </c>
      <c r="N168" s="190">
        <v>1</v>
      </c>
      <c r="O168" s="190">
        <v>1</v>
      </c>
      <c r="P168" s="190">
        <v>0</v>
      </c>
      <c r="Q168" s="190">
        <v>25</v>
      </c>
      <c r="R168" s="190"/>
      <c r="S168" s="190">
        <v>1</v>
      </c>
      <c r="T168" s="192">
        <v>0</v>
      </c>
      <c r="U168" s="192">
        <v>1</v>
      </c>
      <c r="V168" s="192"/>
      <c r="W168" s="190">
        <v>8</v>
      </c>
      <c r="X168" s="190"/>
      <c r="Y168" s="190"/>
      <c r="Z168" s="190"/>
      <c r="AA168" s="190"/>
      <c r="AB168" s="190">
        <v>0</v>
      </c>
      <c r="AC168" s="190">
        <v>9</v>
      </c>
      <c r="AD168" s="190">
        <f t="shared" si="14"/>
        <v>141</v>
      </c>
    </row>
    <row r="169" spans="1:30" s="183" customFormat="1" ht="16.5">
      <c r="A169" s="184">
        <v>19</v>
      </c>
      <c r="B169" s="195">
        <v>2</v>
      </c>
      <c r="C169" s="185" t="s">
        <v>379</v>
      </c>
      <c r="D169" s="185"/>
      <c r="E169" s="194">
        <v>699</v>
      </c>
      <c r="F169" s="185" t="s">
        <v>31</v>
      </c>
      <c r="G169" s="186">
        <v>572</v>
      </c>
      <c r="H169" s="190">
        <v>52</v>
      </c>
      <c r="I169" s="190">
        <v>83</v>
      </c>
      <c r="J169" s="190">
        <v>11</v>
      </c>
      <c r="K169" s="190">
        <v>1</v>
      </c>
      <c r="L169" s="190">
        <v>30</v>
      </c>
      <c r="M169" s="190">
        <v>3</v>
      </c>
      <c r="N169" s="190">
        <v>4</v>
      </c>
      <c r="O169" s="190">
        <v>6</v>
      </c>
      <c r="P169" s="190">
        <v>0</v>
      </c>
      <c r="Q169" s="190">
        <v>32</v>
      </c>
      <c r="R169" s="190"/>
      <c r="S169" s="190">
        <v>5</v>
      </c>
      <c r="T169" s="192">
        <v>3</v>
      </c>
      <c r="U169" s="192">
        <v>1</v>
      </c>
      <c r="V169" s="192"/>
      <c r="W169" s="190">
        <v>12</v>
      </c>
      <c r="X169" s="190"/>
      <c r="Y169" s="190"/>
      <c r="Z169" s="190"/>
      <c r="AA169" s="190"/>
      <c r="AB169" s="190">
        <v>0</v>
      </c>
      <c r="AC169" s="190">
        <v>10</v>
      </c>
      <c r="AD169" s="190">
        <f t="shared" si="14"/>
        <v>253</v>
      </c>
    </row>
    <row r="170" spans="1:30" s="183" customFormat="1" ht="16.5">
      <c r="A170" s="184">
        <v>19</v>
      </c>
      <c r="B170" s="195">
        <v>2</v>
      </c>
      <c r="C170" s="185" t="s">
        <v>379</v>
      </c>
      <c r="D170" s="185"/>
      <c r="E170" s="194">
        <v>699</v>
      </c>
      <c r="F170" s="185" t="s">
        <v>32</v>
      </c>
      <c r="G170" s="186">
        <v>572</v>
      </c>
      <c r="H170" s="190">
        <v>75</v>
      </c>
      <c r="I170" s="190">
        <v>85</v>
      </c>
      <c r="J170" s="190">
        <v>9</v>
      </c>
      <c r="K170" s="190">
        <v>2</v>
      </c>
      <c r="L170" s="190">
        <v>26</v>
      </c>
      <c r="M170" s="190">
        <v>4</v>
      </c>
      <c r="N170" s="190">
        <v>3</v>
      </c>
      <c r="O170" s="190">
        <v>6</v>
      </c>
      <c r="P170" s="190">
        <v>2</v>
      </c>
      <c r="Q170" s="190">
        <v>44</v>
      </c>
      <c r="R170" s="190"/>
      <c r="S170" s="190">
        <v>4</v>
      </c>
      <c r="T170" s="192">
        <v>6</v>
      </c>
      <c r="U170" s="192">
        <v>0</v>
      </c>
      <c r="V170" s="192"/>
      <c r="W170" s="190">
        <v>10</v>
      </c>
      <c r="X170" s="190"/>
      <c r="Y170" s="190"/>
      <c r="Z170" s="190"/>
      <c r="AA170" s="190"/>
      <c r="AB170" s="190">
        <v>0</v>
      </c>
      <c r="AC170" s="190">
        <v>5</v>
      </c>
      <c r="AD170" s="190">
        <f t="shared" si="14"/>
        <v>281</v>
      </c>
    </row>
    <row r="171" spans="1:30" s="183" customFormat="1" ht="16.5">
      <c r="A171" s="184">
        <v>19</v>
      </c>
      <c r="B171" s="195">
        <v>2</v>
      </c>
      <c r="C171" s="185" t="s">
        <v>379</v>
      </c>
      <c r="D171" s="185"/>
      <c r="E171" s="194">
        <v>700</v>
      </c>
      <c r="F171" s="185" t="s">
        <v>31</v>
      </c>
      <c r="G171" s="186">
        <v>574</v>
      </c>
      <c r="H171" s="190">
        <v>43</v>
      </c>
      <c r="I171" s="190">
        <v>116</v>
      </c>
      <c r="J171" s="190">
        <v>12</v>
      </c>
      <c r="K171" s="190">
        <v>2</v>
      </c>
      <c r="L171" s="190">
        <v>33</v>
      </c>
      <c r="M171" s="190">
        <v>2</v>
      </c>
      <c r="N171" s="190">
        <v>4</v>
      </c>
      <c r="O171" s="190">
        <v>6</v>
      </c>
      <c r="P171" s="190">
        <v>2</v>
      </c>
      <c r="Q171" s="190">
        <v>41</v>
      </c>
      <c r="R171" s="190"/>
      <c r="S171" s="190">
        <v>1</v>
      </c>
      <c r="T171" s="192">
        <v>4</v>
      </c>
      <c r="U171" s="192">
        <v>2</v>
      </c>
      <c r="V171" s="192"/>
      <c r="W171" s="190">
        <v>4</v>
      </c>
      <c r="X171" s="190"/>
      <c r="Y171" s="190"/>
      <c r="Z171" s="190"/>
      <c r="AA171" s="190"/>
      <c r="AB171" s="190">
        <v>0</v>
      </c>
      <c r="AC171" s="190">
        <v>5</v>
      </c>
      <c r="AD171" s="190">
        <f t="shared" si="14"/>
        <v>277</v>
      </c>
    </row>
    <row r="172" spans="1:30" s="183" customFormat="1" ht="16.5">
      <c r="A172" s="184">
        <v>19</v>
      </c>
      <c r="B172" s="195">
        <v>2</v>
      </c>
      <c r="C172" s="185" t="s">
        <v>379</v>
      </c>
      <c r="D172" s="185"/>
      <c r="E172" s="194">
        <v>700</v>
      </c>
      <c r="F172" s="185" t="s">
        <v>32</v>
      </c>
      <c r="G172" s="186">
        <v>573</v>
      </c>
      <c r="H172" s="190">
        <v>47</v>
      </c>
      <c r="I172" s="190">
        <v>112</v>
      </c>
      <c r="J172" s="190">
        <v>14</v>
      </c>
      <c r="K172" s="190">
        <v>2</v>
      </c>
      <c r="L172" s="190">
        <v>19</v>
      </c>
      <c r="M172" s="190">
        <v>2</v>
      </c>
      <c r="N172" s="190">
        <v>7</v>
      </c>
      <c r="O172" s="190">
        <v>4</v>
      </c>
      <c r="P172" s="190">
        <v>4</v>
      </c>
      <c r="Q172" s="190">
        <v>48</v>
      </c>
      <c r="R172" s="190"/>
      <c r="S172" s="190">
        <v>1</v>
      </c>
      <c r="T172" s="192">
        <v>2</v>
      </c>
      <c r="U172" s="192">
        <v>6</v>
      </c>
      <c r="V172" s="192"/>
      <c r="W172" s="190">
        <v>7</v>
      </c>
      <c r="X172" s="190"/>
      <c r="Y172" s="190"/>
      <c r="Z172" s="190"/>
      <c r="AA172" s="190"/>
      <c r="AB172" s="190">
        <v>0</v>
      </c>
      <c r="AC172" s="190">
        <v>11</v>
      </c>
      <c r="AD172" s="190">
        <f t="shared" si="14"/>
        <v>286</v>
      </c>
    </row>
    <row r="173" spans="1:30" s="183" customFormat="1" ht="16.5">
      <c r="A173" s="184">
        <v>19</v>
      </c>
      <c r="B173" s="195">
        <v>2</v>
      </c>
      <c r="C173" s="185" t="s">
        <v>379</v>
      </c>
      <c r="D173" s="185"/>
      <c r="E173" s="194">
        <v>701</v>
      </c>
      <c r="F173" s="185" t="s">
        <v>31</v>
      </c>
      <c r="G173" s="186">
        <v>569</v>
      </c>
      <c r="H173" s="190">
        <v>47</v>
      </c>
      <c r="I173" s="190">
        <v>112</v>
      </c>
      <c r="J173" s="190">
        <v>14</v>
      </c>
      <c r="K173" s="190">
        <v>2</v>
      </c>
      <c r="L173" s="190">
        <v>19</v>
      </c>
      <c r="M173" s="190">
        <v>2</v>
      </c>
      <c r="N173" s="190">
        <v>7</v>
      </c>
      <c r="O173" s="190">
        <v>4</v>
      </c>
      <c r="P173" s="190">
        <v>4</v>
      </c>
      <c r="Q173" s="190">
        <v>48</v>
      </c>
      <c r="R173" s="190"/>
      <c r="S173" s="190">
        <v>1</v>
      </c>
      <c r="T173" s="192">
        <v>2</v>
      </c>
      <c r="U173" s="192">
        <v>6</v>
      </c>
      <c r="V173" s="192"/>
      <c r="W173" s="190">
        <v>7</v>
      </c>
      <c r="X173" s="190"/>
      <c r="Y173" s="190"/>
      <c r="Z173" s="190"/>
      <c r="AA173" s="190"/>
      <c r="AB173" s="190">
        <v>0</v>
      </c>
      <c r="AC173" s="190">
        <v>14</v>
      </c>
      <c r="AD173" s="190">
        <f t="shared" si="14"/>
        <v>289</v>
      </c>
    </row>
    <row r="174" spans="1:30" s="183" customFormat="1" ht="16.5">
      <c r="A174" s="184">
        <v>19</v>
      </c>
      <c r="B174" s="195">
        <v>2</v>
      </c>
      <c r="C174" s="185" t="s">
        <v>379</v>
      </c>
      <c r="D174" s="185"/>
      <c r="E174" s="194">
        <v>701</v>
      </c>
      <c r="F174" s="185" t="s">
        <v>32</v>
      </c>
      <c r="G174" s="186">
        <v>568</v>
      </c>
      <c r="H174" s="190">
        <v>42</v>
      </c>
      <c r="I174" s="190">
        <v>122</v>
      </c>
      <c r="J174" s="190">
        <v>13</v>
      </c>
      <c r="K174" s="190">
        <v>1</v>
      </c>
      <c r="L174" s="190">
        <v>55</v>
      </c>
      <c r="M174" s="190">
        <v>1</v>
      </c>
      <c r="N174" s="190">
        <v>12</v>
      </c>
      <c r="O174" s="190">
        <v>2</v>
      </c>
      <c r="P174" s="190">
        <v>0</v>
      </c>
      <c r="Q174" s="190">
        <v>32</v>
      </c>
      <c r="R174" s="190"/>
      <c r="S174" s="190">
        <v>3</v>
      </c>
      <c r="T174" s="192">
        <v>0</v>
      </c>
      <c r="U174" s="192">
        <v>1</v>
      </c>
      <c r="V174" s="192"/>
      <c r="W174" s="190">
        <v>9</v>
      </c>
      <c r="X174" s="190"/>
      <c r="Y174" s="190"/>
      <c r="Z174" s="190"/>
      <c r="AA174" s="190"/>
      <c r="AB174" s="190">
        <v>0</v>
      </c>
      <c r="AC174" s="190">
        <v>8</v>
      </c>
      <c r="AD174" s="190">
        <f t="shared" si="14"/>
        <v>301</v>
      </c>
    </row>
    <row r="175" spans="1:30" s="183" customFormat="1" ht="16.5">
      <c r="A175" s="184">
        <v>19</v>
      </c>
      <c r="B175" s="195">
        <v>2</v>
      </c>
      <c r="C175" s="185" t="s">
        <v>379</v>
      </c>
      <c r="D175" s="185"/>
      <c r="E175" s="194">
        <v>702</v>
      </c>
      <c r="F175" s="185" t="s">
        <v>31</v>
      </c>
      <c r="G175" s="186">
        <v>495</v>
      </c>
      <c r="H175" s="190">
        <v>49</v>
      </c>
      <c r="I175" s="190">
        <v>110</v>
      </c>
      <c r="J175" s="190">
        <v>8</v>
      </c>
      <c r="K175" s="190">
        <v>0</v>
      </c>
      <c r="L175" s="190">
        <v>43</v>
      </c>
      <c r="M175" s="190">
        <v>2</v>
      </c>
      <c r="N175" s="190">
        <v>0</v>
      </c>
      <c r="O175" s="190">
        <v>7</v>
      </c>
      <c r="P175" s="190">
        <v>0</v>
      </c>
      <c r="Q175" s="190">
        <v>24</v>
      </c>
      <c r="R175" s="190"/>
      <c r="S175" s="190">
        <v>3</v>
      </c>
      <c r="T175" s="192">
        <v>2</v>
      </c>
      <c r="U175" s="192">
        <v>2</v>
      </c>
      <c r="V175" s="192"/>
      <c r="W175" s="190">
        <v>1</v>
      </c>
      <c r="X175" s="190"/>
      <c r="Y175" s="190"/>
      <c r="Z175" s="190"/>
      <c r="AA175" s="190"/>
      <c r="AB175" s="190">
        <v>0</v>
      </c>
      <c r="AC175" s="190">
        <v>10</v>
      </c>
      <c r="AD175" s="190">
        <f t="shared" si="14"/>
        <v>261</v>
      </c>
    </row>
    <row r="176" spans="1:30" s="183" customFormat="1" ht="16.5">
      <c r="A176" s="184">
        <v>19</v>
      </c>
      <c r="B176" s="195">
        <v>2</v>
      </c>
      <c r="C176" s="185" t="s">
        <v>379</v>
      </c>
      <c r="D176" s="185"/>
      <c r="E176" s="194">
        <v>702</v>
      </c>
      <c r="F176" s="185" t="s">
        <v>32</v>
      </c>
      <c r="G176" s="186">
        <v>495</v>
      </c>
      <c r="H176" s="190">
        <v>53</v>
      </c>
      <c r="I176" s="190">
        <v>107</v>
      </c>
      <c r="J176" s="190">
        <v>8</v>
      </c>
      <c r="K176" s="190">
        <v>1</v>
      </c>
      <c r="L176" s="190">
        <v>42</v>
      </c>
      <c r="M176" s="190">
        <v>1</v>
      </c>
      <c r="N176" s="190">
        <v>1</v>
      </c>
      <c r="O176" s="190">
        <v>3</v>
      </c>
      <c r="P176" s="190">
        <v>1</v>
      </c>
      <c r="Q176" s="190">
        <v>35</v>
      </c>
      <c r="R176" s="190"/>
      <c r="S176" s="190">
        <v>4</v>
      </c>
      <c r="T176" s="192">
        <v>1</v>
      </c>
      <c r="U176" s="192">
        <v>2</v>
      </c>
      <c r="V176" s="192"/>
      <c r="W176" s="190">
        <v>9</v>
      </c>
      <c r="X176" s="190"/>
      <c r="Y176" s="190"/>
      <c r="Z176" s="190"/>
      <c r="AA176" s="190"/>
      <c r="AB176" s="190">
        <v>0</v>
      </c>
      <c r="AC176" s="190">
        <v>4</v>
      </c>
      <c r="AD176" s="190">
        <f t="shared" si="14"/>
        <v>272</v>
      </c>
    </row>
    <row r="177" spans="1:30" s="183" customFormat="1" ht="16.5">
      <c r="A177" s="184">
        <v>19</v>
      </c>
      <c r="B177" s="195">
        <v>2</v>
      </c>
      <c r="C177" s="185" t="s">
        <v>379</v>
      </c>
      <c r="D177" s="185"/>
      <c r="E177" s="194">
        <v>703</v>
      </c>
      <c r="F177" s="185" t="s">
        <v>31</v>
      </c>
      <c r="G177" s="186">
        <v>564</v>
      </c>
      <c r="H177" s="190">
        <v>58</v>
      </c>
      <c r="I177" s="190">
        <v>94</v>
      </c>
      <c r="J177" s="190">
        <v>10</v>
      </c>
      <c r="K177" s="190">
        <v>2</v>
      </c>
      <c r="L177" s="190">
        <v>46</v>
      </c>
      <c r="M177" s="190">
        <v>3</v>
      </c>
      <c r="N177" s="190">
        <v>3</v>
      </c>
      <c r="O177" s="190">
        <v>2</v>
      </c>
      <c r="P177" s="190">
        <v>0</v>
      </c>
      <c r="Q177" s="190">
        <v>37</v>
      </c>
      <c r="R177" s="190"/>
      <c r="S177" s="190">
        <v>0</v>
      </c>
      <c r="T177" s="192">
        <v>5</v>
      </c>
      <c r="U177" s="192">
        <v>2</v>
      </c>
      <c r="V177" s="192"/>
      <c r="W177" s="190">
        <v>7</v>
      </c>
      <c r="X177" s="190"/>
      <c r="Y177" s="190"/>
      <c r="Z177" s="190"/>
      <c r="AA177" s="190"/>
      <c r="AB177" s="190">
        <v>0</v>
      </c>
      <c r="AC177" s="190">
        <v>14</v>
      </c>
      <c r="AD177" s="190">
        <f t="shared" si="14"/>
        <v>283</v>
      </c>
    </row>
    <row r="178" spans="1:30" s="183" customFormat="1" ht="16.5">
      <c r="A178" s="184">
        <v>19</v>
      </c>
      <c r="B178" s="195">
        <v>2</v>
      </c>
      <c r="C178" s="185" t="s">
        <v>379</v>
      </c>
      <c r="D178" s="185"/>
      <c r="E178" s="194">
        <v>703</v>
      </c>
      <c r="F178" s="185" t="s">
        <v>32</v>
      </c>
      <c r="G178" s="186">
        <v>564</v>
      </c>
      <c r="H178" s="190">
        <v>62</v>
      </c>
      <c r="I178" s="190">
        <v>93</v>
      </c>
      <c r="J178" s="190">
        <v>14</v>
      </c>
      <c r="K178" s="190">
        <v>2</v>
      </c>
      <c r="L178" s="190">
        <v>57</v>
      </c>
      <c r="M178" s="190">
        <v>0</v>
      </c>
      <c r="N178" s="190">
        <v>2</v>
      </c>
      <c r="O178" s="190">
        <v>3</v>
      </c>
      <c r="P178" s="190">
        <v>0</v>
      </c>
      <c r="Q178" s="190">
        <v>39</v>
      </c>
      <c r="R178" s="190"/>
      <c r="S178" s="190">
        <v>1</v>
      </c>
      <c r="T178" s="192">
        <v>4</v>
      </c>
      <c r="U178" s="192">
        <v>2</v>
      </c>
      <c r="V178" s="192"/>
      <c r="W178" s="190">
        <v>10</v>
      </c>
      <c r="X178" s="190"/>
      <c r="Y178" s="190"/>
      <c r="Z178" s="190"/>
      <c r="AA178" s="190"/>
      <c r="AB178" s="190">
        <v>0</v>
      </c>
      <c r="AC178" s="190">
        <v>13</v>
      </c>
      <c r="AD178" s="190">
        <f t="shared" si="14"/>
        <v>302</v>
      </c>
    </row>
    <row r="179" spans="1:30" s="183" customFormat="1" ht="16.5">
      <c r="A179" s="184">
        <v>19</v>
      </c>
      <c r="B179" s="195">
        <v>2</v>
      </c>
      <c r="C179" s="185" t="s">
        <v>379</v>
      </c>
      <c r="D179" s="185"/>
      <c r="E179" s="194">
        <v>703</v>
      </c>
      <c r="F179" s="185" t="s">
        <v>33</v>
      </c>
      <c r="G179" s="186"/>
      <c r="H179" s="190"/>
      <c r="I179" s="190"/>
      <c r="J179" s="190"/>
      <c r="K179" s="190"/>
      <c r="L179" s="190"/>
      <c r="M179" s="190"/>
      <c r="N179" s="190"/>
      <c r="O179" s="190"/>
      <c r="P179" s="190"/>
      <c r="Q179" s="190"/>
      <c r="R179" s="190"/>
      <c r="S179" s="190"/>
      <c r="T179" s="192"/>
      <c r="U179" s="192"/>
      <c r="V179" s="192"/>
      <c r="W179" s="190"/>
      <c r="X179" s="190"/>
      <c r="Y179" s="190"/>
      <c r="Z179" s="190"/>
      <c r="AA179" s="190"/>
      <c r="AB179" s="190"/>
      <c r="AC179" s="190"/>
      <c r="AD179" s="190"/>
    </row>
    <row r="180" spans="1:30" s="183" customFormat="1" ht="16.5">
      <c r="A180" s="184">
        <v>19</v>
      </c>
      <c r="B180" s="195">
        <v>2</v>
      </c>
      <c r="C180" s="185" t="s">
        <v>379</v>
      </c>
      <c r="D180" s="185"/>
      <c r="E180" s="194">
        <v>704</v>
      </c>
      <c r="F180" s="185" t="s">
        <v>31</v>
      </c>
      <c r="G180" s="186">
        <v>568</v>
      </c>
      <c r="H180" s="190">
        <v>81</v>
      </c>
      <c r="I180" s="190">
        <v>158</v>
      </c>
      <c r="J180" s="190">
        <v>13</v>
      </c>
      <c r="K180" s="190">
        <v>3</v>
      </c>
      <c r="L180" s="190">
        <v>31</v>
      </c>
      <c r="M180" s="190">
        <v>6</v>
      </c>
      <c r="N180" s="190">
        <v>6</v>
      </c>
      <c r="O180" s="190">
        <v>6</v>
      </c>
      <c r="P180" s="190">
        <v>1</v>
      </c>
      <c r="Q180" s="190">
        <v>26</v>
      </c>
      <c r="R180" s="190"/>
      <c r="S180" s="190">
        <v>1</v>
      </c>
      <c r="T180" s="192">
        <v>6</v>
      </c>
      <c r="U180" s="192">
        <v>3</v>
      </c>
      <c r="V180" s="192"/>
      <c r="W180" s="190">
        <v>7</v>
      </c>
      <c r="X180" s="190"/>
      <c r="Y180" s="190"/>
      <c r="Z180" s="190"/>
      <c r="AA180" s="190"/>
      <c r="AB180" s="190">
        <v>0</v>
      </c>
      <c r="AC180" s="190">
        <v>11</v>
      </c>
      <c r="AD180" s="190">
        <f t="shared" si="14"/>
        <v>359</v>
      </c>
    </row>
    <row r="181" spans="1:30" s="183" customFormat="1" ht="16.5">
      <c r="A181" s="184">
        <v>19</v>
      </c>
      <c r="B181" s="195">
        <v>2</v>
      </c>
      <c r="C181" s="185" t="s">
        <v>379</v>
      </c>
      <c r="D181" s="185"/>
      <c r="E181" s="194">
        <v>705</v>
      </c>
      <c r="F181" s="185" t="s">
        <v>31</v>
      </c>
      <c r="G181" s="186">
        <v>262</v>
      </c>
      <c r="H181" s="190">
        <v>25</v>
      </c>
      <c r="I181" s="190">
        <v>101</v>
      </c>
      <c r="J181" s="190">
        <v>4</v>
      </c>
      <c r="K181" s="190">
        <v>3</v>
      </c>
      <c r="L181" s="190">
        <v>22</v>
      </c>
      <c r="M181" s="190">
        <v>2</v>
      </c>
      <c r="N181" s="190">
        <v>0</v>
      </c>
      <c r="O181" s="190">
        <v>2</v>
      </c>
      <c r="P181" s="190">
        <v>1</v>
      </c>
      <c r="Q181" s="190">
        <v>22</v>
      </c>
      <c r="R181" s="190"/>
      <c r="S181" s="190">
        <v>0</v>
      </c>
      <c r="T181" s="192">
        <v>0</v>
      </c>
      <c r="U181" s="192">
        <v>0</v>
      </c>
      <c r="V181" s="192"/>
      <c r="W181" s="190">
        <v>2</v>
      </c>
      <c r="X181" s="190"/>
      <c r="Y181" s="190"/>
      <c r="Z181" s="190"/>
      <c r="AA181" s="190"/>
      <c r="AB181" s="190">
        <v>0</v>
      </c>
      <c r="AC181" s="190">
        <v>7</v>
      </c>
      <c r="AD181" s="190">
        <f t="shared" si="14"/>
        <v>191</v>
      </c>
    </row>
    <row r="182" spans="1:30" s="183" customFormat="1" ht="16.5">
      <c r="A182" s="184">
        <v>19</v>
      </c>
      <c r="B182" s="195">
        <v>2</v>
      </c>
      <c r="C182" s="185" t="s">
        <v>379</v>
      </c>
      <c r="D182" s="185"/>
      <c r="E182" s="194">
        <v>706</v>
      </c>
      <c r="F182" s="185" t="s">
        <v>31</v>
      </c>
      <c r="G182" s="186">
        <v>646</v>
      </c>
      <c r="H182" s="190">
        <v>61</v>
      </c>
      <c r="I182" s="190">
        <v>107</v>
      </c>
      <c r="J182" s="190">
        <v>42</v>
      </c>
      <c r="K182" s="190">
        <v>1</v>
      </c>
      <c r="L182" s="190">
        <v>65</v>
      </c>
      <c r="M182" s="190">
        <v>5</v>
      </c>
      <c r="N182" s="190">
        <v>16</v>
      </c>
      <c r="O182" s="190">
        <v>1</v>
      </c>
      <c r="P182" s="190">
        <v>0</v>
      </c>
      <c r="Q182" s="190">
        <v>58</v>
      </c>
      <c r="R182" s="190"/>
      <c r="S182" s="190">
        <v>0</v>
      </c>
      <c r="T182" s="192">
        <v>1</v>
      </c>
      <c r="U182" s="192">
        <v>0</v>
      </c>
      <c r="V182" s="192"/>
      <c r="W182" s="190">
        <v>5</v>
      </c>
      <c r="X182" s="190"/>
      <c r="Y182" s="190"/>
      <c r="Z182" s="190"/>
      <c r="AA182" s="190"/>
      <c r="AB182" s="190">
        <v>0</v>
      </c>
      <c r="AC182" s="190">
        <v>14</v>
      </c>
      <c r="AD182" s="190">
        <f t="shared" si="14"/>
        <v>376</v>
      </c>
    </row>
    <row r="183" spans="1:30" s="183" customFormat="1" ht="16.5">
      <c r="A183" s="184">
        <v>19</v>
      </c>
      <c r="B183" s="195">
        <v>2</v>
      </c>
      <c r="C183" s="185" t="s">
        <v>379</v>
      </c>
      <c r="D183" s="185"/>
      <c r="E183" s="194">
        <v>707</v>
      </c>
      <c r="F183" s="185" t="s">
        <v>31</v>
      </c>
      <c r="G183" s="186">
        <v>431</v>
      </c>
      <c r="H183" s="190">
        <v>85</v>
      </c>
      <c r="I183" s="190">
        <v>119</v>
      </c>
      <c r="J183" s="190">
        <v>7</v>
      </c>
      <c r="K183" s="190">
        <v>0</v>
      </c>
      <c r="L183" s="190">
        <v>27</v>
      </c>
      <c r="M183" s="190">
        <v>0</v>
      </c>
      <c r="N183" s="190">
        <v>2</v>
      </c>
      <c r="O183" s="190">
        <v>2</v>
      </c>
      <c r="P183" s="190">
        <v>0</v>
      </c>
      <c r="Q183" s="190">
        <v>16</v>
      </c>
      <c r="R183" s="190"/>
      <c r="S183" s="190">
        <v>0</v>
      </c>
      <c r="T183" s="192">
        <v>6</v>
      </c>
      <c r="U183" s="192">
        <v>3</v>
      </c>
      <c r="V183" s="192"/>
      <c r="W183" s="190">
        <v>6</v>
      </c>
      <c r="X183" s="190"/>
      <c r="Y183" s="190"/>
      <c r="Z183" s="190"/>
      <c r="AA183" s="190"/>
      <c r="AB183" s="190">
        <v>1</v>
      </c>
      <c r="AC183" s="190">
        <v>6</v>
      </c>
      <c r="AD183" s="190">
        <f t="shared" si="14"/>
        <v>280</v>
      </c>
    </row>
    <row r="184" spans="1:30" s="183" customFormat="1" ht="16.5">
      <c r="A184" s="184">
        <v>19</v>
      </c>
      <c r="B184" s="195">
        <v>2</v>
      </c>
      <c r="C184" s="185" t="s">
        <v>379</v>
      </c>
      <c r="D184" s="185"/>
      <c r="E184" s="194">
        <v>707</v>
      </c>
      <c r="F184" s="185" t="s">
        <v>32</v>
      </c>
      <c r="G184" s="186">
        <v>430</v>
      </c>
      <c r="H184" s="190">
        <v>50</v>
      </c>
      <c r="I184" s="190">
        <v>128</v>
      </c>
      <c r="J184" s="190">
        <v>7</v>
      </c>
      <c r="K184" s="190">
        <v>5</v>
      </c>
      <c r="L184" s="190">
        <v>43</v>
      </c>
      <c r="M184" s="190">
        <v>0</v>
      </c>
      <c r="N184" s="190">
        <v>3</v>
      </c>
      <c r="O184" s="190">
        <v>2</v>
      </c>
      <c r="P184" s="190">
        <v>1</v>
      </c>
      <c r="Q184" s="190">
        <v>22</v>
      </c>
      <c r="R184" s="190"/>
      <c r="S184" s="190">
        <v>2</v>
      </c>
      <c r="T184" s="192">
        <v>2</v>
      </c>
      <c r="U184" s="192">
        <v>2</v>
      </c>
      <c r="V184" s="192"/>
      <c r="W184" s="190">
        <v>0</v>
      </c>
      <c r="X184" s="190"/>
      <c r="Y184" s="190"/>
      <c r="Z184" s="190"/>
      <c r="AA184" s="190"/>
      <c r="AB184" s="190">
        <v>0</v>
      </c>
      <c r="AC184" s="190">
        <v>11</v>
      </c>
      <c r="AD184" s="190">
        <f t="shared" si="14"/>
        <v>278</v>
      </c>
    </row>
    <row r="185" spans="1:30" s="183" customFormat="1" ht="16.5">
      <c r="A185" s="184">
        <v>19</v>
      </c>
      <c r="B185" s="195">
        <v>2</v>
      </c>
      <c r="C185" s="185" t="s">
        <v>379</v>
      </c>
      <c r="D185" s="185"/>
      <c r="E185" s="194">
        <v>708</v>
      </c>
      <c r="F185" s="185" t="s">
        <v>31</v>
      </c>
      <c r="G185" s="186">
        <v>648</v>
      </c>
      <c r="H185" s="190">
        <v>124</v>
      </c>
      <c r="I185" s="190">
        <v>156</v>
      </c>
      <c r="J185" s="190">
        <v>19</v>
      </c>
      <c r="K185" s="190">
        <v>4</v>
      </c>
      <c r="L185" s="190">
        <v>29</v>
      </c>
      <c r="M185" s="190">
        <v>1</v>
      </c>
      <c r="N185" s="190">
        <v>2</v>
      </c>
      <c r="O185" s="190">
        <v>3</v>
      </c>
      <c r="P185" s="190">
        <v>1</v>
      </c>
      <c r="Q185" s="190">
        <v>30</v>
      </c>
      <c r="R185" s="190"/>
      <c r="S185" s="190">
        <v>0</v>
      </c>
      <c r="T185" s="192">
        <v>3</v>
      </c>
      <c r="U185" s="192">
        <v>0</v>
      </c>
      <c r="V185" s="192"/>
      <c r="W185" s="190">
        <v>1</v>
      </c>
      <c r="X185" s="190"/>
      <c r="Y185" s="190"/>
      <c r="Z185" s="190"/>
      <c r="AA185" s="190"/>
      <c r="AB185" s="190">
        <v>0</v>
      </c>
      <c r="AC185" s="190">
        <v>16</v>
      </c>
      <c r="AD185" s="190">
        <f t="shared" si="14"/>
        <v>389</v>
      </c>
    </row>
    <row r="186" spans="1:30" s="183" customFormat="1" ht="16.5">
      <c r="A186" s="184">
        <v>19</v>
      </c>
      <c r="B186" s="195">
        <v>2</v>
      </c>
      <c r="C186" s="185" t="s">
        <v>379</v>
      </c>
      <c r="D186" s="185"/>
      <c r="E186" s="194">
        <v>708</v>
      </c>
      <c r="F186" s="185" t="s">
        <v>32</v>
      </c>
      <c r="G186" s="186">
        <v>647</v>
      </c>
      <c r="H186" s="190">
        <v>142</v>
      </c>
      <c r="I186" s="190">
        <v>148</v>
      </c>
      <c r="J186" s="190">
        <v>12</v>
      </c>
      <c r="K186" s="190">
        <v>2</v>
      </c>
      <c r="L186" s="190">
        <v>23</v>
      </c>
      <c r="M186" s="190">
        <v>2</v>
      </c>
      <c r="N186" s="190">
        <v>2</v>
      </c>
      <c r="O186" s="190">
        <v>3</v>
      </c>
      <c r="P186" s="190">
        <v>1</v>
      </c>
      <c r="Q186" s="190">
        <v>56</v>
      </c>
      <c r="R186" s="190"/>
      <c r="S186" s="190">
        <v>1</v>
      </c>
      <c r="T186" s="192">
        <v>8</v>
      </c>
      <c r="U186" s="192">
        <v>3</v>
      </c>
      <c r="V186" s="192"/>
      <c r="W186" s="190">
        <v>4</v>
      </c>
      <c r="X186" s="190"/>
      <c r="Y186" s="190"/>
      <c r="Z186" s="190"/>
      <c r="AA186" s="190"/>
      <c r="AB186" s="190">
        <v>0</v>
      </c>
      <c r="AC186" s="190">
        <v>7</v>
      </c>
      <c r="AD186" s="190">
        <f t="shared" si="14"/>
        <v>414</v>
      </c>
    </row>
    <row r="187" spans="1:30" s="183" customFormat="1" ht="16.5">
      <c r="A187" s="184">
        <v>19</v>
      </c>
      <c r="B187" s="195">
        <v>2</v>
      </c>
      <c r="C187" s="185" t="s">
        <v>379</v>
      </c>
      <c r="D187" s="185"/>
      <c r="E187" s="194">
        <v>708</v>
      </c>
      <c r="F187" s="185" t="s">
        <v>33</v>
      </c>
      <c r="G187" s="186">
        <v>647</v>
      </c>
      <c r="H187" s="190">
        <v>109</v>
      </c>
      <c r="I187" s="190">
        <v>143</v>
      </c>
      <c r="J187" s="190">
        <v>14</v>
      </c>
      <c r="K187" s="190">
        <v>2</v>
      </c>
      <c r="L187" s="190">
        <v>36</v>
      </c>
      <c r="M187" s="190">
        <v>1</v>
      </c>
      <c r="N187" s="190">
        <v>4</v>
      </c>
      <c r="O187" s="190">
        <v>3</v>
      </c>
      <c r="P187" s="190">
        <v>0</v>
      </c>
      <c r="Q187" s="190">
        <v>51</v>
      </c>
      <c r="R187" s="190"/>
      <c r="S187" s="190">
        <v>1</v>
      </c>
      <c r="T187" s="192">
        <v>4</v>
      </c>
      <c r="U187" s="192">
        <v>2</v>
      </c>
      <c r="V187" s="192"/>
      <c r="W187" s="190">
        <v>5</v>
      </c>
      <c r="X187" s="190"/>
      <c r="Y187" s="190"/>
      <c r="Z187" s="190"/>
      <c r="AA187" s="190"/>
      <c r="AB187" s="190">
        <v>0</v>
      </c>
      <c r="AC187" s="190">
        <v>12</v>
      </c>
      <c r="AD187" s="190">
        <f t="shared" si="14"/>
        <v>387</v>
      </c>
    </row>
    <row r="188" spans="1:30" s="183" customFormat="1" ht="16.5">
      <c r="A188" s="184">
        <v>19</v>
      </c>
      <c r="B188" s="195">
        <v>2</v>
      </c>
      <c r="C188" s="185" t="s">
        <v>379</v>
      </c>
      <c r="D188" s="185"/>
      <c r="E188" s="194">
        <v>708</v>
      </c>
      <c r="F188" s="185" t="s">
        <v>79</v>
      </c>
      <c r="G188" s="186">
        <v>167</v>
      </c>
      <c r="H188" s="190">
        <v>20</v>
      </c>
      <c r="I188" s="190">
        <v>51</v>
      </c>
      <c r="J188" s="190">
        <v>10</v>
      </c>
      <c r="K188" s="190">
        <v>2</v>
      </c>
      <c r="L188" s="190">
        <v>14</v>
      </c>
      <c r="M188" s="190">
        <v>3</v>
      </c>
      <c r="N188" s="190">
        <v>3</v>
      </c>
      <c r="O188" s="190">
        <v>3</v>
      </c>
      <c r="P188" s="190">
        <v>0</v>
      </c>
      <c r="Q188" s="190">
        <v>13</v>
      </c>
      <c r="R188" s="190"/>
      <c r="S188" s="190">
        <v>0</v>
      </c>
      <c r="T188" s="192">
        <v>0</v>
      </c>
      <c r="U188" s="192">
        <v>0</v>
      </c>
      <c r="V188" s="192"/>
      <c r="W188" s="190">
        <v>0</v>
      </c>
      <c r="X188" s="190"/>
      <c r="Y188" s="190"/>
      <c r="Z188" s="190"/>
      <c r="AA188" s="190"/>
      <c r="AB188" s="190">
        <v>0</v>
      </c>
      <c r="AC188" s="190">
        <v>2</v>
      </c>
      <c r="AD188" s="190">
        <f t="shared" si="14"/>
        <v>121</v>
      </c>
    </row>
    <row r="189" spans="1:30" s="183" customFormat="1" ht="16.5">
      <c r="A189" s="184">
        <v>19</v>
      </c>
      <c r="B189" s="195">
        <v>2</v>
      </c>
      <c r="C189" s="185" t="s">
        <v>379</v>
      </c>
      <c r="D189" s="185"/>
      <c r="E189" s="194">
        <v>709</v>
      </c>
      <c r="F189" s="185" t="s">
        <v>31</v>
      </c>
      <c r="G189" s="186">
        <v>465</v>
      </c>
      <c r="H189" s="190">
        <v>34</v>
      </c>
      <c r="I189" s="190">
        <v>66</v>
      </c>
      <c r="J189" s="190">
        <v>7</v>
      </c>
      <c r="K189" s="190">
        <v>0</v>
      </c>
      <c r="L189" s="190">
        <v>40</v>
      </c>
      <c r="M189" s="190">
        <v>2</v>
      </c>
      <c r="N189" s="190">
        <v>1</v>
      </c>
      <c r="O189" s="190">
        <v>1</v>
      </c>
      <c r="P189" s="190">
        <v>0</v>
      </c>
      <c r="Q189" s="190">
        <v>36</v>
      </c>
      <c r="R189" s="190"/>
      <c r="S189" s="190">
        <v>1</v>
      </c>
      <c r="T189" s="192">
        <v>3</v>
      </c>
      <c r="U189" s="192">
        <v>0</v>
      </c>
      <c r="V189" s="192"/>
      <c r="W189" s="190">
        <v>3</v>
      </c>
      <c r="X189" s="190"/>
      <c r="Y189" s="190"/>
      <c r="Z189" s="190"/>
      <c r="AA189" s="190"/>
      <c r="AB189" s="190">
        <v>0</v>
      </c>
      <c r="AC189" s="190">
        <v>9</v>
      </c>
      <c r="AD189" s="190">
        <f t="shared" si="14"/>
        <v>203</v>
      </c>
    </row>
    <row r="190" spans="1:30" s="183" customFormat="1" ht="16.5">
      <c r="A190" s="184">
        <v>19</v>
      </c>
      <c r="B190" s="195">
        <v>2</v>
      </c>
      <c r="C190" s="185" t="s">
        <v>379</v>
      </c>
      <c r="D190" s="185"/>
      <c r="E190" s="194">
        <v>709</v>
      </c>
      <c r="F190" s="505" t="s">
        <v>32</v>
      </c>
      <c r="G190" s="186">
        <v>465</v>
      </c>
      <c r="H190" s="190">
        <v>43</v>
      </c>
      <c r="I190" s="190">
        <v>59</v>
      </c>
      <c r="J190" s="190">
        <v>10</v>
      </c>
      <c r="K190" s="190">
        <v>3</v>
      </c>
      <c r="L190" s="190">
        <v>41</v>
      </c>
      <c r="M190" s="190">
        <v>5</v>
      </c>
      <c r="N190" s="190">
        <v>0</v>
      </c>
      <c r="O190" s="190">
        <v>5</v>
      </c>
      <c r="P190" s="190">
        <v>0</v>
      </c>
      <c r="Q190" s="190">
        <v>39</v>
      </c>
      <c r="R190" s="190"/>
      <c r="S190" s="190">
        <v>1</v>
      </c>
      <c r="T190" s="192">
        <v>1</v>
      </c>
      <c r="U190" s="192">
        <v>2</v>
      </c>
      <c r="V190" s="192"/>
      <c r="W190" s="190">
        <v>6</v>
      </c>
      <c r="X190" s="190"/>
      <c r="Y190" s="190"/>
      <c r="Z190" s="190"/>
      <c r="AA190" s="190"/>
      <c r="AB190" s="190">
        <v>0</v>
      </c>
      <c r="AC190" s="190">
        <v>6</v>
      </c>
      <c r="AD190" s="190">
        <f t="shared" si="14"/>
        <v>221</v>
      </c>
    </row>
    <row r="191" spans="1:30" s="183" customFormat="1" ht="16.5">
      <c r="B191" s="196" t="s">
        <v>63</v>
      </c>
      <c r="C191" s="719" t="s">
        <v>64</v>
      </c>
      <c r="D191" s="720"/>
      <c r="E191" s="199"/>
      <c r="F191" s="199"/>
      <c r="G191" s="198">
        <v>61192</v>
      </c>
      <c r="H191" s="198">
        <v>5817</v>
      </c>
      <c r="I191" s="198">
        <v>10298</v>
      </c>
      <c r="J191" s="198">
        <v>1530</v>
      </c>
      <c r="K191" s="198">
        <v>245</v>
      </c>
      <c r="L191" s="198">
        <v>4075</v>
      </c>
      <c r="M191" s="198">
        <v>284</v>
      </c>
      <c r="N191" s="198">
        <v>602</v>
      </c>
      <c r="O191" s="198">
        <v>440</v>
      </c>
      <c r="P191" s="198">
        <v>94</v>
      </c>
      <c r="Q191" s="198">
        <v>4285</v>
      </c>
      <c r="R191" s="198">
        <v>0</v>
      </c>
      <c r="S191" s="198">
        <v>244</v>
      </c>
      <c r="T191" s="198">
        <v>384</v>
      </c>
      <c r="U191" s="198">
        <v>207</v>
      </c>
      <c r="V191" s="198">
        <v>0</v>
      </c>
      <c r="W191" s="198">
        <v>833</v>
      </c>
      <c r="X191" s="198">
        <v>0</v>
      </c>
      <c r="Y191" s="198">
        <v>0</v>
      </c>
      <c r="Z191" s="198">
        <v>0</v>
      </c>
      <c r="AA191" s="198">
        <v>0</v>
      </c>
      <c r="AB191" s="198">
        <v>10</v>
      </c>
      <c r="AC191" s="198">
        <v>665</v>
      </c>
      <c r="AD191" s="198">
        <v>30013</v>
      </c>
    </row>
    <row r="192" spans="1:30" s="183" customFormat="1" ht="16.5">
      <c r="E192" s="193"/>
      <c r="F192" s="193"/>
      <c r="T192" s="183">
        <f>T191/2</f>
        <v>192</v>
      </c>
      <c r="U192" s="183">
        <f>U191/2</f>
        <v>103.5</v>
      </c>
    </row>
    <row r="193" spans="1:30" s="183" customFormat="1" ht="16.5" customHeight="1">
      <c r="B193" s="196" t="s">
        <v>65</v>
      </c>
      <c r="C193" s="660" t="s">
        <v>66</v>
      </c>
      <c r="D193" s="661"/>
      <c r="E193" s="661"/>
      <c r="F193" s="662"/>
      <c r="G193" s="197" t="s">
        <v>6</v>
      </c>
      <c r="H193" s="189" t="s">
        <v>7</v>
      </c>
      <c r="I193" s="189" t="s">
        <v>8</v>
      </c>
      <c r="J193" s="189" t="s">
        <v>9</v>
      </c>
      <c r="K193" s="189" t="s">
        <v>10</v>
      </c>
      <c r="L193" s="189" t="s">
        <v>11</v>
      </c>
      <c r="M193" s="189" t="s">
        <v>12</v>
      </c>
      <c r="N193" s="189" t="s">
        <v>13</v>
      </c>
      <c r="O193" s="189" t="s">
        <v>14</v>
      </c>
      <c r="P193" s="189" t="s">
        <v>15</v>
      </c>
      <c r="Q193" s="189" t="s">
        <v>16</v>
      </c>
      <c r="R193" s="189" t="s">
        <v>17</v>
      </c>
      <c r="S193" s="189" t="s">
        <v>18</v>
      </c>
      <c r="T193" s="189" t="s">
        <v>22</v>
      </c>
      <c r="U193" s="189" t="s">
        <v>23</v>
      </c>
      <c r="V193" s="189" t="s">
        <v>24</v>
      </c>
      <c r="W193" s="189" t="s">
        <v>25</v>
      </c>
      <c r="X193" s="189" t="s">
        <v>26</v>
      </c>
      <c r="Y193" s="189" t="s">
        <v>27</v>
      </c>
      <c r="Z193" s="189" t="s">
        <v>28</v>
      </c>
      <c r="AA193" s="189" t="s">
        <v>29</v>
      </c>
    </row>
    <row r="194" spans="1:30" s="183" customFormat="1" ht="16.5">
      <c r="C194" s="663"/>
      <c r="D194" s="664"/>
      <c r="E194" s="664"/>
      <c r="F194" s="665"/>
      <c r="G194" s="190">
        <f>G191</f>
        <v>61192</v>
      </c>
      <c r="H194" s="190">
        <f>IF(H191=J191,ROUNDUP((T191/2),0)+H191,IF(LARGE((H191,J191),1)=H191,ROUNDUP((T191/2),0),ROUNDDOWN((T191/2),0))+H191)</f>
        <v>6009</v>
      </c>
      <c r="I194" s="190">
        <f>IF(I191=K191,ROUNDUP((U191/2),0)+I191,IF(LARGE((I191,K191),1)=I191,ROUNDUP((U191/2),0),ROUNDDOWN((U191/2),0))+I191)</f>
        <v>10402</v>
      </c>
      <c r="J194" s="190">
        <f>IF(J191=H191,ROUNDUP((T191/2),0)+J191,IF(LARGE((J191,H191),1)=J191,ROUNDUP((T191/2),0),ROUNDDOWN((T191/2),0))+J191)</f>
        <v>1722</v>
      </c>
      <c r="K194" s="190">
        <f>IF(K191=I191,ROUNDUP((U191/2),0)+K191,IF(LARGE((K191,I191),1)=K191,ROUNDUP((U191/2),0),ROUNDDOWN((U191/2),0))+K191)</f>
        <v>348</v>
      </c>
      <c r="L194" s="190">
        <f t="shared" ref="L194:S194" si="15">L191</f>
        <v>4075</v>
      </c>
      <c r="M194" s="190">
        <f t="shared" si="15"/>
        <v>284</v>
      </c>
      <c r="N194" s="190">
        <f t="shared" si="15"/>
        <v>602</v>
      </c>
      <c r="O194" s="190">
        <f t="shared" si="15"/>
        <v>440</v>
      </c>
      <c r="P194" s="190">
        <f t="shared" si="15"/>
        <v>94</v>
      </c>
      <c r="Q194" s="190">
        <f t="shared" si="15"/>
        <v>4285</v>
      </c>
      <c r="R194" s="190">
        <f t="shared" si="15"/>
        <v>0</v>
      </c>
      <c r="S194" s="190">
        <f t="shared" si="15"/>
        <v>244</v>
      </c>
      <c r="T194" s="190">
        <f>W191</f>
        <v>833</v>
      </c>
      <c r="U194" s="190">
        <f>X86</f>
        <v>0</v>
      </c>
      <c r="V194" s="190">
        <f>Y86</f>
        <v>0</v>
      </c>
      <c r="W194" s="190">
        <f>Z86</f>
        <v>0</v>
      </c>
      <c r="X194" s="190">
        <f>AA86</f>
        <v>0</v>
      </c>
      <c r="Y194" s="190">
        <f>AB191</f>
        <v>10</v>
      </c>
      <c r="Z194" s="190">
        <f>AC191</f>
        <v>665</v>
      </c>
      <c r="AA194" s="190">
        <f>SUM(H194:Z194)</f>
        <v>30013</v>
      </c>
    </row>
    <row r="195" spans="1:30" s="183" customFormat="1" ht="16.5">
      <c r="E195" s="193"/>
      <c r="F195" s="193"/>
    </row>
    <row r="196" spans="1:30" s="183" customFormat="1" ht="30.75" customHeight="1">
      <c r="B196" s="196" t="s">
        <v>67</v>
      </c>
      <c r="C196" s="660" t="s">
        <v>68</v>
      </c>
      <c r="D196" s="661"/>
      <c r="E196" s="661"/>
      <c r="F196" s="662"/>
      <c r="G196" s="197" t="s">
        <v>6</v>
      </c>
      <c r="H196" s="667" t="s">
        <v>69</v>
      </c>
      <c r="I196" s="667"/>
      <c r="J196" s="667" t="s">
        <v>70</v>
      </c>
      <c r="K196" s="667"/>
      <c r="L196" s="189" t="s">
        <v>11</v>
      </c>
      <c r="M196" s="189" t="s">
        <v>12</v>
      </c>
      <c r="N196" s="189" t="s">
        <v>13</v>
      </c>
      <c r="O196" s="189" t="s">
        <v>14</v>
      </c>
      <c r="P196" s="189" t="s">
        <v>15</v>
      </c>
      <c r="Q196" s="189" t="s">
        <v>16</v>
      </c>
      <c r="R196" s="189" t="s">
        <v>17</v>
      </c>
      <c r="S196" s="189" t="s">
        <v>18</v>
      </c>
      <c r="T196" s="189" t="s">
        <v>22</v>
      </c>
      <c r="U196" s="189" t="s">
        <v>23</v>
      </c>
      <c r="V196" s="189" t="s">
        <v>24</v>
      </c>
      <c r="W196" s="189" t="s">
        <v>25</v>
      </c>
      <c r="X196" s="189" t="s">
        <v>26</v>
      </c>
      <c r="Y196" s="189" t="s">
        <v>27</v>
      </c>
      <c r="Z196" s="189" t="s">
        <v>28</v>
      </c>
      <c r="AA196" s="189" t="s">
        <v>29</v>
      </c>
    </row>
    <row r="197" spans="1:30" s="183" customFormat="1" ht="16.5">
      <c r="C197" s="663"/>
      <c r="D197" s="664"/>
      <c r="E197" s="664"/>
      <c r="F197" s="665"/>
      <c r="G197" s="190">
        <f>G191</f>
        <v>61192</v>
      </c>
      <c r="H197" s="668">
        <f>H194+J194</f>
        <v>7731</v>
      </c>
      <c r="I197" s="668"/>
      <c r="J197" s="668">
        <f>I194+K194</f>
        <v>10750</v>
      </c>
      <c r="K197" s="668"/>
      <c r="L197" s="190">
        <f>L194</f>
        <v>4075</v>
      </c>
      <c r="M197" s="190">
        <f t="shared" ref="M197:Q197" si="16">M194</f>
        <v>284</v>
      </c>
      <c r="N197" s="190">
        <f t="shared" si="16"/>
        <v>602</v>
      </c>
      <c r="O197" s="190">
        <f t="shared" si="16"/>
        <v>440</v>
      </c>
      <c r="P197" s="190">
        <f t="shared" si="16"/>
        <v>94</v>
      </c>
      <c r="Q197" s="190">
        <f t="shared" si="16"/>
        <v>4285</v>
      </c>
      <c r="R197" s="190" t="s">
        <v>790</v>
      </c>
      <c r="S197" s="190">
        <f>S194</f>
        <v>244</v>
      </c>
      <c r="T197" s="190">
        <f>T194</f>
        <v>833</v>
      </c>
      <c r="U197" s="495" t="s">
        <v>790</v>
      </c>
      <c r="V197" s="495" t="s">
        <v>790</v>
      </c>
      <c r="W197" s="495" t="s">
        <v>790</v>
      </c>
      <c r="X197" s="495" t="s">
        <v>790</v>
      </c>
      <c r="Y197" s="190">
        <f>Y194</f>
        <v>10</v>
      </c>
      <c r="Z197" s="190">
        <f>Z194</f>
        <v>665</v>
      </c>
      <c r="AA197" s="190">
        <f>SUM(H197:Z197)</f>
        <v>30013</v>
      </c>
    </row>
    <row r="198" spans="1:30" s="277" customFormat="1" ht="16.5">
      <c r="C198" s="323"/>
      <c r="D198" s="323"/>
      <c r="E198" s="323"/>
      <c r="F198" s="323"/>
      <c r="G198" s="37"/>
      <c r="H198" s="317"/>
      <c r="I198" s="317"/>
      <c r="J198" s="317"/>
      <c r="K198" s="317"/>
      <c r="L198" s="37"/>
      <c r="M198" s="37"/>
      <c r="N198" s="37"/>
      <c r="O198" s="37"/>
      <c r="P198" s="37"/>
      <c r="Q198" s="37"/>
      <c r="R198" s="37"/>
      <c r="S198" s="37"/>
      <c r="T198" s="37"/>
      <c r="U198" s="317"/>
      <c r="V198" s="317"/>
      <c r="W198" s="317"/>
      <c r="X198" s="317"/>
      <c r="Y198" s="37"/>
      <c r="Z198" s="37"/>
      <c r="AA198" s="37"/>
    </row>
    <row r="200" spans="1:30" s="274" customFormat="1"/>
    <row r="201" spans="1:30" s="274" customFormat="1">
      <c r="C201" s="274" t="s">
        <v>801</v>
      </c>
    </row>
    <row r="202" spans="1:30" s="277" customFormat="1" ht="16.5">
      <c r="A202" s="279">
        <v>19</v>
      </c>
      <c r="B202" s="290">
        <v>2</v>
      </c>
      <c r="C202" s="280" t="s">
        <v>379</v>
      </c>
      <c r="D202" s="280"/>
      <c r="E202" s="289">
        <v>703</v>
      </c>
      <c r="F202" s="280" t="s">
        <v>33</v>
      </c>
      <c r="G202" s="281">
        <v>563</v>
      </c>
      <c r="H202" s="285">
        <v>48</v>
      </c>
      <c r="I202" s="285">
        <v>83</v>
      </c>
      <c r="J202" s="285">
        <v>14</v>
      </c>
      <c r="K202" s="285">
        <v>2</v>
      </c>
      <c r="L202" s="285">
        <v>65</v>
      </c>
      <c r="M202" s="285">
        <v>2</v>
      </c>
      <c r="N202" s="285">
        <v>3</v>
      </c>
      <c r="O202" s="285">
        <v>5</v>
      </c>
      <c r="P202" s="285">
        <v>1</v>
      </c>
      <c r="Q202" s="285">
        <v>43</v>
      </c>
      <c r="R202" s="285"/>
      <c r="S202" s="285">
        <v>1</v>
      </c>
      <c r="T202" s="287">
        <v>5</v>
      </c>
      <c r="U202" s="287">
        <v>3</v>
      </c>
      <c r="V202" s="287"/>
      <c r="W202" s="285">
        <v>6</v>
      </c>
      <c r="X202" s="285"/>
      <c r="Y202" s="285"/>
      <c r="Z202" s="285"/>
      <c r="AA202" s="285"/>
      <c r="AB202" s="285">
        <v>1</v>
      </c>
      <c r="AC202" s="285">
        <v>14</v>
      </c>
      <c r="AD202" s="285">
        <f t="shared" ref="AD202" si="17">SUM(H202:AC202)</f>
        <v>296</v>
      </c>
    </row>
    <row r="204" spans="1:30" s="277" customFormat="1" ht="16.5">
      <c r="A204" s="276" t="s">
        <v>0</v>
      </c>
      <c r="B204" s="283" t="s">
        <v>1</v>
      </c>
      <c r="C204" s="282" t="s">
        <v>2</v>
      </c>
      <c r="D204" s="282" t="s">
        <v>3</v>
      </c>
      <c r="E204" s="275" t="s">
        <v>4</v>
      </c>
      <c r="F204" s="275" t="s">
        <v>5</v>
      </c>
      <c r="G204" s="275" t="s">
        <v>6</v>
      </c>
      <c r="H204" s="284" t="s">
        <v>7</v>
      </c>
      <c r="I204" s="284" t="s">
        <v>8</v>
      </c>
      <c r="J204" s="284" t="s">
        <v>9</v>
      </c>
      <c r="K204" s="284" t="s">
        <v>10</v>
      </c>
      <c r="L204" s="284" t="s">
        <v>11</v>
      </c>
      <c r="M204" s="284" t="s">
        <v>12</v>
      </c>
      <c r="N204" s="284" t="s">
        <v>13</v>
      </c>
      <c r="O204" s="284" t="s">
        <v>14</v>
      </c>
      <c r="P204" s="284" t="s">
        <v>15</v>
      </c>
      <c r="Q204" s="284" t="s">
        <v>16</v>
      </c>
      <c r="R204" s="284" t="s">
        <v>17</v>
      </c>
      <c r="S204" s="284" t="s">
        <v>18</v>
      </c>
      <c r="T204" s="286" t="s">
        <v>19</v>
      </c>
      <c r="U204" s="286" t="s">
        <v>20</v>
      </c>
      <c r="V204" s="286" t="s">
        <v>21</v>
      </c>
      <c r="W204" s="284" t="s">
        <v>22</v>
      </c>
      <c r="X204" s="284" t="s">
        <v>23</v>
      </c>
      <c r="Y204" s="284" t="s">
        <v>24</v>
      </c>
      <c r="Z204" s="284" t="s">
        <v>25</v>
      </c>
      <c r="AA204" s="284" t="s">
        <v>26</v>
      </c>
      <c r="AB204" s="284" t="s">
        <v>27</v>
      </c>
      <c r="AC204" s="284" t="s">
        <v>28</v>
      </c>
      <c r="AD204" s="284" t="s">
        <v>29</v>
      </c>
    </row>
    <row r="205" spans="1:30" s="277" customFormat="1" ht="16.5">
      <c r="A205" s="536">
        <v>19</v>
      </c>
      <c r="B205" s="290">
        <v>121</v>
      </c>
      <c r="C205" s="280" t="s">
        <v>773</v>
      </c>
      <c r="D205" s="280"/>
      <c r="E205" s="289">
        <v>814</v>
      </c>
      <c r="F205" s="280" t="s">
        <v>31</v>
      </c>
      <c r="G205" s="281">
        <v>540</v>
      </c>
      <c r="H205" s="285">
        <v>2</v>
      </c>
      <c r="I205" s="285">
        <v>177</v>
      </c>
      <c r="J205" s="285">
        <v>191</v>
      </c>
      <c r="K205" s="285">
        <v>4</v>
      </c>
      <c r="L205" s="285">
        <v>3</v>
      </c>
      <c r="M205" s="285"/>
      <c r="N205" s="285"/>
      <c r="O205" s="285">
        <v>0</v>
      </c>
      <c r="P205" s="285">
        <v>3</v>
      </c>
      <c r="Q205" s="285">
        <v>20</v>
      </c>
      <c r="R205" s="285"/>
      <c r="S205" s="285"/>
      <c r="T205" s="287">
        <v>2</v>
      </c>
      <c r="U205" s="287">
        <v>4</v>
      </c>
      <c r="V205" s="287"/>
      <c r="W205" s="285"/>
      <c r="X205" s="285"/>
      <c r="Y205" s="285"/>
      <c r="Z205" s="285"/>
      <c r="AA205" s="285"/>
      <c r="AB205" s="285"/>
      <c r="AC205" s="285">
        <v>7</v>
      </c>
      <c r="AD205" s="285">
        <f t="shared" ref="AD205:AD226" si="18">SUM(H205:AC205)</f>
        <v>413</v>
      </c>
    </row>
    <row r="206" spans="1:30" s="277" customFormat="1" ht="16.5">
      <c r="A206" s="536">
        <v>19</v>
      </c>
      <c r="B206" s="290">
        <v>121</v>
      </c>
      <c r="C206" s="280" t="s">
        <v>773</v>
      </c>
      <c r="D206" s="280"/>
      <c r="E206" s="289">
        <v>814</v>
      </c>
      <c r="F206" s="280" t="s">
        <v>32</v>
      </c>
      <c r="G206" s="281">
        <v>540</v>
      </c>
      <c r="H206" s="285">
        <v>1</v>
      </c>
      <c r="I206" s="285">
        <v>153</v>
      </c>
      <c r="J206" s="285">
        <v>214</v>
      </c>
      <c r="K206" s="285">
        <v>1</v>
      </c>
      <c r="L206" s="285">
        <v>4</v>
      </c>
      <c r="M206" s="285"/>
      <c r="N206" s="285"/>
      <c r="O206" s="285">
        <v>0</v>
      </c>
      <c r="P206" s="285">
        <v>3</v>
      </c>
      <c r="Q206" s="285">
        <v>21</v>
      </c>
      <c r="R206" s="285"/>
      <c r="S206" s="285"/>
      <c r="T206" s="287">
        <v>7</v>
      </c>
      <c r="U206" s="287">
        <v>0</v>
      </c>
      <c r="V206" s="287"/>
      <c r="W206" s="285"/>
      <c r="X206" s="285"/>
      <c r="Y206" s="285"/>
      <c r="Z206" s="285"/>
      <c r="AA206" s="285"/>
      <c r="AB206" s="285"/>
      <c r="AC206" s="285">
        <v>12</v>
      </c>
      <c r="AD206" s="285">
        <f t="shared" si="18"/>
        <v>416</v>
      </c>
    </row>
    <row r="207" spans="1:30" s="277" customFormat="1" ht="16.5">
      <c r="A207" s="536">
        <v>19</v>
      </c>
      <c r="B207" s="290">
        <v>121</v>
      </c>
      <c r="C207" s="280" t="s">
        <v>773</v>
      </c>
      <c r="D207" s="280"/>
      <c r="E207" s="289">
        <v>814</v>
      </c>
      <c r="F207" s="280" t="s">
        <v>33</v>
      </c>
      <c r="G207" s="281">
        <v>540</v>
      </c>
      <c r="H207" s="285">
        <v>0</v>
      </c>
      <c r="I207" s="285">
        <v>146</v>
      </c>
      <c r="J207" s="285">
        <v>249</v>
      </c>
      <c r="K207" s="285">
        <v>3</v>
      </c>
      <c r="L207" s="285">
        <v>1</v>
      </c>
      <c r="M207" s="285"/>
      <c r="N207" s="285"/>
      <c r="O207" s="285">
        <v>0</v>
      </c>
      <c r="P207" s="285">
        <v>1</v>
      </c>
      <c r="Q207" s="285">
        <v>29</v>
      </c>
      <c r="R207" s="285"/>
      <c r="S207" s="285"/>
      <c r="T207" s="287">
        <v>1</v>
      </c>
      <c r="U207" s="287">
        <v>1</v>
      </c>
      <c r="V207" s="287"/>
      <c r="W207" s="285"/>
      <c r="X207" s="285"/>
      <c r="Y207" s="285"/>
      <c r="Z207" s="285"/>
      <c r="AA207" s="285"/>
      <c r="AB207" s="285"/>
      <c r="AC207" s="285">
        <v>10</v>
      </c>
      <c r="AD207" s="285">
        <f t="shared" si="18"/>
        <v>441</v>
      </c>
    </row>
    <row r="208" spans="1:30" s="277" customFormat="1" ht="16.5">
      <c r="A208" s="536">
        <v>19</v>
      </c>
      <c r="B208" s="290">
        <v>121</v>
      </c>
      <c r="C208" s="280" t="s">
        <v>773</v>
      </c>
      <c r="D208" s="280"/>
      <c r="E208" s="289">
        <v>815</v>
      </c>
      <c r="F208" s="280" t="s">
        <v>31</v>
      </c>
      <c r="G208" s="281">
        <v>736</v>
      </c>
      <c r="H208" s="285">
        <v>4</v>
      </c>
      <c r="I208" s="285">
        <v>173</v>
      </c>
      <c r="J208" s="285">
        <v>239</v>
      </c>
      <c r="K208" s="285">
        <v>4</v>
      </c>
      <c r="L208" s="285">
        <v>4</v>
      </c>
      <c r="M208" s="285"/>
      <c r="N208" s="285"/>
      <c r="O208" s="285">
        <v>3</v>
      </c>
      <c r="P208" s="285">
        <v>2</v>
      </c>
      <c r="Q208" s="285">
        <v>79</v>
      </c>
      <c r="R208" s="285"/>
      <c r="S208" s="285"/>
      <c r="T208" s="287">
        <v>4</v>
      </c>
      <c r="U208" s="287">
        <v>4</v>
      </c>
      <c r="V208" s="287"/>
      <c r="W208" s="285"/>
      <c r="X208" s="285"/>
      <c r="Y208" s="285"/>
      <c r="Z208" s="285"/>
      <c r="AA208" s="285"/>
      <c r="AB208" s="285"/>
      <c r="AC208" s="285">
        <v>5</v>
      </c>
      <c r="AD208" s="285">
        <f t="shared" si="18"/>
        <v>521</v>
      </c>
    </row>
    <row r="209" spans="1:30" s="277" customFormat="1" ht="16.5">
      <c r="A209" s="536">
        <v>19</v>
      </c>
      <c r="B209" s="290">
        <v>121</v>
      </c>
      <c r="C209" s="280" t="s">
        <v>773</v>
      </c>
      <c r="D209" s="280"/>
      <c r="E209" s="289">
        <v>815</v>
      </c>
      <c r="F209" s="280" t="s">
        <v>32</v>
      </c>
      <c r="G209" s="281">
        <v>736</v>
      </c>
      <c r="H209" s="285">
        <v>4</v>
      </c>
      <c r="I209" s="285">
        <v>199</v>
      </c>
      <c r="J209" s="285">
        <v>259</v>
      </c>
      <c r="K209" s="285">
        <v>12</v>
      </c>
      <c r="L209" s="285">
        <v>0</v>
      </c>
      <c r="M209" s="285"/>
      <c r="N209" s="285"/>
      <c r="O209" s="285">
        <v>1</v>
      </c>
      <c r="P209" s="285">
        <v>2</v>
      </c>
      <c r="Q209" s="285">
        <v>61</v>
      </c>
      <c r="R209" s="285"/>
      <c r="S209" s="285"/>
      <c r="T209" s="287">
        <v>4</v>
      </c>
      <c r="U209" s="287">
        <v>3</v>
      </c>
      <c r="V209" s="287"/>
      <c r="W209" s="285"/>
      <c r="X209" s="285"/>
      <c r="Y209" s="285"/>
      <c r="Z209" s="285"/>
      <c r="AA209" s="285"/>
      <c r="AB209" s="285"/>
      <c r="AC209" s="285">
        <v>8</v>
      </c>
      <c r="AD209" s="280">
        <f t="shared" si="18"/>
        <v>553</v>
      </c>
    </row>
    <row r="210" spans="1:30" s="277" customFormat="1" ht="16.5">
      <c r="A210" s="536">
        <v>19</v>
      </c>
      <c r="B210" s="290">
        <v>121</v>
      </c>
      <c r="C210" s="280" t="s">
        <v>773</v>
      </c>
      <c r="D210" s="280"/>
      <c r="E210" s="289">
        <v>815</v>
      </c>
      <c r="F210" s="280" t="s">
        <v>33</v>
      </c>
      <c r="G210" s="281">
        <v>736</v>
      </c>
      <c r="H210" s="285">
        <v>2</v>
      </c>
      <c r="I210" s="285">
        <v>187</v>
      </c>
      <c r="J210" s="285">
        <v>257</v>
      </c>
      <c r="K210" s="285">
        <v>9</v>
      </c>
      <c r="L210" s="285">
        <v>1</v>
      </c>
      <c r="M210" s="285"/>
      <c r="N210" s="285"/>
      <c r="O210" s="285">
        <v>2</v>
      </c>
      <c r="P210" s="285">
        <v>2</v>
      </c>
      <c r="Q210" s="285">
        <v>82</v>
      </c>
      <c r="R210" s="285"/>
      <c r="S210" s="285"/>
      <c r="T210" s="287">
        <v>2</v>
      </c>
      <c r="U210" s="287">
        <v>3</v>
      </c>
      <c r="V210" s="287"/>
      <c r="W210" s="285"/>
      <c r="X210" s="285"/>
      <c r="Y210" s="285"/>
      <c r="Z210" s="285"/>
      <c r="AA210" s="285"/>
      <c r="AB210" s="285"/>
      <c r="AC210" s="285">
        <v>6</v>
      </c>
      <c r="AD210" s="285">
        <f t="shared" si="18"/>
        <v>553</v>
      </c>
    </row>
    <row r="211" spans="1:30" s="277" customFormat="1" ht="16.5">
      <c r="A211" s="536">
        <v>19</v>
      </c>
      <c r="B211" s="290">
        <v>121</v>
      </c>
      <c r="C211" s="280" t="s">
        <v>773</v>
      </c>
      <c r="D211" s="280"/>
      <c r="E211" s="289">
        <v>815</v>
      </c>
      <c r="F211" s="280" t="s">
        <v>197</v>
      </c>
      <c r="G211" s="281">
        <v>736</v>
      </c>
      <c r="H211" s="285">
        <v>1</v>
      </c>
      <c r="I211" s="285">
        <v>197</v>
      </c>
      <c r="J211" s="280">
        <v>257</v>
      </c>
      <c r="K211" s="285">
        <v>5</v>
      </c>
      <c r="L211" s="285">
        <v>1</v>
      </c>
      <c r="M211" s="285"/>
      <c r="N211" s="285"/>
      <c r="O211" s="285">
        <v>2</v>
      </c>
      <c r="P211" s="285">
        <v>2</v>
      </c>
      <c r="Q211" s="285">
        <v>78</v>
      </c>
      <c r="R211" s="285"/>
      <c r="S211" s="285"/>
      <c r="T211" s="287">
        <v>2</v>
      </c>
      <c r="U211" s="287">
        <v>2</v>
      </c>
      <c r="V211" s="287"/>
      <c r="W211" s="285"/>
      <c r="X211" s="285"/>
      <c r="Y211" s="285"/>
      <c r="Z211" s="285"/>
      <c r="AA211" s="285"/>
      <c r="AB211" s="285"/>
      <c r="AC211" s="285">
        <v>6</v>
      </c>
      <c r="AD211" s="285">
        <f t="shared" si="18"/>
        <v>553</v>
      </c>
    </row>
    <row r="212" spans="1:30" s="277" customFormat="1" ht="16.5">
      <c r="A212" s="536">
        <v>19</v>
      </c>
      <c r="B212" s="290">
        <v>121</v>
      </c>
      <c r="C212" s="280" t="s">
        <v>773</v>
      </c>
      <c r="D212" s="280"/>
      <c r="E212" s="289">
        <v>816</v>
      </c>
      <c r="F212" s="280" t="s">
        <v>31</v>
      </c>
      <c r="G212" s="281">
        <v>626</v>
      </c>
      <c r="H212" s="285">
        <v>0</v>
      </c>
      <c r="I212" s="285">
        <v>180</v>
      </c>
      <c r="J212" s="285">
        <v>208</v>
      </c>
      <c r="K212" s="285">
        <v>3</v>
      </c>
      <c r="L212" s="285">
        <v>1</v>
      </c>
      <c r="M212" s="285"/>
      <c r="N212" s="285"/>
      <c r="O212" s="285">
        <v>2</v>
      </c>
      <c r="P212" s="285">
        <v>1</v>
      </c>
      <c r="Q212" s="285">
        <v>90</v>
      </c>
      <c r="R212" s="285"/>
      <c r="S212" s="285"/>
      <c r="T212" s="287">
        <v>1</v>
      </c>
      <c r="U212" s="287">
        <v>2</v>
      </c>
      <c r="V212" s="287"/>
      <c r="W212" s="285"/>
      <c r="X212" s="285"/>
      <c r="Y212" s="285"/>
      <c r="Z212" s="285"/>
      <c r="AA212" s="285"/>
      <c r="AB212" s="285"/>
      <c r="AC212" s="285">
        <v>7</v>
      </c>
      <c r="AD212" s="285">
        <f t="shared" si="18"/>
        <v>495</v>
      </c>
    </row>
    <row r="213" spans="1:30" s="277" customFormat="1" ht="16.5">
      <c r="A213" s="536">
        <v>19</v>
      </c>
      <c r="B213" s="290">
        <v>121</v>
      </c>
      <c r="C213" s="280" t="s">
        <v>773</v>
      </c>
      <c r="D213" s="280"/>
      <c r="E213" s="289">
        <v>816</v>
      </c>
      <c r="F213" s="280" t="s">
        <v>32</v>
      </c>
      <c r="G213" s="281">
        <v>626</v>
      </c>
      <c r="H213" s="285">
        <v>2</v>
      </c>
      <c r="I213" s="285">
        <v>181</v>
      </c>
      <c r="J213" s="285">
        <v>222</v>
      </c>
      <c r="K213" s="285">
        <v>4</v>
      </c>
      <c r="L213" s="285">
        <v>1</v>
      </c>
      <c r="M213" s="285"/>
      <c r="N213" s="285"/>
      <c r="O213" s="285">
        <v>1</v>
      </c>
      <c r="P213" s="285">
        <v>4</v>
      </c>
      <c r="Q213" s="285">
        <v>102</v>
      </c>
      <c r="R213" s="285"/>
      <c r="S213" s="285"/>
      <c r="T213" s="287">
        <v>2</v>
      </c>
      <c r="U213" s="287">
        <v>1</v>
      </c>
      <c r="V213" s="287"/>
      <c r="W213" s="285"/>
      <c r="X213" s="285"/>
      <c r="Y213" s="285"/>
      <c r="Z213" s="285"/>
      <c r="AA213" s="285"/>
      <c r="AB213" s="285"/>
      <c r="AC213" s="285">
        <v>4</v>
      </c>
      <c r="AD213" s="285">
        <f t="shared" si="18"/>
        <v>524</v>
      </c>
    </row>
    <row r="214" spans="1:30" s="277" customFormat="1" ht="16.5">
      <c r="A214" s="536">
        <v>19</v>
      </c>
      <c r="B214" s="290">
        <v>121</v>
      </c>
      <c r="C214" s="280" t="s">
        <v>773</v>
      </c>
      <c r="D214" s="280"/>
      <c r="E214" s="289">
        <v>816</v>
      </c>
      <c r="F214" s="280" t="s">
        <v>33</v>
      </c>
      <c r="G214" s="281">
        <v>625</v>
      </c>
      <c r="H214" s="285">
        <v>1</v>
      </c>
      <c r="I214" s="285">
        <v>203</v>
      </c>
      <c r="J214" s="285">
        <v>213</v>
      </c>
      <c r="K214" s="285">
        <v>3</v>
      </c>
      <c r="L214" s="285">
        <v>2</v>
      </c>
      <c r="M214" s="285"/>
      <c r="N214" s="285"/>
      <c r="O214" s="285">
        <v>1</v>
      </c>
      <c r="P214" s="285">
        <v>3</v>
      </c>
      <c r="Q214" s="285">
        <v>69</v>
      </c>
      <c r="R214" s="285"/>
      <c r="S214" s="285"/>
      <c r="T214" s="287">
        <v>4</v>
      </c>
      <c r="U214" s="287">
        <v>4</v>
      </c>
      <c r="V214" s="287"/>
      <c r="W214" s="285"/>
      <c r="X214" s="285"/>
      <c r="Y214" s="285"/>
      <c r="Z214" s="285"/>
      <c r="AA214" s="285"/>
      <c r="AB214" s="285"/>
      <c r="AC214" s="285">
        <v>10</v>
      </c>
      <c r="AD214" s="280">
        <f t="shared" si="18"/>
        <v>513</v>
      </c>
    </row>
    <row r="215" spans="1:30" s="277" customFormat="1" ht="16.5">
      <c r="A215" s="536">
        <v>19</v>
      </c>
      <c r="B215" s="290">
        <v>121</v>
      </c>
      <c r="C215" s="280" t="s">
        <v>773</v>
      </c>
      <c r="D215" s="280"/>
      <c r="E215" s="289">
        <v>817</v>
      </c>
      <c r="F215" s="280" t="s">
        <v>31</v>
      </c>
      <c r="G215" s="281">
        <v>522</v>
      </c>
      <c r="H215" s="285">
        <v>2</v>
      </c>
      <c r="I215" s="285">
        <v>115</v>
      </c>
      <c r="J215" s="285">
        <v>194</v>
      </c>
      <c r="K215" s="285">
        <v>4</v>
      </c>
      <c r="L215" s="285">
        <v>1</v>
      </c>
      <c r="M215" s="285"/>
      <c r="N215" s="285"/>
      <c r="O215" s="285">
        <v>0</v>
      </c>
      <c r="P215" s="285">
        <v>3</v>
      </c>
      <c r="Q215" s="285">
        <v>72</v>
      </c>
      <c r="R215" s="285"/>
      <c r="S215" s="285"/>
      <c r="T215" s="287">
        <v>1</v>
      </c>
      <c r="U215" s="287">
        <v>1</v>
      </c>
      <c r="V215" s="287"/>
      <c r="W215" s="285"/>
      <c r="X215" s="285"/>
      <c r="Y215" s="285"/>
      <c r="Z215" s="285"/>
      <c r="AA215" s="285"/>
      <c r="AB215" s="285"/>
      <c r="AC215" s="285">
        <v>8</v>
      </c>
      <c r="AD215" s="285">
        <f t="shared" si="18"/>
        <v>401</v>
      </c>
    </row>
    <row r="216" spans="1:30" s="277" customFormat="1" ht="16.5">
      <c r="A216" s="536">
        <v>19</v>
      </c>
      <c r="B216" s="290">
        <v>121</v>
      </c>
      <c r="C216" s="280" t="s">
        <v>773</v>
      </c>
      <c r="D216" s="280"/>
      <c r="E216" s="289">
        <v>817</v>
      </c>
      <c r="F216" s="280" t="s">
        <v>32</v>
      </c>
      <c r="G216" s="281">
        <v>522</v>
      </c>
      <c r="H216" s="285">
        <v>2</v>
      </c>
      <c r="I216" s="285">
        <v>146</v>
      </c>
      <c r="J216" s="285">
        <v>164</v>
      </c>
      <c r="K216" s="285">
        <v>8</v>
      </c>
      <c r="L216" s="285">
        <v>1</v>
      </c>
      <c r="M216" s="285"/>
      <c r="N216" s="285"/>
      <c r="O216" s="285">
        <v>1</v>
      </c>
      <c r="P216" s="285">
        <v>2</v>
      </c>
      <c r="Q216" s="285">
        <v>52</v>
      </c>
      <c r="R216" s="285"/>
      <c r="S216" s="285"/>
      <c r="T216" s="287">
        <v>3</v>
      </c>
      <c r="U216" s="287">
        <v>0</v>
      </c>
      <c r="V216" s="287"/>
      <c r="W216" s="285"/>
      <c r="X216" s="285"/>
      <c r="Y216" s="285"/>
      <c r="Z216" s="285"/>
      <c r="AA216" s="285"/>
      <c r="AB216" s="285"/>
      <c r="AC216" s="285">
        <v>0</v>
      </c>
      <c r="AD216" s="280">
        <f>SUM(H216:AC216)</f>
        <v>379</v>
      </c>
    </row>
    <row r="217" spans="1:30" s="277" customFormat="1" ht="16.5">
      <c r="A217" s="536">
        <v>19</v>
      </c>
      <c r="B217" s="290">
        <v>121</v>
      </c>
      <c r="C217" s="280" t="s">
        <v>773</v>
      </c>
      <c r="D217" s="280"/>
      <c r="E217" s="289">
        <v>817</v>
      </c>
      <c r="F217" s="280" t="s">
        <v>33</v>
      </c>
      <c r="G217" s="281">
        <v>521</v>
      </c>
      <c r="H217" s="285">
        <v>2</v>
      </c>
      <c r="I217" s="285">
        <v>129</v>
      </c>
      <c r="J217" s="285">
        <v>187</v>
      </c>
      <c r="K217" s="285">
        <v>6</v>
      </c>
      <c r="L217" s="285">
        <v>0</v>
      </c>
      <c r="M217" s="285"/>
      <c r="N217" s="285"/>
      <c r="O217" s="285">
        <v>1</v>
      </c>
      <c r="P217" s="285">
        <v>3</v>
      </c>
      <c r="Q217" s="285">
        <v>58</v>
      </c>
      <c r="R217" s="285"/>
      <c r="S217" s="285"/>
      <c r="T217" s="287">
        <v>2</v>
      </c>
      <c r="U217" s="287">
        <v>5</v>
      </c>
      <c r="V217" s="287"/>
      <c r="W217" s="285"/>
      <c r="X217" s="285"/>
      <c r="Y217" s="285"/>
      <c r="Z217" s="285"/>
      <c r="AA217" s="285"/>
      <c r="AB217" s="285"/>
      <c r="AC217" s="285">
        <v>5</v>
      </c>
      <c r="AD217" s="285">
        <f t="shared" si="18"/>
        <v>398</v>
      </c>
    </row>
    <row r="218" spans="1:30" s="277" customFormat="1" ht="16.5">
      <c r="A218" s="536">
        <v>19</v>
      </c>
      <c r="B218" s="290">
        <v>121</v>
      </c>
      <c r="C218" s="280" t="s">
        <v>773</v>
      </c>
      <c r="D218" s="280"/>
      <c r="E218" s="289">
        <v>818</v>
      </c>
      <c r="F218" s="280" t="s">
        <v>31</v>
      </c>
      <c r="G218" s="281">
        <v>660</v>
      </c>
      <c r="H218" s="285">
        <v>4</v>
      </c>
      <c r="I218" s="285">
        <v>165</v>
      </c>
      <c r="J218" s="285">
        <v>242</v>
      </c>
      <c r="K218" s="285">
        <v>6</v>
      </c>
      <c r="L218" s="285">
        <v>1</v>
      </c>
      <c r="M218" s="285"/>
      <c r="N218" s="285"/>
      <c r="O218" s="285">
        <v>0</v>
      </c>
      <c r="P218" s="285">
        <v>7</v>
      </c>
      <c r="Q218" s="285">
        <v>65</v>
      </c>
      <c r="R218" s="285"/>
      <c r="S218" s="285"/>
      <c r="T218" s="287">
        <v>1</v>
      </c>
      <c r="U218" s="287">
        <v>2</v>
      </c>
      <c r="V218" s="287"/>
      <c r="W218" s="285"/>
      <c r="X218" s="285"/>
      <c r="Y218" s="285"/>
      <c r="Z218" s="285"/>
      <c r="AA218" s="285"/>
      <c r="AB218" s="285"/>
      <c r="AC218" s="285">
        <v>9</v>
      </c>
      <c r="AD218" s="285">
        <f t="shared" si="18"/>
        <v>502</v>
      </c>
    </row>
    <row r="219" spans="1:30" s="277" customFormat="1" ht="16.5">
      <c r="A219" s="536">
        <v>19</v>
      </c>
      <c r="B219" s="290">
        <v>121</v>
      </c>
      <c r="C219" s="280" t="s">
        <v>773</v>
      </c>
      <c r="D219" s="280"/>
      <c r="E219" s="289">
        <v>818</v>
      </c>
      <c r="F219" s="280" t="s">
        <v>32</v>
      </c>
      <c r="G219" s="281">
        <v>660</v>
      </c>
      <c r="H219" s="285">
        <v>8</v>
      </c>
      <c r="I219" s="285">
        <v>173</v>
      </c>
      <c r="J219" s="285">
        <v>222</v>
      </c>
      <c r="K219" s="285">
        <v>2</v>
      </c>
      <c r="L219" s="285">
        <v>2</v>
      </c>
      <c r="M219" s="285"/>
      <c r="N219" s="285"/>
      <c r="O219" s="285">
        <v>4</v>
      </c>
      <c r="P219" s="285">
        <v>2</v>
      </c>
      <c r="Q219" s="285">
        <v>74</v>
      </c>
      <c r="R219" s="285"/>
      <c r="S219" s="285"/>
      <c r="T219" s="287">
        <v>2</v>
      </c>
      <c r="U219" s="287">
        <v>2</v>
      </c>
      <c r="V219" s="287"/>
      <c r="W219" s="285"/>
      <c r="X219" s="285"/>
      <c r="Y219" s="285"/>
      <c r="Z219" s="285"/>
      <c r="AA219" s="285"/>
      <c r="AB219" s="285"/>
      <c r="AC219" s="285">
        <v>10</v>
      </c>
      <c r="AD219" s="285">
        <f t="shared" si="18"/>
        <v>501</v>
      </c>
    </row>
    <row r="220" spans="1:30" s="277" customFormat="1" ht="16.5">
      <c r="A220" s="536">
        <v>19</v>
      </c>
      <c r="B220" s="290">
        <v>121</v>
      </c>
      <c r="C220" s="280" t="s">
        <v>773</v>
      </c>
      <c r="D220" s="280"/>
      <c r="E220" s="289">
        <v>818</v>
      </c>
      <c r="F220" s="280" t="s">
        <v>33</v>
      </c>
      <c r="G220" s="281">
        <v>659</v>
      </c>
      <c r="H220" s="285">
        <v>3</v>
      </c>
      <c r="I220" s="285">
        <v>171</v>
      </c>
      <c r="J220" s="285">
        <v>234</v>
      </c>
      <c r="K220" s="285">
        <v>2</v>
      </c>
      <c r="L220" s="285">
        <v>4</v>
      </c>
      <c r="M220" s="285"/>
      <c r="N220" s="285"/>
      <c r="O220" s="285">
        <v>3</v>
      </c>
      <c r="P220" s="285">
        <v>2</v>
      </c>
      <c r="Q220" s="285">
        <v>75</v>
      </c>
      <c r="R220" s="285"/>
      <c r="S220" s="285"/>
      <c r="T220" s="287">
        <v>1</v>
      </c>
      <c r="U220" s="287">
        <v>1</v>
      </c>
      <c r="V220" s="287"/>
      <c r="W220" s="285"/>
      <c r="X220" s="285"/>
      <c r="Y220" s="285"/>
      <c r="Z220" s="285"/>
      <c r="AA220" s="285"/>
      <c r="AB220" s="285"/>
      <c r="AC220" s="285">
        <v>11</v>
      </c>
      <c r="AD220" s="285">
        <f t="shared" si="18"/>
        <v>507</v>
      </c>
    </row>
    <row r="221" spans="1:30" s="277" customFormat="1" ht="16.5">
      <c r="A221" s="536">
        <v>19</v>
      </c>
      <c r="B221" s="290">
        <v>121</v>
      </c>
      <c r="C221" s="280" t="s">
        <v>773</v>
      </c>
      <c r="D221" s="280"/>
      <c r="E221" s="289">
        <v>818</v>
      </c>
      <c r="F221" s="280" t="s">
        <v>79</v>
      </c>
      <c r="G221" s="281">
        <v>504</v>
      </c>
      <c r="H221" s="285">
        <v>3</v>
      </c>
      <c r="I221" s="285">
        <v>145</v>
      </c>
      <c r="J221" s="285">
        <v>218</v>
      </c>
      <c r="K221" s="285">
        <v>2</v>
      </c>
      <c r="L221" s="285">
        <v>2</v>
      </c>
      <c r="M221" s="285"/>
      <c r="N221" s="285"/>
      <c r="O221" s="285">
        <v>0</v>
      </c>
      <c r="P221" s="285">
        <v>1</v>
      </c>
      <c r="Q221" s="285">
        <v>49</v>
      </c>
      <c r="R221" s="285"/>
      <c r="S221" s="285"/>
      <c r="T221" s="287">
        <v>5</v>
      </c>
      <c r="U221" s="287">
        <v>3</v>
      </c>
      <c r="V221" s="287"/>
      <c r="W221" s="285"/>
      <c r="X221" s="285"/>
      <c r="Y221" s="285"/>
      <c r="Z221" s="285"/>
      <c r="AA221" s="285"/>
      <c r="AB221" s="285"/>
      <c r="AC221" s="285">
        <v>8</v>
      </c>
      <c r="AD221" s="285">
        <f t="shared" si="18"/>
        <v>436</v>
      </c>
    </row>
    <row r="222" spans="1:30" s="277" customFormat="1" ht="16.5">
      <c r="A222" s="536">
        <v>19</v>
      </c>
      <c r="B222" s="290">
        <v>121</v>
      </c>
      <c r="C222" s="280" t="s">
        <v>773</v>
      </c>
      <c r="D222" s="280"/>
      <c r="E222" s="289">
        <v>818</v>
      </c>
      <c r="F222" s="280" t="s">
        <v>376</v>
      </c>
      <c r="G222" s="281">
        <v>504</v>
      </c>
      <c r="H222" s="285">
        <v>1</v>
      </c>
      <c r="I222" s="285">
        <v>141</v>
      </c>
      <c r="J222" s="285">
        <v>210</v>
      </c>
      <c r="K222" s="285">
        <v>1</v>
      </c>
      <c r="L222" s="285">
        <v>5</v>
      </c>
      <c r="M222" s="285"/>
      <c r="N222" s="285"/>
      <c r="O222" s="285">
        <v>1</v>
      </c>
      <c r="P222" s="285">
        <v>1</v>
      </c>
      <c r="Q222" s="285">
        <v>61</v>
      </c>
      <c r="R222" s="285"/>
      <c r="S222" s="285"/>
      <c r="T222" s="287">
        <v>2</v>
      </c>
      <c r="U222" s="287">
        <v>1</v>
      </c>
      <c r="V222" s="287"/>
      <c r="W222" s="285"/>
      <c r="X222" s="285"/>
      <c r="Y222" s="285"/>
      <c r="Z222" s="285"/>
      <c r="AA222" s="285"/>
      <c r="AB222" s="285"/>
      <c r="AC222" s="285">
        <v>9</v>
      </c>
      <c r="AD222" s="285">
        <f t="shared" si="18"/>
        <v>433</v>
      </c>
    </row>
    <row r="223" spans="1:30" s="277" customFormat="1" ht="16.5">
      <c r="A223" s="536">
        <v>19</v>
      </c>
      <c r="B223" s="290">
        <v>121</v>
      </c>
      <c r="C223" s="280" t="s">
        <v>773</v>
      </c>
      <c r="D223" s="280"/>
      <c r="E223" s="289">
        <v>819</v>
      </c>
      <c r="F223" s="280" t="s">
        <v>31</v>
      </c>
      <c r="G223" s="281">
        <v>629</v>
      </c>
      <c r="H223" s="285">
        <v>2</v>
      </c>
      <c r="I223" s="285">
        <v>241</v>
      </c>
      <c r="J223" s="285">
        <v>215</v>
      </c>
      <c r="K223" s="285">
        <v>2</v>
      </c>
      <c r="L223" s="285">
        <v>0</v>
      </c>
      <c r="M223" s="285"/>
      <c r="N223" s="285"/>
      <c r="O223" s="285">
        <v>0</v>
      </c>
      <c r="P223" s="285">
        <v>3</v>
      </c>
      <c r="Q223" s="285">
        <v>23</v>
      </c>
      <c r="R223" s="285"/>
      <c r="S223" s="285"/>
      <c r="T223" s="287">
        <v>0</v>
      </c>
      <c r="U223" s="287">
        <v>2</v>
      </c>
      <c r="V223" s="287"/>
      <c r="W223" s="285"/>
      <c r="X223" s="285"/>
      <c r="Y223" s="285"/>
      <c r="Z223" s="285"/>
      <c r="AA223" s="285"/>
      <c r="AB223" s="285"/>
      <c r="AC223" s="285">
        <v>3</v>
      </c>
      <c r="AD223" s="285">
        <f t="shared" si="18"/>
        <v>491</v>
      </c>
    </row>
    <row r="224" spans="1:30" s="277" customFormat="1" ht="16.5">
      <c r="A224" s="536">
        <v>19</v>
      </c>
      <c r="B224" s="290">
        <v>121</v>
      </c>
      <c r="C224" s="280" t="s">
        <v>773</v>
      </c>
      <c r="D224" s="280"/>
      <c r="E224" s="289">
        <v>819</v>
      </c>
      <c r="F224" s="280" t="s">
        <v>32</v>
      </c>
      <c r="G224" s="281">
        <v>628</v>
      </c>
      <c r="H224" s="285">
        <v>1</v>
      </c>
      <c r="I224" s="285">
        <v>201</v>
      </c>
      <c r="J224" s="285">
        <v>222</v>
      </c>
      <c r="K224" s="285">
        <v>1</v>
      </c>
      <c r="L224" s="285">
        <v>1</v>
      </c>
      <c r="M224" s="285"/>
      <c r="N224" s="285"/>
      <c r="O224" s="285">
        <v>0</v>
      </c>
      <c r="P224" s="285">
        <v>1</v>
      </c>
      <c r="Q224" s="285">
        <v>22</v>
      </c>
      <c r="R224" s="285"/>
      <c r="S224" s="285"/>
      <c r="T224" s="287">
        <v>0</v>
      </c>
      <c r="U224" s="287">
        <v>0</v>
      </c>
      <c r="V224" s="287"/>
      <c r="W224" s="285"/>
      <c r="X224" s="285"/>
      <c r="Y224" s="285"/>
      <c r="Z224" s="285"/>
      <c r="AA224" s="285"/>
      <c r="AB224" s="285"/>
      <c r="AC224" s="285">
        <v>2</v>
      </c>
      <c r="AD224" s="285">
        <f t="shared" si="18"/>
        <v>451</v>
      </c>
    </row>
    <row r="225" spans="1:30" s="277" customFormat="1" ht="16.5">
      <c r="A225" s="536">
        <v>19</v>
      </c>
      <c r="B225" s="290">
        <v>121</v>
      </c>
      <c r="C225" s="280" t="s">
        <v>773</v>
      </c>
      <c r="D225" s="280"/>
      <c r="E225" s="289">
        <v>819</v>
      </c>
      <c r="F225" s="280" t="s">
        <v>33</v>
      </c>
      <c r="G225" s="281">
        <v>628</v>
      </c>
      <c r="H225" s="285">
        <v>0</v>
      </c>
      <c r="I225" s="285">
        <v>229</v>
      </c>
      <c r="J225" s="285">
        <v>213</v>
      </c>
      <c r="K225" s="285">
        <v>2</v>
      </c>
      <c r="L225" s="285">
        <v>0</v>
      </c>
      <c r="M225" s="285"/>
      <c r="N225" s="285"/>
      <c r="O225" s="285">
        <v>0</v>
      </c>
      <c r="P225" s="285">
        <v>0</v>
      </c>
      <c r="Q225" s="285">
        <v>17</v>
      </c>
      <c r="R225" s="285"/>
      <c r="S225" s="285"/>
      <c r="T225" s="287">
        <v>0</v>
      </c>
      <c r="U225" s="287">
        <v>6</v>
      </c>
      <c r="V225" s="287"/>
      <c r="W225" s="285"/>
      <c r="X225" s="285"/>
      <c r="Y225" s="285"/>
      <c r="Z225" s="285"/>
      <c r="AA225" s="285"/>
      <c r="AB225" s="285"/>
      <c r="AC225" s="285">
        <v>6</v>
      </c>
      <c r="AD225" s="285">
        <f t="shared" si="18"/>
        <v>473</v>
      </c>
    </row>
    <row r="226" spans="1:30" s="277" customFormat="1" ht="17.25" thickBot="1">
      <c r="A226" s="537">
        <v>19</v>
      </c>
      <c r="B226" s="290">
        <v>121</v>
      </c>
      <c r="C226" s="280" t="s">
        <v>773</v>
      </c>
      <c r="D226" s="280"/>
      <c r="E226" s="289">
        <v>819</v>
      </c>
      <c r="F226" s="280" t="s">
        <v>79</v>
      </c>
      <c r="G226" s="281">
        <v>661</v>
      </c>
      <c r="H226" s="285">
        <v>2</v>
      </c>
      <c r="I226" s="285">
        <v>215</v>
      </c>
      <c r="J226" s="285">
        <v>236</v>
      </c>
      <c r="K226" s="285">
        <v>7</v>
      </c>
      <c r="L226" s="285">
        <v>4</v>
      </c>
      <c r="M226" s="285"/>
      <c r="N226" s="285"/>
      <c r="O226" s="285">
        <v>2</v>
      </c>
      <c r="P226" s="285">
        <v>3</v>
      </c>
      <c r="Q226" s="285">
        <v>76</v>
      </c>
      <c r="R226" s="285"/>
      <c r="S226" s="285"/>
      <c r="T226" s="287">
        <v>2</v>
      </c>
      <c r="U226" s="287">
        <v>0</v>
      </c>
      <c r="V226" s="287"/>
      <c r="W226" s="285"/>
      <c r="X226" s="285"/>
      <c r="Y226" s="285"/>
      <c r="Z226" s="285"/>
      <c r="AA226" s="285"/>
      <c r="AB226" s="285"/>
      <c r="AC226" s="285">
        <v>9</v>
      </c>
      <c r="AD226" s="285">
        <f t="shared" si="18"/>
        <v>556</v>
      </c>
    </row>
    <row r="227" spans="1:30" s="277" customFormat="1" ht="16.5">
      <c r="B227" s="291" t="s">
        <v>63</v>
      </c>
      <c r="C227" s="659" t="s">
        <v>64</v>
      </c>
      <c r="D227" s="659"/>
      <c r="E227" s="422"/>
      <c r="F227" s="422"/>
      <c r="G227" s="293">
        <f t="shared" ref="G227:AD227" si="19">SUM(G205:G226)</f>
        <v>13539</v>
      </c>
      <c r="H227" s="293">
        <f t="shared" si="19"/>
        <v>47</v>
      </c>
      <c r="I227" s="293">
        <f t="shared" si="19"/>
        <v>3867</v>
      </c>
      <c r="J227" s="293">
        <f t="shared" si="19"/>
        <v>4866</v>
      </c>
      <c r="K227" s="293">
        <f t="shared" si="19"/>
        <v>91</v>
      </c>
      <c r="L227" s="293">
        <f t="shared" si="19"/>
        <v>39</v>
      </c>
      <c r="M227" s="293">
        <f t="shared" si="19"/>
        <v>0</v>
      </c>
      <c r="N227" s="293">
        <f t="shared" si="19"/>
        <v>0</v>
      </c>
      <c r="O227" s="293">
        <f t="shared" si="19"/>
        <v>24</v>
      </c>
      <c r="P227" s="293">
        <f t="shared" si="19"/>
        <v>51</v>
      </c>
      <c r="Q227" s="293">
        <f t="shared" si="19"/>
        <v>1275</v>
      </c>
      <c r="R227" s="293">
        <f t="shared" si="19"/>
        <v>0</v>
      </c>
      <c r="S227" s="293">
        <f t="shared" si="19"/>
        <v>0</v>
      </c>
      <c r="T227" s="293">
        <f t="shared" si="19"/>
        <v>48</v>
      </c>
      <c r="U227" s="293">
        <f t="shared" si="19"/>
        <v>47</v>
      </c>
      <c r="V227" s="293">
        <f t="shared" si="19"/>
        <v>0</v>
      </c>
      <c r="W227" s="293">
        <f t="shared" si="19"/>
        <v>0</v>
      </c>
      <c r="X227" s="293">
        <f t="shared" si="19"/>
        <v>0</v>
      </c>
      <c r="Y227" s="293">
        <f t="shared" si="19"/>
        <v>0</v>
      </c>
      <c r="Z227" s="293">
        <f t="shared" si="19"/>
        <v>0</v>
      </c>
      <c r="AA227" s="293">
        <f t="shared" si="19"/>
        <v>0</v>
      </c>
      <c r="AB227" s="293">
        <f t="shared" si="19"/>
        <v>0</v>
      </c>
      <c r="AC227" s="293">
        <f t="shared" si="19"/>
        <v>155</v>
      </c>
      <c r="AD227" s="293">
        <f t="shared" si="19"/>
        <v>10510</v>
      </c>
    </row>
    <row r="228" spans="1:30" s="277" customFormat="1" ht="16.5">
      <c r="E228" s="288"/>
      <c r="F228" s="288"/>
      <c r="T228" s="277">
        <f>T227/2</f>
        <v>24</v>
      </c>
      <c r="U228" s="277">
        <f>U227/2</f>
        <v>23.5</v>
      </c>
    </row>
    <row r="229" spans="1:30" s="277" customFormat="1" ht="16.5">
      <c r="B229" s="291" t="s">
        <v>65</v>
      </c>
      <c r="C229" s="660" t="s">
        <v>66</v>
      </c>
      <c r="D229" s="661"/>
      <c r="E229" s="661"/>
      <c r="F229" s="662"/>
      <c r="G229" s="292" t="s">
        <v>6</v>
      </c>
      <c r="H229" s="284" t="s">
        <v>7</v>
      </c>
      <c r="I229" s="284" t="s">
        <v>8</v>
      </c>
      <c r="J229" s="284" t="s">
        <v>9</v>
      </c>
      <c r="K229" s="284" t="s">
        <v>10</v>
      </c>
      <c r="L229" s="284" t="s">
        <v>11</v>
      </c>
      <c r="M229" s="284" t="s">
        <v>12</v>
      </c>
      <c r="N229" s="284" t="s">
        <v>13</v>
      </c>
      <c r="O229" s="284" t="s">
        <v>14</v>
      </c>
      <c r="P229" s="284" t="s">
        <v>15</v>
      </c>
      <c r="Q229" s="284" t="s">
        <v>16</v>
      </c>
      <c r="R229" s="284" t="s">
        <v>17</v>
      </c>
      <c r="S229" s="284" t="s">
        <v>18</v>
      </c>
      <c r="T229" s="284" t="s">
        <v>22</v>
      </c>
      <c r="U229" s="284" t="s">
        <v>23</v>
      </c>
      <c r="V229" s="284" t="s">
        <v>24</v>
      </c>
      <c r="W229" s="284" t="s">
        <v>25</v>
      </c>
      <c r="X229" s="284" t="s">
        <v>26</v>
      </c>
      <c r="Y229" s="284" t="s">
        <v>27</v>
      </c>
      <c r="Z229" s="284" t="s">
        <v>28</v>
      </c>
      <c r="AA229" s="284" t="s">
        <v>29</v>
      </c>
    </row>
    <row r="230" spans="1:30" s="277" customFormat="1" ht="16.5">
      <c r="C230" s="663"/>
      <c r="D230" s="664"/>
      <c r="E230" s="664"/>
      <c r="F230" s="665"/>
      <c r="G230" s="285">
        <f>G227</f>
        <v>13539</v>
      </c>
      <c r="H230" s="285">
        <f>H227+24</f>
        <v>71</v>
      </c>
      <c r="I230" s="285">
        <f>I227+24</f>
        <v>3891</v>
      </c>
      <c r="J230" s="285">
        <f>J227+24</f>
        <v>4890</v>
      </c>
      <c r="K230" s="285">
        <f>K227+23</f>
        <v>114</v>
      </c>
      <c r="L230" s="285">
        <f t="shared" ref="L230:S230" si="20">L227</f>
        <v>39</v>
      </c>
      <c r="M230" s="285">
        <f t="shared" si="20"/>
        <v>0</v>
      </c>
      <c r="N230" s="285">
        <f t="shared" si="20"/>
        <v>0</v>
      </c>
      <c r="O230" s="285">
        <f t="shared" si="20"/>
        <v>24</v>
      </c>
      <c r="P230" s="285">
        <f t="shared" si="20"/>
        <v>51</v>
      </c>
      <c r="Q230" s="285">
        <f t="shared" si="20"/>
        <v>1275</v>
      </c>
      <c r="R230" s="285">
        <f t="shared" si="20"/>
        <v>0</v>
      </c>
      <c r="S230" s="285">
        <f t="shared" si="20"/>
        <v>0</v>
      </c>
      <c r="T230" s="285">
        <f>W205</f>
        <v>0</v>
      </c>
      <c r="U230" s="285">
        <f>X205</f>
        <v>0</v>
      </c>
      <c r="V230" s="285">
        <f>Y205</f>
        <v>0</v>
      </c>
      <c r="W230" s="285">
        <f>Z205</f>
        <v>0</v>
      </c>
      <c r="X230" s="285">
        <f>AA205</f>
        <v>0</v>
      </c>
      <c r="Y230" s="285">
        <f>AB227</f>
        <v>0</v>
      </c>
      <c r="Z230" s="285">
        <f>AC227</f>
        <v>155</v>
      </c>
      <c r="AA230" s="285">
        <f>SUM(H230:Z230)</f>
        <v>10510</v>
      </c>
    </row>
    <row r="231" spans="1:30" s="277" customFormat="1" ht="16.5">
      <c r="E231" s="288"/>
      <c r="F231" s="288"/>
    </row>
    <row r="232" spans="1:30" s="277" customFormat="1" ht="30.75" customHeight="1">
      <c r="B232" s="291" t="s">
        <v>67</v>
      </c>
      <c r="C232" s="666" t="s">
        <v>68</v>
      </c>
      <c r="D232" s="666"/>
      <c r="E232" s="666"/>
      <c r="F232" s="666"/>
      <c r="G232" s="292" t="s">
        <v>6</v>
      </c>
      <c r="H232" s="667" t="s">
        <v>69</v>
      </c>
      <c r="I232" s="667"/>
      <c r="J232" s="667" t="s">
        <v>70</v>
      </c>
      <c r="K232" s="667"/>
      <c r="L232" s="284" t="s">
        <v>11</v>
      </c>
      <c r="M232" s="284" t="s">
        <v>12</v>
      </c>
      <c r="N232" s="284" t="s">
        <v>13</v>
      </c>
      <c r="O232" s="284" t="s">
        <v>14</v>
      </c>
      <c r="P232" s="284" t="s">
        <v>15</v>
      </c>
      <c r="Q232" s="284" t="s">
        <v>16</v>
      </c>
      <c r="R232" s="284" t="s">
        <v>17</v>
      </c>
      <c r="S232" s="284" t="s">
        <v>18</v>
      </c>
      <c r="T232" s="284" t="s">
        <v>22</v>
      </c>
      <c r="U232" s="284" t="s">
        <v>23</v>
      </c>
      <c r="V232" s="284" t="s">
        <v>24</v>
      </c>
      <c r="W232" s="284" t="s">
        <v>25</v>
      </c>
      <c r="X232" s="284" t="s">
        <v>26</v>
      </c>
      <c r="Y232" s="284" t="s">
        <v>27</v>
      </c>
      <c r="Z232" s="284" t="s">
        <v>28</v>
      </c>
      <c r="AA232" s="284" t="s">
        <v>29</v>
      </c>
    </row>
    <row r="233" spans="1:30" s="277" customFormat="1" ht="16.5">
      <c r="C233" s="666"/>
      <c r="D233" s="666"/>
      <c r="E233" s="666"/>
      <c r="F233" s="666"/>
      <c r="G233" s="285">
        <f>G227</f>
        <v>13539</v>
      </c>
      <c r="H233" s="668">
        <f>H230+J230</f>
        <v>4961</v>
      </c>
      <c r="I233" s="668"/>
      <c r="J233" s="668">
        <f>I230+K230</f>
        <v>4005</v>
      </c>
      <c r="K233" s="668"/>
      <c r="L233" s="285">
        <f>L230</f>
        <v>39</v>
      </c>
      <c r="M233" s="285" t="s">
        <v>790</v>
      </c>
      <c r="N233" s="285" t="s">
        <v>790</v>
      </c>
      <c r="O233" s="285">
        <f t="shared" ref="O233:Q233" si="21">O230</f>
        <v>24</v>
      </c>
      <c r="P233" s="285">
        <f t="shared" si="21"/>
        <v>51</v>
      </c>
      <c r="Q233" s="285">
        <f t="shared" si="21"/>
        <v>1275</v>
      </c>
      <c r="R233" s="495" t="s">
        <v>790</v>
      </c>
      <c r="S233" s="495" t="s">
        <v>790</v>
      </c>
      <c r="T233" s="495" t="s">
        <v>790</v>
      </c>
      <c r="U233" s="495" t="s">
        <v>790</v>
      </c>
      <c r="V233" s="495" t="s">
        <v>790</v>
      </c>
      <c r="W233" s="495" t="s">
        <v>790</v>
      </c>
      <c r="X233" s="495" t="s">
        <v>790</v>
      </c>
      <c r="Y233" s="285">
        <f>Y230</f>
        <v>0</v>
      </c>
      <c r="Z233" s="285">
        <f>Z230</f>
        <v>155</v>
      </c>
      <c r="AA233" s="285">
        <f>SUM(H233:Z233)</f>
        <v>10510</v>
      </c>
    </row>
    <row r="234" spans="1:30" s="274" customFormat="1"/>
    <row r="235" spans="1:30" s="274" customFormat="1"/>
    <row r="236" spans="1:30" s="277" customFormat="1" ht="16.5">
      <c r="A236" s="276" t="s">
        <v>0</v>
      </c>
      <c r="B236" s="283" t="s">
        <v>1</v>
      </c>
      <c r="C236" s="282" t="s">
        <v>2</v>
      </c>
      <c r="D236" s="282" t="s">
        <v>3</v>
      </c>
      <c r="E236" s="275" t="s">
        <v>4</v>
      </c>
      <c r="F236" s="275" t="s">
        <v>5</v>
      </c>
      <c r="G236" s="275" t="s">
        <v>6</v>
      </c>
      <c r="H236" s="284" t="s">
        <v>7</v>
      </c>
      <c r="I236" s="284" t="s">
        <v>8</v>
      </c>
      <c r="J236" s="284" t="s">
        <v>9</v>
      </c>
      <c r="K236" s="284" t="s">
        <v>10</v>
      </c>
      <c r="L236" s="284" t="s">
        <v>11</v>
      </c>
      <c r="M236" s="284" t="s">
        <v>12</v>
      </c>
      <c r="N236" s="284" t="s">
        <v>13</v>
      </c>
      <c r="O236" s="284" t="s">
        <v>14</v>
      </c>
      <c r="P236" s="284" t="s">
        <v>15</v>
      </c>
      <c r="Q236" s="284" t="s">
        <v>16</v>
      </c>
      <c r="R236" s="284" t="s">
        <v>17</v>
      </c>
      <c r="S236" s="284" t="s">
        <v>18</v>
      </c>
      <c r="T236" s="286" t="s">
        <v>19</v>
      </c>
      <c r="U236" s="286" t="s">
        <v>20</v>
      </c>
      <c r="V236" s="286" t="s">
        <v>21</v>
      </c>
      <c r="W236" s="284" t="s">
        <v>22</v>
      </c>
      <c r="X236" s="284" t="s">
        <v>23</v>
      </c>
      <c r="Y236" s="284" t="s">
        <v>24</v>
      </c>
      <c r="Z236" s="284" t="s">
        <v>25</v>
      </c>
      <c r="AA236" s="284" t="s">
        <v>26</v>
      </c>
      <c r="AB236" s="284" t="s">
        <v>27</v>
      </c>
      <c r="AC236" s="284" t="s">
        <v>28</v>
      </c>
      <c r="AD236" s="284" t="s">
        <v>29</v>
      </c>
    </row>
    <row r="237" spans="1:30" s="277" customFormat="1" ht="16.5">
      <c r="A237" s="279">
        <v>19</v>
      </c>
      <c r="B237" s="290">
        <v>303</v>
      </c>
      <c r="C237" s="280" t="s">
        <v>716</v>
      </c>
      <c r="D237" s="280"/>
      <c r="E237" s="289">
        <v>1461</v>
      </c>
      <c r="F237" s="280" t="s">
        <v>31</v>
      </c>
      <c r="G237" s="281">
        <v>654</v>
      </c>
      <c r="H237" s="285">
        <v>3</v>
      </c>
      <c r="I237" s="285">
        <v>159</v>
      </c>
      <c r="J237" s="285">
        <v>205</v>
      </c>
      <c r="K237" s="285">
        <v>1</v>
      </c>
      <c r="L237" s="285">
        <v>2</v>
      </c>
      <c r="M237" s="285">
        <v>21</v>
      </c>
      <c r="N237" s="285"/>
      <c r="O237" s="285"/>
      <c r="P237" s="285"/>
      <c r="Q237" s="285">
        <v>109</v>
      </c>
      <c r="R237" s="285"/>
      <c r="S237" s="285"/>
      <c r="T237" s="287">
        <v>1</v>
      </c>
      <c r="U237" s="287">
        <v>0</v>
      </c>
      <c r="V237" s="287"/>
      <c r="W237" s="285"/>
      <c r="X237" s="285"/>
      <c r="Y237" s="285"/>
      <c r="Z237" s="285"/>
      <c r="AA237" s="285"/>
      <c r="AB237" s="285">
        <v>0</v>
      </c>
      <c r="AC237" s="285">
        <v>11</v>
      </c>
      <c r="AD237" s="285">
        <f t="shared" ref="AD237:AD241" si="22">SUM(H237:AC237)</f>
        <v>512</v>
      </c>
    </row>
    <row r="238" spans="1:30" s="277" customFormat="1" ht="16.5">
      <c r="A238" s="279">
        <v>19</v>
      </c>
      <c r="B238" s="290">
        <v>303</v>
      </c>
      <c r="C238" s="280" t="s">
        <v>716</v>
      </c>
      <c r="D238" s="280"/>
      <c r="E238" s="289">
        <v>1461</v>
      </c>
      <c r="F238" s="280" t="s">
        <v>32</v>
      </c>
      <c r="G238" s="281">
        <v>654</v>
      </c>
      <c r="H238" s="285">
        <v>4</v>
      </c>
      <c r="I238" s="285">
        <v>157</v>
      </c>
      <c r="J238" s="285">
        <v>188</v>
      </c>
      <c r="K238" s="285">
        <v>1</v>
      </c>
      <c r="L238" s="285">
        <v>3</v>
      </c>
      <c r="M238" s="285">
        <v>21</v>
      </c>
      <c r="N238" s="285"/>
      <c r="O238" s="285"/>
      <c r="P238" s="285"/>
      <c r="Q238" s="285">
        <v>124</v>
      </c>
      <c r="R238" s="285"/>
      <c r="S238" s="285"/>
      <c r="T238" s="287">
        <v>2</v>
      </c>
      <c r="U238" s="287">
        <v>1</v>
      </c>
      <c r="V238" s="287"/>
      <c r="W238" s="285"/>
      <c r="X238" s="285"/>
      <c r="Y238" s="285"/>
      <c r="Z238" s="285"/>
      <c r="AA238" s="285"/>
      <c r="AB238" s="285">
        <v>0</v>
      </c>
      <c r="AC238" s="285">
        <v>12</v>
      </c>
      <c r="AD238" s="285">
        <f t="shared" si="22"/>
        <v>513</v>
      </c>
    </row>
    <row r="239" spans="1:30" s="277" customFormat="1" ht="16.5">
      <c r="A239" s="279">
        <v>19</v>
      </c>
      <c r="B239" s="290">
        <v>303</v>
      </c>
      <c r="C239" s="280" t="s">
        <v>716</v>
      </c>
      <c r="D239" s="280"/>
      <c r="E239" s="289">
        <v>1461</v>
      </c>
      <c r="F239" s="280" t="s">
        <v>33</v>
      </c>
      <c r="G239" s="281">
        <v>653</v>
      </c>
      <c r="H239" s="285">
        <v>0</v>
      </c>
      <c r="I239" s="285">
        <v>164</v>
      </c>
      <c r="J239" s="285">
        <v>199</v>
      </c>
      <c r="K239" s="285">
        <v>0</v>
      </c>
      <c r="L239" s="285">
        <v>0</v>
      </c>
      <c r="M239" s="285">
        <v>32</v>
      </c>
      <c r="N239" s="285"/>
      <c r="O239" s="285"/>
      <c r="P239" s="285"/>
      <c r="Q239" s="285">
        <v>127</v>
      </c>
      <c r="R239" s="285"/>
      <c r="S239" s="285"/>
      <c r="T239" s="287">
        <v>10</v>
      </c>
      <c r="U239" s="287">
        <v>3</v>
      </c>
      <c r="V239" s="287"/>
      <c r="W239" s="285"/>
      <c r="X239" s="285"/>
      <c r="Y239" s="285"/>
      <c r="Z239" s="285"/>
      <c r="AA239" s="285"/>
      <c r="AB239" s="285">
        <v>0</v>
      </c>
      <c r="AC239" s="285">
        <v>14</v>
      </c>
      <c r="AD239" s="285">
        <f t="shared" si="22"/>
        <v>549</v>
      </c>
    </row>
    <row r="240" spans="1:30" s="277" customFormat="1" ht="16.5">
      <c r="A240" s="279">
        <v>19</v>
      </c>
      <c r="B240" s="290">
        <v>303</v>
      </c>
      <c r="C240" s="280" t="s">
        <v>716</v>
      </c>
      <c r="D240" s="280"/>
      <c r="E240" s="289">
        <v>1462</v>
      </c>
      <c r="F240" s="280" t="s">
        <v>31</v>
      </c>
      <c r="G240" s="281">
        <v>706</v>
      </c>
      <c r="H240" s="285">
        <v>2</v>
      </c>
      <c r="I240" s="285">
        <v>281</v>
      </c>
      <c r="J240" s="285">
        <v>133</v>
      </c>
      <c r="K240" s="285">
        <v>1</v>
      </c>
      <c r="L240" s="285">
        <v>2</v>
      </c>
      <c r="M240" s="285">
        <v>27</v>
      </c>
      <c r="N240" s="285"/>
      <c r="O240" s="285"/>
      <c r="P240" s="285"/>
      <c r="Q240" s="285">
        <v>121</v>
      </c>
      <c r="R240" s="285"/>
      <c r="S240" s="285"/>
      <c r="T240" s="287">
        <v>1</v>
      </c>
      <c r="U240" s="287">
        <v>4</v>
      </c>
      <c r="V240" s="287"/>
      <c r="W240" s="285"/>
      <c r="X240" s="285"/>
      <c r="Y240" s="285"/>
      <c r="Z240" s="285"/>
      <c r="AA240" s="285"/>
      <c r="AB240" s="285">
        <v>0</v>
      </c>
      <c r="AC240" s="285">
        <v>12</v>
      </c>
      <c r="AD240" s="285">
        <f t="shared" si="22"/>
        <v>584</v>
      </c>
    </row>
    <row r="241" spans="1:30" s="277" customFormat="1" ht="16.5">
      <c r="A241" s="279">
        <v>19</v>
      </c>
      <c r="B241" s="290">
        <v>303</v>
      </c>
      <c r="C241" s="280" t="s">
        <v>716</v>
      </c>
      <c r="D241" s="280"/>
      <c r="E241" s="289">
        <v>1462</v>
      </c>
      <c r="F241" s="280" t="s">
        <v>32</v>
      </c>
      <c r="G241" s="281">
        <v>706</v>
      </c>
      <c r="H241" s="285">
        <v>1</v>
      </c>
      <c r="I241" s="285">
        <v>226</v>
      </c>
      <c r="J241" s="285">
        <v>162</v>
      </c>
      <c r="K241" s="285">
        <v>3</v>
      </c>
      <c r="L241" s="285">
        <v>2</v>
      </c>
      <c r="M241" s="285">
        <v>24</v>
      </c>
      <c r="N241" s="285"/>
      <c r="O241" s="285"/>
      <c r="P241" s="285"/>
      <c r="Q241" s="285">
        <v>147</v>
      </c>
      <c r="R241" s="285"/>
      <c r="S241" s="285"/>
      <c r="T241" s="287">
        <v>0</v>
      </c>
      <c r="U241" s="287">
        <v>2</v>
      </c>
      <c r="V241" s="287"/>
      <c r="W241" s="285"/>
      <c r="X241" s="285"/>
      <c r="Y241" s="285"/>
      <c r="Z241" s="285"/>
      <c r="AA241" s="285"/>
      <c r="AB241" s="285">
        <v>0</v>
      </c>
      <c r="AC241" s="285">
        <v>2</v>
      </c>
      <c r="AD241" s="285">
        <f t="shared" si="22"/>
        <v>569</v>
      </c>
    </row>
    <row r="242" spans="1:30" s="277" customFormat="1" ht="16.5">
      <c r="B242" s="291" t="s">
        <v>63</v>
      </c>
      <c r="C242" s="659" t="s">
        <v>64</v>
      </c>
      <c r="D242" s="659"/>
      <c r="E242" s="420"/>
      <c r="F242" s="420"/>
      <c r="G242" s="293">
        <f t="shared" ref="G242:AD242" si="23">SUM(G237:G241)</f>
        <v>3373</v>
      </c>
      <c r="H242" s="293">
        <f t="shared" si="23"/>
        <v>10</v>
      </c>
      <c r="I242" s="293">
        <f t="shared" si="23"/>
        <v>987</v>
      </c>
      <c r="J242" s="293">
        <f t="shared" si="23"/>
        <v>887</v>
      </c>
      <c r="K242" s="293">
        <f t="shared" si="23"/>
        <v>6</v>
      </c>
      <c r="L242" s="293">
        <f t="shared" si="23"/>
        <v>9</v>
      </c>
      <c r="M242" s="293">
        <f t="shared" si="23"/>
        <v>125</v>
      </c>
      <c r="N242" s="293">
        <f t="shared" si="23"/>
        <v>0</v>
      </c>
      <c r="O242" s="293">
        <f t="shared" si="23"/>
        <v>0</v>
      </c>
      <c r="P242" s="293">
        <f t="shared" si="23"/>
        <v>0</v>
      </c>
      <c r="Q242" s="293">
        <f t="shared" si="23"/>
        <v>628</v>
      </c>
      <c r="R242" s="293">
        <f t="shared" si="23"/>
        <v>0</v>
      </c>
      <c r="S242" s="293">
        <f t="shared" si="23"/>
        <v>0</v>
      </c>
      <c r="T242" s="293">
        <f t="shared" si="23"/>
        <v>14</v>
      </c>
      <c r="U242" s="293">
        <f t="shared" si="23"/>
        <v>10</v>
      </c>
      <c r="V242" s="293">
        <f t="shared" si="23"/>
        <v>0</v>
      </c>
      <c r="W242" s="293">
        <f t="shared" si="23"/>
        <v>0</v>
      </c>
      <c r="X242" s="293">
        <f t="shared" si="23"/>
        <v>0</v>
      </c>
      <c r="Y242" s="293">
        <f t="shared" si="23"/>
        <v>0</v>
      </c>
      <c r="Z242" s="293">
        <f t="shared" si="23"/>
        <v>0</v>
      </c>
      <c r="AA242" s="293">
        <f t="shared" si="23"/>
        <v>0</v>
      </c>
      <c r="AB242" s="293">
        <f t="shared" si="23"/>
        <v>0</v>
      </c>
      <c r="AC242" s="293">
        <f t="shared" si="23"/>
        <v>51</v>
      </c>
      <c r="AD242" s="293">
        <f t="shared" si="23"/>
        <v>2727</v>
      </c>
    </row>
    <row r="243" spans="1:30" s="277" customFormat="1" ht="16.5">
      <c r="E243" s="288"/>
      <c r="F243" s="288"/>
      <c r="T243" s="277">
        <f>T242/2</f>
        <v>7</v>
      </c>
      <c r="U243" s="277">
        <f>U242/2</f>
        <v>5</v>
      </c>
    </row>
    <row r="244" spans="1:30" s="277" customFormat="1" ht="16.5">
      <c r="B244" s="291" t="s">
        <v>65</v>
      </c>
      <c r="C244" s="660" t="s">
        <v>66</v>
      </c>
      <c r="D244" s="661"/>
      <c r="E244" s="661"/>
      <c r="F244" s="662"/>
      <c r="G244" s="292" t="s">
        <v>6</v>
      </c>
      <c r="H244" s="284" t="s">
        <v>7</v>
      </c>
      <c r="I244" s="284" t="s">
        <v>8</v>
      </c>
      <c r="J244" s="284" t="s">
        <v>9</v>
      </c>
      <c r="K244" s="284" t="s">
        <v>10</v>
      </c>
      <c r="L244" s="284" t="s">
        <v>11</v>
      </c>
      <c r="M244" s="284" t="s">
        <v>12</v>
      </c>
      <c r="N244" s="284" t="s">
        <v>13</v>
      </c>
      <c r="O244" s="284" t="s">
        <v>14</v>
      </c>
      <c r="P244" s="284" t="s">
        <v>15</v>
      </c>
      <c r="Q244" s="284" t="s">
        <v>16</v>
      </c>
      <c r="R244" s="284" t="s">
        <v>17</v>
      </c>
      <c r="S244" s="284" t="s">
        <v>18</v>
      </c>
      <c r="T244" s="284" t="s">
        <v>22</v>
      </c>
      <c r="U244" s="284" t="s">
        <v>23</v>
      </c>
      <c r="V244" s="284" t="s">
        <v>24</v>
      </c>
      <c r="W244" s="284" t="s">
        <v>25</v>
      </c>
      <c r="X244" s="284" t="s">
        <v>26</v>
      </c>
      <c r="Y244" s="284" t="s">
        <v>27</v>
      </c>
      <c r="Z244" s="284" t="s">
        <v>28</v>
      </c>
      <c r="AA244" s="284" t="s">
        <v>29</v>
      </c>
    </row>
    <row r="245" spans="1:30" s="277" customFormat="1" ht="16.5">
      <c r="C245" s="663"/>
      <c r="D245" s="664"/>
      <c r="E245" s="664"/>
      <c r="F245" s="665"/>
      <c r="G245" s="285">
        <f>G242</f>
        <v>3373</v>
      </c>
      <c r="H245" s="285">
        <f>H242+7</f>
        <v>17</v>
      </c>
      <c r="I245" s="285">
        <f>I242+5</f>
        <v>992</v>
      </c>
      <c r="J245" s="285">
        <f>J242+7</f>
        <v>894</v>
      </c>
      <c r="K245" s="285">
        <f>K242+5</f>
        <v>11</v>
      </c>
      <c r="L245" s="285">
        <f t="shared" ref="L245:S245" si="24">L242</f>
        <v>9</v>
      </c>
      <c r="M245" s="285">
        <f t="shared" si="24"/>
        <v>125</v>
      </c>
      <c r="N245" s="285">
        <f t="shared" si="24"/>
        <v>0</v>
      </c>
      <c r="O245" s="285">
        <f t="shared" si="24"/>
        <v>0</v>
      </c>
      <c r="P245" s="285">
        <f t="shared" si="24"/>
        <v>0</v>
      </c>
      <c r="Q245" s="285">
        <f t="shared" si="24"/>
        <v>628</v>
      </c>
      <c r="R245" s="285">
        <f t="shared" si="24"/>
        <v>0</v>
      </c>
      <c r="S245" s="285">
        <f t="shared" si="24"/>
        <v>0</v>
      </c>
      <c r="T245" s="285">
        <f>W237</f>
        <v>0</v>
      </c>
      <c r="U245" s="285">
        <f>X237</f>
        <v>0</v>
      </c>
      <c r="V245" s="285">
        <f>Y237</f>
        <v>0</v>
      </c>
      <c r="W245" s="285">
        <f>Z237</f>
        <v>0</v>
      </c>
      <c r="X245" s="285">
        <f>AA237</f>
        <v>0</v>
      </c>
      <c r="Y245" s="285">
        <f>AB242</f>
        <v>0</v>
      </c>
      <c r="Z245" s="285">
        <f>AC242</f>
        <v>51</v>
      </c>
      <c r="AA245" s="285">
        <f>SUM(H245:Z245)</f>
        <v>2727</v>
      </c>
    </row>
    <row r="246" spans="1:30" s="277" customFormat="1" ht="16.5">
      <c r="E246" s="288"/>
      <c r="F246" s="288"/>
    </row>
    <row r="247" spans="1:30" s="277" customFormat="1" ht="30.75" customHeight="1">
      <c r="B247" s="291" t="s">
        <v>67</v>
      </c>
      <c r="C247" s="666" t="s">
        <v>68</v>
      </c>
      <c r="D247" s="666"/>
      <c r="E247" s="666"/>
      <c r="F247" s="666"/>
      <c r="G247" s="292" t="s">
        <v>6</v>
      </c>
      <c r="H247" s="667" t="s">
        <v>69</v>
      </c>
      <c r="I247" s="667"/>
      <c r="J247" s="667" t="s">
        <v>70</v>
      </c>
      <c r="K247" s="667"/>
      <c r="L247" s="284" t="s">
        <v>11</v>
      </c>
      <c r="M247" s="284" t="s">
        <v>12</v>
      </c>
      <c r="N247" s="284" t="s">
        <v>13</v>
      </c>
      <c r="O247" s="284" t="s">
        <v>14</v>
      </c>
      <c r="P247" s="284" t="s">
        <v>15</v>
      </c>
      <c r="Q247" s="284" t="s">
        <v>16</v>
      </c>
      <c r="R247" s="284" t="s">
        <v>17</v>
      </c>
      <c r="S247" s="284" t="s">
        <v>18</v>
      </c>
      <c r="T247" s="284" t="s">
        <v>22</v>
      </c>
      <c r="U247" s="284" t="s">
        <v>23</v>
      </c>
      <c r="V247" s="284" t="s">
        <v>24</v>
      </c>
      <c r="W247" s="284" t="s">
        <v>25</v>
      </c>
      <c r="X247" s="284" t="s">
        <v>26</v>
      </c>
      <c r="Y247" s="284" t="s">
        <v>27</v>
      </c>
      <c r="Z247" s="284" t="s">
        <v>28</v>
      </c>
      <c r="AA247" s="284" t="s">
        <v>29</v>
      </c>
    </row>
    <row r="248" spans="1:30" s="277" customFormat="1" ht="16.5">
      <c r="C248" s="666"/>
      <c r="D248" s="666"/>
      <c r="E248" s="666"/>
      <c r="F248" s="666"/>
      <c r="G248" s="285">
        <f>G242</f>
        <v>3373</v>
      </c>
      <c r="H248" s="668">
        <f>H245+J245</f>
        <v>911</v>
      </c>
      <c r="I248" s="668"/>
      <c r="J248" s="668">
        <f>I245+K245</f>
        <v>1003</v>
      </c>
      <c r="K248" s="668"/>
      <c r="L248" s="285">
        <f>L245</f>
        <v>9</v>
      </c>
      <c r="M248" s="285">
        <f t="shared" ref="M248:Q248" si="25">M245</f>
        <v>125</v>
      </c>
      <c r="N248" s="495" t="s">
        <v>790</v>
      </c>
      <c r="O248" s="495" t="s">
        <v>790</v>
      </c>
      <c r="P248" s="495" t="s">
        <v>790</v>
      </c>
      <c r="Q248" s="285">
        <f t="shared" si="25"/>
        <v>628</v>
      </c>
      <c r="R248" s="495" t="s">
        <v>790</v>
      </c>
      <c r="S248" s="495" t="s">
        <v>790</v>
      </c>
      <c r="T248" s="495" t="s">
        <v>790</v>
      </c>
      <c r="U248" s="495" t="s">
        <v>790</v>
      </c>
      <c r="V248" s="495" t="s">
        <v>790</v>
      </c>
      <c r="W248" s="495" t="s">
        <v>790</v>
      </c>
      <c r="X248" s="495" t="s">
        <v>790</v>
      </c>
      <c r="Y248" s="285">
        <f>Y245</f>
        <v>0</v>
      </c>
      <c r="Z248" s="285">
        <f>Z245</f>
        <v>51</v>
      </c>
      <c r="AA248" s="285">
        <f>SUM(H248:Z248)</f>
        <v>2727</v>
      </c>
    </row>
    <row r="249" spans="1:30" s="274" customFormat="1"/>
    <row r="250" spans="1:30" s="274" customFormat="1"/>
    <row r="251" spans="1:30" s="277" customFormat="1" ht="16.5">
      <c r="A251" s="276" t="s">
        <v>0</v>
      </c>
      <c r="B251" s="283" t="s">
        <v>1</v>
      </c>
      <c r="C251" s="282" t="s">
        <v>2</v>
      </c>
      <c r="D251" s="282" t="s">
        <v>3</v>
      </c>
      <c r="E251" s="275" t="s">
        <v>4</v>
      </c>
      <c r="F251" s="275" t="s">
        <v>5</v>
      </c>
      <c r="G251" s="275" t="s">
        <v>6</v>
      </c>
      <c r="H251" s="284" t="s">
        <v>7</v>
      </c>
      <c r="I251" s="284" t="s">
        <v>8</v>
      </c>
      <c r="J251" s="284" t="s">
        <v>9</v>
      </c>
      <c r="K251" s="284" t="s">
        <v>10</v>
      </c>
      <c r="L251" s="284" t="s">
        <v>11</v>
      </c>
      <c r="M251" s="284" t="s">
        <v>12</v>
      </c>
      <c r="N251" s="284" t="s">
        <v>13</v>
      </c>
      <c r="O251" s="284" t="s">
        <v>14</v>
      </c>
      <c r="P251" s="284" t="s">
        <v>15</v>
      </c>
      <c r="Q251" s="284" t="s">
        <v>16</v>
      </c>
      <c r="R251" s="284" t="s">
        <v>17</v>
      </c>
      <c r="S251" s="284" t="s">
        <v>18</v>
      </c>
      <c r="T251" s="286" t="s">
        <v>19</v>
      </c>
      <c r="U251" s="286" t="s">
        <v>20</v>
      </c>
      <c r="V251" s="286" t="s">
        <v>21</v>
      </c>
      <c r="W251" s="284" t="s">
        <v>22</v>
      </c>
      <c r="X251" s="284" t="s">
        <v>23</v>
      </c>
      <c r="Y251" s="284" t="s">
        <v>24</v>
      </c>
      <c r="Z251" s="284" t="s">
        <v>25</v>
      </c>
      <c r="AA251" s="284" t="s">
        <v>26</v>
      </c>
      <c r="AB251" s="284" t="s">
        <v>27</v>
      </c>
      <c r="AC251" s="284" t="s">
        <v>28</v>
      </c>
      <c r="AD251" s="284" t="s">
        <v>29</v>
      </c>
    </row>
    <row r="252" spans="1:30" s="277" customFormat="1" ht="16.5">
      <c r="A252" s="536">
        <v>19</v>
      </c>
      <c r="B252" s="290">
        <v>306</v>
      </c>
      <c r="C252" s="280" t="s">
        <v>774</v>
      </c>
      <c r="D252" s="280"/>
      <c r="E252" s="289">
        <v>1472</v>
      </c>
      <c r="F252" s="280" t="s">
        <v>31</v>
      </c>
      <c r="G252" s="281">
        <v>738</v>
      </c>
      <c r="H252" s="285">
        <v>1</v>
      </c>
      <c r="I252" s="285">
        <v>165</v>
      </c>
      <c r="J252" s="285">
        <v>50</v>
      </c>
      <c r="K252" s="285">
        <v>4</v>
      </c>
      <c r="L252" s="285">
        <v>50</v>
      </c>
      <c r="M252" s="285">
        <v>0</v>
      </c>
      <c r="N252" s="285">
        <v>149</v>
      </c>
      <c r="O252" s="285">
        <v>27</v>
      </c>
      <c r="P252" s="285"/>
      <c r="Q252" s="285">
        <v>102</v>
      </c>
      <c r="R252" s="285"/>
      <c r="S252" s="285">
        <v>11</v>
      </c>
      <c r="T252" s="287">
        <v>0</v>
      </c>
      <c r="U252" s="287">
        <v>2</v>
      </c>
      <c r="V252" s="287"/>
      <c r="W252" s="285"/>
      <c r="X252" s="285"/>
      <c r="Y252" s="285"/>
      <c r="Z252" s="285"/>
      <c r="AA252" s="285"/>
      <c r="AB252" s="285"/>
      <c r="AC252" s="285">
        <v>5</v>
      </c>
      <c r="AD252" s="285">
        <f t="shared" ref="AD252:AD254" si="26">SUM(H252:AC252)</f>
        <v>566</v>
      </c>
    </row>
    <row r="253" spans="1:30" s="277" customFormat="1" ht="16.5">
      <c r="A253" s="536">
        <v>19</v>
      </c>
      <c r="B253" s="290">
        <v>306</v>
      </c>
      <c r="C253" s="280" t="s">
        <v>774</v>
      </c>
      <c r="D253" s="280"/>
      <c r="E253" s="289">
        <v>1472</v>
      </c>
      <c r="F253" s="280" t="s">
        <v>32</v>
      </c>
      <c r="G253" s="281">
        <v>738</v>
      </c>
      <c r="H253" s="285">
        <v>3</v>
      </c>
      <c r="I253" s="285">
        <v>218</v>
      </c>
      <c r="J253" s="285">
        <v>47</v>
      </c>
      <c r="K253" s="285">
        <v>1</v>
      </c>
      <c r="L253" s="285">
        <v>49</v>
      </c>
      <c r="M253" s="285">
        <v>0</v>
      </c>
      <c r="N253" s="285">
        <v>114</v>
      </c>
      <c r="O253" s="285">
        <v>15</v>
      </c>
      <c r="P253" s="285"/>
      <c r="Q253" s="285">
        <v>63</v>
      </c>
      <c r="R253" s="285"/>
      <c r="S253" s="285">
        <v>13</v>
      </c>
      <c r="T253" s="287">
        <v>3</v>
      </c>
      <c r="U253" s="287">
        <v>3</v>
      </c>
      <c r="V253" s="287"/>
      <c r="W253" s="285"/>
      <c r="X253" s="285"/>
      <c r="Y253" s="285"/>
      <c r="Z253" s="285"/>
      <c r="AA253" s="285"/>
      <c r="AB253" s="285"/>
      <c r="AC253" s="285">
        <v>12</v>
      </c>
      <c r="AD253" s="285">
        <f t="shared" si="26"/>
        <v>541</v>
      </c>
    </row>
    <row r="254" spans="1:30" s="277" customFormat="1" ht="16.5">
      <c r="A254" s="536">
        <v>19</v>
      </c>
      <c r="B254" s="290">
        <v>306</v>
      </c>
      <c r="C254" s="280" t="s">
        <v>774</v>
      </c>
      <c r="D254" s="280"/>
      <c r="E254" s="289">
        <v>1472</v>
      </c>
      <c r="F254" s="280" t="s">
        <v>33</v>
      </c>
      <c r="G254" s="281">
        <v>737</v>
      </c>
      <c r="H254" s="285">
        <v>3</v>
      </c>
      <c r="I254" s="285">
        <v>168</v>
      </c>
      <c r="J254" s="285">
        <v>49</v>
      </c>
      <c r="K254" s="285">
        <v>2</v>
      </c>
      <c r="L254" s="285">
        <v>71</v>
      </c>
      <c r="M254" s="285">
        <v>0</v>
      </c>
      <c r="N254" s="285">
        <v>141</v>
      </c>
      <c r="O254" s="285">
        <v>20</v>
      </c>
      <c r="P254" s="285"/>
      <c r="Q254" s="285">
        <v>78</v>
      </c>
      <c r="R254" s="285"/>
      <c r="S254" s="285">
        <v>13</v>
      </c>
      <c r="T254" s="287">
        <v>1</v>
      </c>
      <c r="U254" s="287">
        <v>1</v>
      </c>
      <c r="V254" s="287"/>
      <c r="W254" s="285"/>
      <c r="X254" s="285"/>
      <c r="Y254" s="285"/>
      <c r="Z254" s="285"/>
      <c r="AA254" s="285"/>
      <c r="AB254" s="285"/>
      <c r="AC254" s="285">
        <v>17</v>
      </c>
      <c r="AD254" s="285">
        <f t="shared" si="26"/>
        <v>564</v>
      </c>
    </row>
    <row r="255" spans="1:30" s="277" customFormat="1" ht="16.5">
      <c r="B255" s="291" t="s">
        <v>63</v>
      </c>
      <c r="C255" s="659" t="s">
        <v>64</v>
      </c>
      <c r="D255" s="659"/>
      <c r="E255" s="422"/>
      <c r="F255" s="422"/>
      <c r="G255" s="293">
        <f t="shared" ref="G255:AD255" si="27">SUM(G252:G254)</f>
        <v>2213</v>
      </c>
      <c r="H255" s="293">
        <f t="shared" si="27"/>
        <v>7</v>
      </c>
      <c r="I255" s="293">
        <f t="shared" si="27"/>
        <v>551</v>
      </c>
      <c r="J255" s="293">
        <f t="shared" si="27"/>
        <v>146</v>
      </c>
      <c r="K255" s="293">
        <f t="shared" si="27"/>
        <v>7</v>
      </c>
      <c r="L255" s="293">
        <f t="shared" si="27"/>
        <v>170</v>
      </c>
      <c r="M255" s="293">
        <f t="shared" si="27"/>
        <v>0</v>
      </c>
      <c r="N255" s="293">
        <f t="shared" si="27"/>
        <v>404</v>
      </c>
      <c r="O255" s="293">
        <f t="shared" si="27"/>
        <v>62</v>
      </c>
      <c r="P255" s="293">
        <f t="shared" si="27"/>
        <v>0</v>
      </c>
      <c r="Q255" s="293">
        <f t="shared" si="27"/>
        <v>243</v>
      </c>
      <c r="R255" s="293">
        <f t="shared" si="27"/>
        <v>0</v>
      </c>
      <c r="S255" s="293">
        <f t="shared" si="27"/>
        <v>37</v>
      </c>
      <c r="T255" s="293">
        <f t="shared" si="27"/>
        <v>4</v>
      </c>
      <c r="U255" s="293">
        <f t="shared" si="27"/>
        <v>6</v>
      </c>
      <c r="V255" s="293">
        <f t="shared" si="27"/>
        <v>0</v>
      </c>
      <c r="W255" s="293">
        <f t="shared" si="27"/>
        <v>0</v>
      </c>
      <c r="X255" s="293">
        <f t="shared" si="27"/>
        <v>0</v>
      </c>
      <c r="Y255" s="293">
        <f t="shared" si="27"/>
        <v>0</v>
      </c>
      <c r="Z255" s="293">
        <f t="shared" si="27"/>
        <v>0</v>
      </c>
      <c r="AA255" s="293">
        <f t="shared" si="27"/>
        <v>0</v>
      </c>
      <c r="AB255" s="293">
        <f t="shared" si="27"/>
        <v>0</v>
      </c>
      <c r="AC255" s="293">
        <f t="shared" si="27"/>
        <v>34</v>
      </c>
      <c r="AD255" s="293">
        <f t="shared" si="27"/>
        <v>1671</v>
      </c>
    </row>
    <row r="256" spans="1:30" s="277" customFormat="1" ht="16.5">
      <c r="E256" s="288"/>
      <c r="F256" s="288"/>
      <c r="T256" s="277">
        <f>T255/2</f>
        <v>2</v>
      </c>
      <c r="U256" s="277">
        <f>U255/2</f>
        <v>3</v>
      </c>
    </row>
    <row r="257" spans="1:30" s="277" customFormat="1" ht="16.5">
      <c r="B257" s="291" t="s">
        <v>65</v>
      </c>
      <c r="C257" s="660" t="s">
        <v>66</v>
      </c>
      <c r="D257" s="661"/>
      <c r="E257" s="661"/>
      <c r="F257" s="662"/>
      <c r="G257" s="292" t="s">
        <v>6</v>
      </c>
      <c r="H257" s="284" t="s">
        <v>7</v>
      </c>
      <c r="I257" s="284" t="s">
        <v>8</v>
      </c>
      <c r="J257" s="284" t="s">
        <v>9</v>
      </c>
      <c r="K257" s="284" t="s">
        <v>10</v>
      </c>
      <c r="L257" s="284" t="s">
        <v>11</v>
      </c>
      <c r="M257" s="284" t="s">
        <v>12</v>
      </c>
      <c r="N257" s="284" t="s">
        <v>13</v>
      </c>
      <c r="O257" s="284" t="s">
        <v>14</v>
      </c>
      <c r="P257" s="284" t="s">
        <v>15</v>
      </c>
      <c r="Q257" s="284" t="s">
        <v>16</v>
      </c>
      <c r="R257" s="284" t="s">
        <v>17</v>
      </c>
      <c r="S257" s="284" t="s">
        <v>18</v>
      </c>
      <c r="T257" s="284" t="s">
        <v>22</v>
      </c>
      <c r="U257" s="284" t="s">
        <v>23</v>
      </c>
      <c r="V257" s="284" t="s">
        <v>24</v>
      </c>
      <c r="W257" s="284" t="s">
        <v>25</v>
      </c>
      <c r="X257" s="284" t="s">
        <v>26</v>
      </c>
      <c r="Y257" s="284" t="s">
        <v>27</v>
      </c>
      <c r="Z257" s="284" t="s">
        <v>28</v>
      </c>
      <c r="AA257" s="284" t="s">
        <v>29</v>
      </c>
    </row>
    <row r="258" spans="1:30" s="277" customFormat="1" ht="16.5">
      <c r="C258" s="663"/>
      <c r="D258" s="664"/>
      <c r="E258" s="664"/>
      <c r="F258" s="665"/>
      <c r="G258" s="285">
        <f>G255</f>
        <v>2213</v>
      </c>
      <c r="H258" s="285">
        <f>H255+2</f>
        <v>9</v>
      </c>
      <c r="I258" s="285">
        <f>I255+3</f>
        <v>554</v>
      </c>
      <c r="J258" s="285">
        <f>J255+2</f>
        <v>148</v>
      </c>
      <c r="K258" s="285">
        <f>K255+3</f>
        <v>10</v>
      </c>
      <c r="L258" s="285">
        <f t="shared" ref="L258:S258" si="28">L255</f>
        <v>170</v>
      </c>
      <c r="M258" s="285">
        <f t="shared" si="28"/>
        <v>0</v>
      </c>
      <c r="N258" s="285">
        <f t="shared" si="28"/>
        <v>404</v>
      </c>
      <c r="O258" s="285">
        <f t="shared" si="28"/>
        <v>62</v>
      </c>
      <c r="P258" s="285">
        <f t="shared" si="28"/>
        <v>0</v>
      </c>
      <c r="Q258" s="285">
        <f t="shared" si="28"/>
        <v>243</v>
      </c>
      <c r="R258" s="285">
        <f t="shared" si="28"/>
        <v>0</v>
      </c>
      <c r="S258" s="285">
        <f t="shared" si="28"/>
        <v>37</v>
      </c>
      <c r="T258" s="285">
        <f>W252</f>
        <v>0</v>
      </c>
      <c r="U258" s="285">
        <f>X252</f>
        <v>0</v>
      </c>
      <c r="V258" s="285">
        <f>Y252</f>
        <v>0</v>
      </c>
      <c r="W258" s="285">
        <f>Z252</f>
        <v>0</v>
      </c>
      <c r="X258" s="285">
        <f>AA252</f>
        <v>0</v>
      </c>
      <c r="Y258" s="285">
        <f>AB255</f>
        <v>0</v>
      </c>
      <c r="Z258" s="285">
        <f>AC255</f>
        <v>34</v>
      </c>
      <c r="AA258" s="285">
        <f>SUM(H258:Z258)</f>
        <v>1671</v>
      </c>
    </row>
    <row r="259" spans="1:30" s="277" customFormat="1" ht="16.5">
      <c r="E259" s="288"/>
      <c r="F259" s="288"/>
    </row>
    <row r="260" spans="1:30" s="277" customFormat="1" ht="30.75" customHeight="1">
      <c r="B260" s="291" t="s">
        <v>67</v>
      </c>
      <c r="C260" s="666" t="s">
        <v>68</v>
      </c>
      <c r="D260" s="666"/>
      <c r="E260" s="666"/>
      <c r="F260" s="666"/>
      <c r="G260" s="292" t="s">
        <v>6</v>
      </c>
      <c r="H260" s="667" t="s">
        <v>69</v>
      </c>
      <c r="I260" s="667"/>
      <c r="J260" s="667" t="s">
        <v>70</v>
      </c>
      <c r="K260" s="667"/>
      <c r="L260" s="284" t="s">
        <v>11</v>
      </c>
      <c r="M260" s="284" t="s">
        <v>12</v>
      </c>
      <c r="N260" s="284" t="s">
        <v>13</v>
      </c>
      <c r="O260" s="284" t="s">
        <v>14</v>
      </c>
      <c r="P260" s="284" t="s">
        <v>15</v>
      </c>
      <c r="Q260" s="284" t="s">
        <v>16</v>
      </c>
      <c r="R260" s="284" t="s">
        <v>17</v>
      </c>
      <c r="S260" s="284" t="s">
        <v>18</v>
      </c>
      <c r="T260" s="284" t="s">
        <v>22</v>
      </c>
      <c r="U260" s="284" t="s">
        <v>23</v>
      </c>
      <c r="V260" s="284" t="s">
        <v>24</v>
      </c>
      <c r="W260" s="284" t="s">
        <v>25</v>
      </c>
      <c r="X260" s="284" t="s">
        <v>26</v>
      </c>
      <c r="Y260" s="284" t="s">
        <v>27</v>
      </c>
      <c r="Z260" s="284" t="s">
        <v>28</v>
      </c>
      <c r="AA260" s="284" t="s">
        <v>29</v>
      </c>
    </row>
    <row r="261" spans="1:30" s="277" customFormat="1" ht="16.5">
      <c r="C261" s="666"/>
      <c r="D261" s="666"/>
      <c r="E261" s="666"/>
      <c r="F261" s="666"/>
      <c r="G261" s="285">
        <f>G255</f>
        <v>2213</v>
      </c>
      <c r="H261" s="668">
        <f>H258+J258</f>
        <v>157</v>
      </c>
      <c r="I261" s="668"/>
      <c r="J261" s="668">
        <f>I258+K258</f>
        <v>564</v>
      </c>
      <c r="K261" s="668"/>
      <c r="L261" s="285">
        <f>L258</f>
        <v>170</v>
      </c>
      <c r="M261" s="285">
        <f t="shared" ref="M261:Q261" si="29">M258</f>
        <v>0</v>
      </c>
      <c r="N261" s="285">
        <f t="shared" si="29"/>
        <v>404</v>
      </c>
      <c r="O261" s="285">
        <f t="shared" si="29"/>
        <v>62</v>
      </c>
      <c r="P261" s="285" t="s">
        <v>790</v>
      </c>
      <c r="Q261" s="285">
        <f t="shared" si="29"/>
        <v>243</v>
      </c>
      <c r="R261" s="285" t="s">
        <v>790</v>
      </c>
      <c r="S261" s="285">
        <f>S258</f>
        <v>37</v>
      </c>
      <c r="T261" s="495" t="s">
        <v>790</v>
      </c>
      <c r="U261" s="495" t="s">
        <v>790</v>
      </c>
      <c r="V261" s="495" t="s">
        <v>790</v>
      </c>
      <c r="W261" s="495" t="s">
        <v>790</v>
      </c>
      <c r="X261" s="495" t="s">
        <v>790</v>
      </c>
      <c r="Y261" s="285">
        <f>Y258</f>
        <v>0</v>
      </c>
      <c r="Z261" s="285">
        <f>Z258</f>
        <v>34</v>
      </c>
      <c r="AA261" s="285">
        <f>SUM(H261:Z261)</f>
        <v>1671</v>
      </c>
    </row>
    <row r="262" spans="1:30" s="274" customFormat="1"/>
    <row r="263" spans="1:30" s="274" customFormat="1"/>
    <row r="264" spans="1:30" s="183" customFormat="1" ht="16.5">
      <c r="A264" s="182" t="s">
        <v>0</v>
      </c>
      <c r="B264" s="188" t="s">
        <v>1</v>
      </c>
      <c r="C264" s="187" t="s">
        <v>2</v>
      </c>
      <c r="D264" s="187" t="s">
        <v>3</v>
      </c>
      <c r="E264" s="181" t="s">
        <v>4</v>
      </c>
      <c r="F264" s="181" t="s">
        <v>5</v>
      </c>
      <c r="G264" s="181" t="s">
        <v>6</v>
      </c>
      <c r="H264" s="189" t="s">
        <v>7</v>
      </c>
      <c r="I264" s="189" t="s">
        <v>8</v>
      </c>
      <c r="J264" s="189" t="s">
        <v>9</v>
      </c>
      <c r="K264" s="189" t="s">
        <v>10</v>
      </c>
      <c r="L264" s="189" t="s">
        <v>11</v>
      </c>
      <c r="M264" s="189" t="s">
        <v>12</v>
      </c>
      <c r="N264" s="189" t="s">
        <v>13</v>
      </c>
      <c r="O264" s="189" t="s">
        <v>14</v>
      </c>
      <c r="P264" s="189" t="s">
        <v>15</v>
      </c>
      <c r="Q264" s="189" t="s">
        <v>16</v>
      </c>
      <c r="R264" s="189" t="s">
        <v>17</v>
      </c>
      <c r="S264" s="189" t="s">
        <v>18</v>
      </c>
      <c r="T264" s="191" t="s">
        <v>19</v>
      </c>
      <c r="U264" s="191" t="s">
        <v>20</v>
      </c>
      <c r="V264" s="191" t="s">
        <v>21</v>
      </c>
      <c r="W264" s="189" t="s">
        <v>22</v>
      </c>
      <c r="X264" s="189" t="s">
        <v>23</v>
      </c>
      <c r="Y264" s="189" t="s">
        <v>24</v>
      </c>
      <c r="Z264" s="189" t="s">
        <v>25</v>
      </c>
      <c r="AA264" s="189" t="s">
        <v>26</v>
      </c>
      <c r="AB264" s="189" t="s">
        <v>27</v>
      </c>
      <c r="AC264" s="189" t="s">
        <v>28</v>
      </c>
      <c r="AD264" s="189" t="s">
        <v>29</v>
      </c>
    </row>
    <row r="265" spans="1:30" s="183" customFormat="1" ht="16.5">
      <c r="A265" s="184">
        <v>19</v>
      </c>
      <c r="B265" s="195">
        <v>2</v>
      </c>
      <c r="C265" s="185" t="s">
        <v>381</v>
      </c>
      <c r="D265" s="185"/>
      <c r="E265" s="525">
        <v>1929</v>
      </c>
      <c r="F265" s="529" t="s">
        <v>31</v>
      </c>
      <c r="G265" s="186">
        <v>680</v>
      </c>
      <c r="H265" s="190">
        <v>121</v>
      </c>
      <c r="I265" s="190">
        <v>71</v>
      </c>
      <c r="J265" s="190">
        <v>4</v>
      </c>
      <c r="K265" s="190">
        <v>104</v>
      </c>
      <c r="L265" s="190">
        <v>0</v>
      </c>
      <c r="M265" s="190">
        <v>1</v>
      </c>
      <c r="N265" s="190">
        <v>14</v>
      </c>
      <c r="O265" s="190">
        <v>0</v>
      </c>
      <c r="P265" s="190">
        <v>0</v>
      </c>
      <c r="Q265" s="190">
        <v>117</v>
      </c>
      <c r="R265" s="190">
        <v>0</v>
      </c>
      <c r="S265" s="190">
        <v>52</v>
      </c>
      <c r="T265" s="192">
        <v>0</v>
      </c>
      <c r="U265" s="192">
        <v>0</v>
      </c>
      <c r="V265" s="192"/>
      <c r="W265" s="190">
        <v>0</v>
      </c>
      <c r="X265" s="190">
        <v>0</v>
      </c>
      <c r="Y265" s="190">
        <v>0</v>
      </c>
      <c r="Z265" s="190">
        <v>0</v>
      </c>
      <c r="AA265" s="190"/>
      <c r="AB265" s="190">
        <v>0</v>
      </c>
      <c r="AC265" s="190">
        <v>1</v>
      </c>
      <c r="AD265" s="190">
        <f t="shared" ref="AD265:AD273" si="30">SUM(H265:AC265)</f>
        <v>485</v>
      </c>
    </row>
    <row r="266" spans="1:30" s="183" customFormat="1" ht="16.5">
      <c r="A266" s="184">
        <v>19</v>
      </c>
      <c r="B266" s="195">
        <v>2</v>
      </c>
      <c r="C266" s="185" t="s">
        <v>381</v>
      </c>
      <c r="D266" s="185"/>
      <c r="E266" s="525">
        <v>1929</v>
      </c>
      <c r="F266" s="529" t="s">
        <v>32</v>
      </c>
      <c r="G266" s="186">
        <v>680</v>
      </c>
      <c r="H266" s="190">
        <v>143</v>
      </c>
      <c r="I266" s="190">
        <v>98</v>
      </c>
      <c r="J266" s="190">
        <v>3</v>
      </c>
      <c r="K266" s="190">
        <v>116</v>
      </c>
      <c r="L266" s="190">
        <v>0</v>
      </c>
      <c r="M266" s="190">
        <v>0</v>
      </c>
      <c r="N266" s="190">
        <v>2</v>
      </c>
      <c r="O266" s="190">
        <v>0</v>
      </c>
      <c r="P266" s="190">
        <v>3</v>
      </c>
      <c r="Q266" s="190">
        <v>76</v>
      </c>
      <c r="R266" s="190">
        <v>0</v>
      </c>
      <c r="S266" s="190">
        <v>60</v>
      </c>
      <c r="T266" s="192">
        <v>0</v>
      </c>
      <c r="U266" s="192">
        <v>0</v>
      </c>
      <c r="V266" s="192"/>
      <c r="W266" s="190">
        <v>0</v>
      </c>
      <c r="X266" s="190">
        <v>0</v>
      </c>
      <c r="Y266" s="190">
        <v>0</v>
      </c>
      <c r="Z266" s="190">
        <v>0</v>
      </c>
      <c r="AA266" s="190">
        <v>0</v>
      </c>
      <c r="AB266" s="190">
        <v>0</v>
      </c>
      <c r="AC266" s="190">
        <v>2</v>
      </c>
      <c r="AD266" s="190">
        <f t="shared" si="30"/>
        <v>503</v>
      </c>
    </row>
    <row r="267" spans="1:30" s="183" customFormat="1" ht="16.5">
      <c r="A267" s="184">
        <v>19</v>
      </c>
      <c r="B267" s="195">
        <v>2</v>
      </c>
      <c r="C267" s="185" t="s">
        <v>381</v>
      </c>
      <c r="D267" s="185"/>
      <c r="E267" s="525">
        <v>1930</v>
      </c>
      <c r="F267" s="505" t="s">
        <v>31</v>
      </c>
      <c r="G267" s="186">
        <v>561</v>
      </c>
      <c r="H267" s="190">
        <v>107</v>
      </c>
      <c r="I267" s="190">
        <v>83</v>
      </c>
      <c r="J267" s="190">
        <v>4</v>
      </c>
      <c r="K267" s="190">
        <v>87</v>
      </c>
      <c r="L267" s="190">
        <v>0</v>
      </c>
      <c r="M267" s="190">
        <v>0</v>
      </c>
      <c r="N267" s="190">
        <v>5</v>
      </c>
      <c r="O267" s="190">
        <v>0</v>
      </c>
      <c r="P267" s="190">
        <v>5</v>
      </c>
      <c r="Q267" s="190">
        <v>55</v>
      </c>
      <c r="R267" s="190">
        <v>0</v>
      </c>
      <c r="S267" s="190">
        <v>51</v>
      </c>
      <c r="T267" s="192">
        <v>2</v>
      </c>
      <c r="U267" s="192">
        <v>2</v>
      </c>
      <c r="V267" s="192"/>
      <c r="W267" s="190">
        <v>0</v>
      </c>
      <c r="X267" s="190">
        <v>0</v>
      </c>
      <c r="Y267" s="190">
        <v>0</v>
      </c>
      <c r="Z267" s="190">
        <v>0</v>
      </c>
      <c r="AA267" s="190">
        <v>0</v>
      </c>
      <c r="AB267" s="190">
        <v>0</v>
      </c>
      <c r="AC267" s="190">
        <v>1</v>
      </c>
      <c r="AD267" s="190">
        <f t="shared" si="30"/>
        <v>402</v>
      </c>
    </row>
    <row r="268" spans="1:30" s="183" customFormat="1" ht="16.5">
      <c r="A268" s="184">
        <v>19</v>
      </c>
      <c r="B268" s="195">
        <v>2</v>
      </c>
      <c r="C268" s="185" t="s">
        <v>381</v>
      </c>
      <c r="D268" s="185"/>
      <c r="E268" s="525">
        <v>1930</v>
      </c>
      <c r="F268" s="505" t="s">
        <v>32</v>
      </c>
      <c r="G268" s="186">
        <v>561</v>
      </c>
      <c r="H268" s="190">
        <v>66</v>
      </c>
      <c r="I268" s="190">
        <v>77</v>
      </c>
      <c r="J268" s="190">
        <v>3</v>
      </c>
      <c r="K268" s="190">
        <v>111</v>
      </c>
      <c r="L268" s="190">
        <v>0</v>
      </c>
      <c r="M268" s="190">
        <v>0</v>
      </c>
      <c r="N268" s="190">
        <v>0</v>
      </c>
      <c r="O268" s="190">
        <v>0</v>
      </c>
      <c r="P268" s="190">
        <v>4</v>
      </c>
      <c r="Q268" s="190">
        <v>82</v>
      </c>
      <c r="R268" s="190">
        <v>0</v>
      </c>
      <c r="S268" s="190">
        <v>48</v>
      </c>
      <c r="T268" s="192">
        <v>2</v>
      </c>
      <c r="U268" s="192">
        <v>2</v>
      </c>
      <c r="V268" s="192"/>
      <c r="W268" s="190">
        <v>0</v>
      </c>
      <c r="X268" s="190">
        <v>0</v>
      </c>
      <c r="Y268" s="190">
        <v>0</v>
      </c>
      <c r="Z268" s="190">
        <v>0</v>
      </c>
      <c r="AA268" s="190">
        <v>0</v>
      </c>
      <c r="AB268" s="190">
        <v>0</v>
      </c>
      <c r="AC268" s="190">
        <v>1</v>
      </c>
      <c r="AD268" s="190">
        <f t="shared" si="30"/>
        <v>396</v>
      </c>
    </row>
    <row r="269" spans="1:30" s="183" customFormat="1" ht="16.5">
      <c r="A269" s="184">
        <v>19</v>
      </c>
      <c r="B269" s="195">
        <v>2</v>
      </c>
      <c r="C269" s="185" t="s">
        <v>381</v>
      </c>
      <c r="D269" s="185"/>
      <c r="E269" s="525">
        <v>1930</v>
      </c>
      <c r="F269" s="505" t="s">
        <v>33</v>
      </c>
      <c r="G269" s="186">
        <v>561</v>
      </c>
      <c r="H269" s="190">
        <v>96</v>
      </c>
      <c r="I269" s="190">
        <v>72</v>
      </c>
      <c r="J269" s="190">
        <v>2</v>
      </c>
      <c r="K269" s="190">
        <v>125</v>
      </c>
      <c r="L269" s="190">
        <v>0</v>
      </c>
      <c r="M269" s="190">
        <v>0</v>
      </c>
      <c r="N269" s="190">
        <v>3</v>
      </c>
      <c r="O269" s="190">
        <v>0</v>
      </c>
      <c r="P269" s="190">
        <v>4</v>
      </c>
      <c r="Q269" s="190">
        <v>49</v>
      </c>
      <c r="R269" s="190">
        <v>0</v>
      </c>
      <c r="S269" s="190">
        <v>40</v>
      </c>
      <c r="T269" s="192">
        <v>2</v>
      </c>
      <c r="U269" s="192">
        <v>2</v>
      </c>
      <c r="V269" s="192"/>
      <c r="W269" s="190">
        <v>0</v>
      </c>
      <c r="X269" s="190">
        <v>0</v>
      </c>
      <c r="Y269" s="190">
        <v>0</v>
      </c>
      <c r="Z269" s="190">
        <v>0</v>
      </c>
      <c r="AA269" s="190">
        <v>0</v>
      </c>
      <c r="AB269" s="190">
        <v>0</v>
      </c>
      <c r="AC269" s="190">
        <v>3</v>
      </c>
      <c r="AD269" s="190">
        <f t="shared" si="30"/>
        <v>398</v>
      </c>
    </row>
    <row r="270" spans="1:30" s="183" customFormat="1" ht="16.5">
      <c r="A270" s="184">
        <v>19</v>
      </c>
      <c r="B270" s="195">
        <v>2</v>
      </c>
      <c r="C270" s="185" t="s">
        <v>381</v>
      </c>
      <c r="D270" s="185"/>
      <c r="E270" s="525">
        <v>1931</v>
      </c>
      <c r="F270" s="505" t="s">
        <v>31</v>
      </c>
      <c r="G270" s="186">
        <v>506</v>
      </c>
      <c r="H270" s="190">
        <v>75</v>
      </c>
      <c r="I270" s="190">
        <v>56</v>
      </c>
      <c r="J270" s="190">
        <v>10</v>
      </c>
      <c r="K270" s="190">
        <v>110</v>
      </c>
      <c r="L270" s="190">
        <v>0</v>
      </c>
      <c r="M270" s="190">
        <v>0</v>
      </c>
      <c r="N270" s="190">
        <v>3</v>
      </c>
      <c r="O270" s="190">
        <v>0</v>
      </c>
      <c r="P270" s="190">
        <v>0</v>
      </c>
      <c r="Q270" s="190">
        <v>64</v>
      </c>
      <c r="R270" s="190">
        <v>0</v>
      </c>
      <c r="S270" s="190">
        <v>35</v>
      </c>
      <c r="T270" s="192">
        <v>0</v>
      </c>
      <c r="U270" s="192">
        <v>1</v>
      </c>
      <c r="V270" s="192"/>
      <c r="W270" s="190">
        <v>0</v>
      </c>
      <c r="X270" s="190">
        <v>0</v>
      </c>
      <c r="Y270" s="190">
        <v>0</v>
      </c>
      <c r="Z270" s="190">
        <v>0</v>
      </c>
      <c r="AA270" s="190">
        <v>0</v>
      </c>
      <c r="AB270" s="190">
        <v>0</v>
      </c>
      <c r="AC270" s="190">
        <v>0</v>
      </c>
      <c r="AD270" s="190">
        <f t="shared" si="30"/>
        <v>354</v>
      </c>
    </row>
    <row r="271" spans="1:30" s="183" customFormat="1" ht="16.5">
      <c r="A271" s="184">
        <v>19</v>
      </c>
      <c r="B271" s="195">
        <v>2</v>
      </c>
      <c r="C271" s="185" t="s">
        <v>381</v>
      </c>
      <c r="D271" s="185"/>
      <c r="E271" s="525">
        <v>1931</v>
      </c>
      <c r="F271" s="505" t="s">
        <v>32</v>
      </c>
      <c r="G271" s="186">
        <v>506</v>
      </c>
      <c r="H271" s="190">
        <v>98</v>
      </c>
      <c r="I271" s="190">
        <v>59</v>
      </c>
      <c r="J271" s="190">
        <v>11</v>
      </c>
      <c r="K271" s="190">
        <v>95</v>
      </c>
      <c r="L271" s="190"/>
      <c r="M271" s="190">
        <v>2</v>
      </c>
      <c r="N271" s="190">
        <v>2</v>
      </c>
      <c r="O271" s="190">
        <v>0</v>
      </c>
      <c r="P271" s="190">
        <v>2</v>
      </c>
      <c r="Q271" s="190">
        <v>47</v>
      </c>
      <c r="R271" s="190">
        <v>0</v>
      </c>
      <c r="S271" s="190">
        <v>36</v>
      </c>
      <c r="T271" s="192">
        <v>1</v>
      </c>
      <c r="U271" s="192">
        <v>1</v>
      </c>
      <c r="V271" s="192"/>
      <c r="W271" s="190">
        <v>0</v>
      </c>
      <c r="X271" s="190">
        <v>0</v>
      </c>
      <c r="Y271" s="190">
        <v>0</v>
      </c>
      <c r="Z271" s="190">
        <v>0</v>
      </c>
      <c r="AA271" s="190">
        <v>0</v>
      </c>
      <c r="AB271" s="190">
        <v>0</v>
      </c>
      <c r="AC271" s="190">
        <v>1</v>
      </c>
      <c r="AD271" s="190">
        <f t="shared" si="30"/>
        <v>355</v>
      </c>
    </row>
    <row r="272" spans="1:30" s="183" customFormat="1" ht="16.5">
      <c r="A272" s="184">
        <v>19</v>
      </c>
      <c r="B272" s="195">
        <v>2</v>
      </c>
      <c r="C272" s="185" t="s">
        <v>381</v>
      </c>
      <c r="D272" s="185"/>
      <c r="E272" s="525">
        <v>1931</v>
      </c>
      <c r="F272" s="505" t="s">
        <v>33</v>
      </c>
      <c r="G272" s="186">
        <v>506</v>
      </c>
      <c r="H272" s="190">
        <v>71</v>
      </c>
      <c r="I272" s="190">
        <v>41</v>
      </c>
      <c r="J272" s="190">
        <v>8</v>
      </c>
      <c r="K272" s="190">
        <v>115</v>
      </c>
      <c r="L272" s="190">
        <v>0</v>
      </c>
      <c r="M272" s="190">
        <v>0</v>
      </c>
      <c r="N272" s="190">
        <v>8</v>
      </c>
      <c r="O272" s="190">
        <v>0</v>
      </c>
      <c r="P272" s="190">
        <v>1</v>
      </c>
      <c r="Q272" s="190">
        <v>49</v>
      </c>
      <c r="R272" s="190">
        <v>0</v>
      </c>
      <c r="S272" s="190">
        <v>52</v>
      </c>
      <c r="T272" s="192">
        <v>0</v>
      </c>
      <c r="U272" s="192">
        <v>0</v>
      </c>
      <c r="V272" s="192"/>
      <c r="W272" s="190">
        <v>0</v>
      </c>
      <c r="X272" s="190">
        <v>0</v>
      </c>
      <c r="Y272" s="190">
        <v>0</v>
      </c>
      <c r="Z272" s="190">
        <v>0</v>
      </c>
      <c r="AA272" s="190">
        <v>0</v>
      </c>
      <c r="AB272" s="190">
        <v>0</v>
      </c>
      <c r="AC272" s="190">
        <v>2</v>
      </c>
      <c r="AD272" s="190">
        <f t="shared" si="30"/>
        <v>347</v>
      </c>
    </row>
    <row r="273" spans="1:30" s="183" customFormat="1" ht="16.5">
      <c r="A273" s="184">
        <v>19</v>
      </c>
      <c r="B273" s="195">
        <v>2</v>
      </c>
      <c r="C273" s="185" t="s">
        <v>381</v>
      </c>
      <c r="D273" s="185"/>
      <c r="E273" s="525">
        <v>1932</v>
      </c>
      <c r="F273" s="505" t="s">
        <v>31</v>
      </c>
      <c r="G273" s="186">
        <v>572</v>
      </c>
      <c r="H273" s="190">
        <v>68</v>
      </c>
      <c r="I273" s="190">
        <v>68</v>
      </c>
      <c r="J273" s="190">
        <v>4</v>
      </c>
      <c r="K273" s="190">
        <v>86</v>
      </c>
      <c r="L273" s="190">
        <v>0</v>
      </c>
      <c r="M273" s="190">
        <v>0</v>
      </c>
      <c r="N273" s="190">
        <v>13</v>
      </c>
      <c r="O273" s="190">
        <v>0</v>
      </c>
      <c r="P273" s="190">
        <v>3</v>
      </c>
      <c r="Q273" s="190">
        <v>62</v>
      </c>
      <c r="R273" s="190">
        <v>0</v>
      </c>
      <c r="S273" s="190">
        <v>44</v>
      </c>
      <c r="T273" s="192">
        <v>0</v>
      </c>
      <c r="U273" s="192">
        <v>0</v>
      </c>
      <c r="V273" s="192"/>
      <c r="W273" s="190">
        <v>0</v>
      </c>
      <c r="X273" s="190">
        <v>0</v>
      </c>
      <c r="Y273" s="190">
        <v>0</v>
      </c>
      <c r="Z273" s="190">
        <v>0</v>
      </c>
      <c r="AA273" s="190">
        <v>0</v>
      </c>
      <c r="AB273" s="190">
        <v>0</v>
      </c>
      <c r="AC273" s="190">
        <v>5</v>
      </c>
      <c r="AD273" s="190">
        <f t="shared" si="30"/>
        <v>353</v>
      </c>
    </row>
    <row r="274" spans="1:30" s="183" customFormat="1" ht="16.5">
      <c r="A274" s="184">
        <v>19</v>
      </c>
      <c r="B274" s="195">
        <v>2</v>
      </c>
      <c r="C274" s="185" t="s">
        <v>381</v>
      </c>
      <c r="D274" s="185"/>
      <c r="E274" s="525">
        <v>1932</v>
      </c>
      <c r="F274" s="505" t="s">
        <v>32</v>
      </c>
      <c r="G274" s="186">
        <v>572</v>
      </c>
      <c r="H274" s="190"/>
      <c r="I274" s="190"/>
      <c r="J274" s="190"/>
      <c r="K274" s="190"/>
      <c r="L274" s="190"/>
      <c r="M274" s="190"/>
      <c r="N274" s="190"/>
      <c r="O274" s="190"/>
      <c r="P274" s="190"/>
      <c r="Q274" s="190"/>
      <c r="R274" s="190"/>
      <c r="S274" s="190"/>
      <c r="T274" s="192"/>
      <c r="U274" s="192"/>
      <c r="V274" s="192"/>
      <c r="W274" s="190"/>
      <c r="X274" s="190"/>
      <c r="Y274" s="190"/>
      <c r="Z274" s="190"/>
      <c r="AA274" s="190"/>
      <c r="AB274" s="190"/>
      <c r="AC274" s="190"/>
      <c r="AD274" s="190"/>
    </row>
    <row r="275" spans="1:30" s="183" customFormat="1" ht="16.5">
      <c r="B275" s="196" t="s">
        <v>63</v>
      </c>
      <c r="C275" s="659" t="s">
        <v>64</v>
      </c>
      <c r="D275" s="659"/>
      <c r="E275" s="199"/>
      <c r="F275" s="199"/>
      <c r="G275" s="198">
        <f t="shared" ref="G275:AD275" si="31">SUM(G265:G274)</f>
        <v>5705</v>
      </c>
      <c r="H275" s="198">
        <f>SUM(H265:H274)</f>
        <v>845</v>
      </c>
      <c r="I275" s="198">
        <f t="shared" si="31"/>
        <v>625</v>
      </c>
      <c r="J275" s="198">
        <f t="shared" si="31"/>
        <v>49</v>
      </c>
      <c r="K275" s="198">
        <f t="shared" si="31"/>
        <v>949</v>
      </c>
      <c r="L275" s="198">
        <f t="shared" si="31"/>
        <v>0</v>
      </c>
      <c r="M275" s="198">
        <f t="shared" si="31"/>
        <v>3</v>
      </c>
      <c r="N275" s="198">
        <f t="shared" si="31"/>
        <v>50</v>
      </c>
      <c r="O275" s="198">
        <f t="shared" si="31"/>
        <v>0</v>
      </c>
      <c r="P275" s="198">
        <f t="shared" si="31"/>
        <v>22</v>
      </c>
      <c r="Q275" s="198">
        <f t="shared" si="31"/>
        <v>601</v>
      </c>
      <c r="R275" s="198">
        <f t="shared" si="31"/>
        <v>0</v>
      </c>
      <c r="S275" s="198">
        <f t="shared" si="31"/>
        <v>418</v>
      </c>
      <c r="T275" s="198">
        <f t="shared" si="31"/>
        <v>7</v>
      </c>
      <c r="U275" s="198">
        <f t="shared" si="31"/>
        <v>8</v>
      </c>
      <c r="V275" s="198">
        <f t="shared" si="31"/>
        <v>0</v>
      </c>
      <c r="W275" s="198">
        <f t="shared" si="31"/>
        <v>0</v>
      </c>
      <c r="X275" s="198">
        <f t="shared" si="31"/>
        <v>0</v>
      </c>
      <c r="Y275" s="198">
        <f t="shared" si="31"/>
        <v>0</v>
      </c>
      <c r="Z275" s="198">
        <f t="shared" si="31"/>
        <v>0</v>
      </c>
      <c r="AA275" s="198">
        <f t="shared" si="31"/>
        <v>0</v>
      </c>
      <c r="AB275" s="198">
        <f t="shared" si="31"/>
        <v>0</v>
      </c>
      <c r="AC275" s="198">
        <f t="shared" si="31"/>
        <v>16</v>
      </c>
      <c r="AD275" s="198">
        <f t="shared" si="31"/>
        <v>3593</v>
      </c>
    </row>
    <row r="276" spans="1:30" s="183" customFormat="1" ht="16.5">
      <c r="E276" s="193"/>
      <c r="F276" s="193"/>
    </row>
    <row r="277" spans="1:30" s="183" customFormat="1" ht="16.5">
      <c r="B277" s="196" t="s">
        <v>65</v>
      </c>
      <c r="C277" s="660" t="s">
        <v>66</v>
      </c>
      <c r="D277" s="661"/>
      <c r="E277" s="661"/>
      <c r="F277" s="662"/>
      <c r="G277" s="197" t="s">
        <v>6</v>
      </c>
      <c r="H277" s="189" t="s">
        <v>7</v>
      </c>
      <c r="I277" s="189" t="s">
        <v>8</v>
      </c>
      <c r="J277" s="189" t="s">
        <v>9</v>
      </c>
      <c r="K277" s="189" t="s">
        <v>10</v>
      </c>
      <c r="L277" s="189" t="s">
        <v>11</v>
      </c>
      <c r="M277" s="189" t="s">
        <v>12</v>
      </c>
      <c r="N277" s="189" t="s">
        <v>13</v>
      </c>
      <c r="O277" s="189" t="s">
        <v>14</v>
      </c>
      <c r="P277" s="189" t="s">
        <v>15</v>
      </c>
      <c r="Q277" s="189" t="s">
        <v>16</v>
      </c>
      <c r="R277" s="189" t="s">
        <v>17</v>
      </c>
      <c r="S277" s="189" t="s">
        <v>18</v>
      </c>
      <c r="T277" s="189" t="s">
        <v>22</v>
      </c>
      <c r="U277" s="189" t="s">
        <v>23</v>
      </c>
      <c r="V277" s="189" t="s">
        <v>24</v>
      </c>
      <c r="W277" s="189" t="s">
        <v>25</v>
      </c>
      <c r="X277" s="189" t="s">
        <v>26</v>
      </c>
      <c r="Y277" s="189" t="s">
        <v>27</v>
      </c>
      <c r="Z277" s="189" t="s">
        <v>28</v>
      </c>
      <c r="AA277" s="189" t="s">
        <v>29</v>
      </c>
    </row>
    <row r="278" spans="1:30" s="183" customFormat="1" ht="16.5">
      <c r="C278" s="663"/>
      <c r="D278" s="664"/>
      <c r="E278" s="664"/>
      <c r="F278" s="665"/>
      <c r="G278" s="190">
        <f>G275</f>
        <v>5705</v>
      </c>
      <c r="H278" s="190">
        <f>H275+4</f>
        <v>849</v>
      </c>
      <c r="I278" s="190">
        <f>I275+4</f>
        <v>629</v>
      </c>
      <c r="J278" s="190">
        <f>J275+3</f>
        <v>52</v>
      </c>
      <c r="K278" s="190">
        <f>K275+4</f>
        <v>953</v>
      </c>
      <c r="L278" s="190">
        <f t="shared" ref="L278:S278" si="32">L275</f>
        <v>0</v>
      </c>
      <c r="M278" s="190">
        <f t="shared" si="32"/>
        <v>3</v>
      </c>
      <c r="N278" s="190">
        <f t="shared" si="32"/>
        <v>50</v>
      </c>
      <c r="O278" s="190">
        <f t="shared" si="32"/>
        <v>0</v>
      </c>
      <c r="P278" s="190">
        <f t="shared" si="32"/>
        <v>22</v>
      </c>
      <c r="Q278" s="190">
        <f t="shared" si="32"/>
        <v>601</v>
      </c>
      <c r="R278" s="190">
        <f t="shared" si="32"/>
        <v>0</v>
      </c>
      <c r="S278" s="190">
        <f t="shared" si="32"/>
        <v>418</v>
      </c>
      <c r="T278" s="190">
        <f>W265</f>
        <v>0</v>
      </c>
      <c r="U278" s="190">
        <f>X265</f>
        <v>0</v>
      </c>
      <c r="V278" s="190">
        <f>Y265</f>
        <v>0</v>
      </c>
      <c r="W278" s="190">
        <f>Z265</f>
        <v>0</v>
      </c>
      <c r="X278" s="190">
        <f>AA265</f>
        <v>0</v>
      </c>
      <c r="Y278" s="190">
        <f>AB275</f>
        <v>0</v>
      </c>
      <c r="Z278" s="190">
        <f>AC275</f>
        <v>16</v>
      </c>
      <c r="AA278" s="190">
        <f>SUM(H278:Z278)</f>
        <v>3593</v>
      </c>
    </row>
    <row r="279" spans="1:30" s="183" customFormat="1" ht="16.5">
      <c r="E279" s="193"/>
      <c r="F279" s="193"/>
    </row>
    <row r="280" spans="1:30" s="183" customFormat="1" ht="30.75" customHeight="1">
      <c r="B280" s="196" t="s">
        <v>67</v>
      </c>
      <c r="C280" s="666" t="s">
        <v>68</v>
      </c>
      <c r="D280" s="666"/>
      <c r="E280" s="666"/>
      <c r="F280" s="666"/>
      <c r="G280" s="197" t="s">
        <v>6</v>
      </c>
      <c r="H280" s="667" t="s">
        <v>69</v>
      </c>
      <c r="I280" s="667"/>
      <c r="J280" s="667" t="s">
        <v>70</v>
      </c>
      <c r="K280" s="667"/>
      <c r="L280" s="189" t="s">
        <v>11</v>
      </c>
      <c r="M280" s="189" t="s">
        <v>12</v>
      </c>
      <c r="N280" s="189" t="s">
        <v>13</v>
      </c>
      <c r="O280" s="189" t="s">
        <v>14</v>
      </c>
      <c r="P280" s="189" t="s">
        <v>15</v>
      </c>
      <c r="Q280" s="189" t="s">
        <v>16</v>
      </c>
      <c r="R280" s="189" t="s">
        <v>17</v>
      </c>
      <c r="S280" s="189" t="s">
        <v>18</v>
      </c>
      <c r="T280" s="189" t="s">
        <v>22</v>
      </c>
      <c r="U280" s="189" t="s">
        <v>23</v>
      </c>
      <c r="V280" s="189" t="s">
        <v>24</v>
      </c>
      <c r="W280" s="189" t="s">
        <v>25</v>
      </c>
      <c r="X280" s="189" t="s">
        <v>26</v>
      </c>
      <c r="Y280" s="189" t="s">
        <v>27</v>
      </c>
      <c r="Z280" s="189" t="s">
        <v>28</v>
      </c>
      <c r="AA280" s="189" t="s">
        <v>29</v>
      </c>
    </row>
    <row r="281" spans="1:30" s="183" customFormat="1" ht="16.5">
      <c r="C281" s="666"/>
      <c r="D281" s="666"/>
      <c r="E281" s="666"/>
      <c r="F281" s="666"/>
      <c r="G281" s="190">
        <f>G275</f>
        <v>5705</v>
      </c>
      <c r="H281" s="668">
        <f>H278+J278</f>
        <v>901</v>
      </c>
      <c r="I281" s="668"/>
      <c r="J281" s="668">
        <f>I278+K278</f>
        <v>1582</v>
      </c>
      <c r="K281" s="668"/>
      <c r="L281" s="190">
        <f>L278</f>
        <v>0</v>
      </c>
      <c r="M281" s="190">
        <f t="shared" ref="M281:Q281" si="33">M278</f>
        <v>3</v>
      </c>
      <c r="N281" s="190">
        <f t="shared" si="33"/>
        <v>50</v>
      </c>
      <c r="O281" s="190">
        <f t="shared" si="33"/>
        <v>0</v>
      </c>
      <c r="P281" s="190">
        <f t="shared" si="33"/>
        <v>22</v>
      </c>
      <c r="Q281" s="190">
        <f t="shared" si="33"/>
        <v>601</v>
      </c>
      <c r="R281" s="190" t="s">
        <v>790</v>
      </c>
      <c r="S281" s="190">
        <f>S278</f>
        <v>418</v>
      </c>
      <c r="T281" s="190" t="s">
        <v>790</v>
      </c>
      <c r="U281" s="285" t="s">
        <v>790</v>
      </c>
      <c r="V281" s="285" t="s">
        <v>790</v>
      </c>
      <c r="W281" s="285" t="s">
        <v>790</v>
      </c>
      <c r="X281" s="285" t="s">
        <v>790</v>
      </c>
      <c r="Y281" s="190">
        <f>Y278</f>
        <v>0</v>
      </c>
      <c r="Z281" s="190">
        <f>Z278</f>
        <v>16</v>
      </c>
      <c r="AA281" s="190">
        <f>SUM(H281:Z281)</f>
        <v>3593</v>
      </c>
    </row>
    <row r="283" spans="1:30">
      <c r="A283" s="638"/>
      <c r="B283" s="638"/>
      <c r="C283" s="638"/>
      <c r="D283" s="638"/>
      <c r="E283" s="638"/>
      <c r="F283" s="638"/>
      <c r="G283" s="638"/>
      <c r="H283" s="638"/>
      <c r="I283" s="638"/>
      <c r="J283" s="638"/>
      <c r="K283" s="638"/>
      <c r="L283" s="638"/>
      <c r="M283" s="638"/>
      <c r="N283" s="638"/>
      <c r="O283" s="638"/>
      <c r="P283" s="638"/>
      <c r="Q283" s="638"/>
      <c r="R283" s="638"/>
      <c r="S283" s="638"/>
      <c r="T283" s="638"/>
      <c r="U283" s="638"/>
      <c r="V283" s="638"/>
      <c r="W283" s="638"/>
      <c r="X283" s="638"/>
      <c r="Y283" s="638"/>
      <c r="Z283" s="638"/>
      <c r="AA283" s="638"/>
    </row>
  </sheetData>
  <mergeCells count="49">
    <mergeCell ref="C255:D255"/>
    <mergeCell ref="C257:F258"/>
    <mergeCell ref="C260:F261"/>
    <mergeCell ref="H260:I260"/>
    <mergeCell ref="J260:K260"/>
    <mergeCell ref="H261:I261"/>
    <mergeCell ref="J261:K261"/>
    <mergeCell ref="C227:D227"/>
    <mergeCell ref="C229:F230"/>
    <mergeCell ref="C232:F233"/>
    <mergeCell ref="H232:I232"/>
    <mergeCell ref="J232:K232"/>
    <mergeCell ref="H233:I233"/>
    <mergeCell ref="J233:K233"/>
    <mergeCell ref="C74:D74"/>
    <mergeCell ref="C76:F77"/>
    <mergeCell ref="C79:F80"/>
    <mergeCell ref="H79:I79"/>
    <mergeCell ref="J79:K79"/>
    <mergeCell ref="H80:I80"/>
    <mergeCell ref="J80:K80"/>
    <mergeCell ref="C191:D191"/>
    <mergeCell ref="C193:F194"/>
    <mergeCell ref="C196:F197"/>
    <mergeCell ref="H196:I196"/>
    <mergeCell ref="J196:K196"/>
    <mergeCell ref="H197:I197"/>
    <mergeCell ref="J197:K197"/>
    <mergeCell ref="C275:D275"/>
    <mergeCell ref="C277:F278"/>
    <mergeCell ref="C280:F281"/>
    <mergeCell ref="H280:I280"/>
    <mergeCell ref="J280:K280"/>
    <mergeCell ref="H281:I281"/>
    <mergeCell ref="J281:K281"/>
    <mergeCell ref="C242:D242"/>
    <mergeCell ref="C244:F245"/>
    <mergeCell ref="C247:F248"/>
    <mergeCell ref="H247:I247"/>
    <mergeCell ref="J247:K247"/>
    <mergeCell ref="H248:I248"/>
    <mergeCell ref="J248:K248"/>
    <mergeCell ref="C27:D27"/>
    <mergeCell ref="C29:F30"/>
    <mergeCell ref="C32:F33"/>
    <mergeCell ref="H32:I32"/>
    <mergeCell ref="J32:K32"/>
    <mergeCell ref="H33:I33"/>
    <mergeCell ref="J33:K33"/>
  </mergeCells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4"/>
  <sheetViews>
    <sheetView zoomScale="70" zoomScaleNormal="70" workbookViewId="0">
      <pane ySplit="1" topLeftCell="A2" activePane="bottomLeft" state="frozen"/>
      <selection activeCell="A2" sqref="A1:A1048576"/>
      <selection pane="bottomLeft" activeCell="U195" sqref="U195:U208"/>
    </sheetView>
  </sheetViews>
  <sheetFormatPr defaultColWidth="11.42578125" defaultRowHeight="16.5"/>
  <cols>
    <col min="1" max="1" width="6" style="277" bestFit="1" customWidth="1"/>
    <col min="2" max="2" width="4.42578125" style="277" bestFit="1" customWidth="1"/>
    <col min="3" max="3" width="17" style="277" customWidth="1"/>
    <col min="4" max="4" width="5.28515625" style="277" customWidth="1"/>
    <col min="5" max="5" width="9.140625" style="277" bestFit="1" customWidth="1"/>
    <col min="6" max="6" width="21.28515625" style="277" customWidth="1"/>
    <col min="7" max="7" width="11.5703125" style="277" bestFit="1" customWidth="1"/>
    <col min="8" max="8" width="5" style="277" bestFit="1" customWidth="1"/>
    <col min="9" max="10" width="6" style="277" bestFit="1" customWidth="1"/>
    <col min="11" max="11" width="5.85546875" style="277" bestFit="1" customWidth="1"/>
    <col min="12" max="12" width="5" style="277" customWidth="1"/>
    <col min="13" max="14" width="5" style="277" bestFit="1" customWidth="1"/>
    <col min="15" max="15" width="4.7109375" style="277" bestFit="1" customWidth="1"/>
    <col min="16" max="16" width="4.5703125" style="277" bestFit="1" customWidth="1"/>
    <col min="17" max="17" width="9" style="277" bestFit="1" customWidth="1"/>
    <col min="18" max="18" width="4.42578125" style="277" bestFit="1" customWidth="1"/>
    <col min="19" max="19" width="4.5703125" style="277" bestFit="1" customWidth="1"/>
    <col min="20" max="20" width="9" style="277" bestFit="1" customWidth="1"/>
    <col min="21" max="21" width="9.42578125" style="277" bestFit="1" customWidth="1"/>
    <col min="22" max="22" width="8.85546875" style="277" bestFit="1" customWidth="1"/>
    <col min="23" max="24" width="6.140625" style="277" bestFit="1" customWidth="1"/>
    <col min="25" max="25" width="6.140625" style="277" customWidth="1"/>
    <col min="26" max="26" width="4.7109375" style="277" customWidth="1"/>
    <col min="27" max="27" width="8.140625" style="277" customWidth="1"/>
    <col min="28" max="28" width="11.7109375" style="277" bestFit="1" customWidth="1"/>
    <col min="29" max="29" width="7.28515625" style="277" bestFit="1" customWidth="1"/>
    <col min="30" max="30" width="8.28515625" style="277" customWidth="1"/>
    <col min="31" max="16384" width="11.42578125" style="277"/>
  </cols>
  <sheetData>
    <row r="1" spans="1:30">
      <c r="A1" s="590" t="s">
        <v>0</v>
      </c>
      <c r="B1" s="591" t="s">
        <v>1</v>
      </c>
      <c r="C1" s="589" t="s">
        <v>2</v>
      </c>
      <c r="D1" s="589" t="s">
        <v>3</v>
      </c>
      <c r="E1" s="592" t="s">
        <v>4</v>
      </c>
      <c r="F1" s="592" t="s">
        <v>5</v>
      </c>
      <c r="G1" s="592" t="s">
        <v>6</v>
      </c>
      <c r="H1" s="551" t="s">
        <v>7</v>
      </c>
      <c r="I1" s="551" t="s">
        <v>8</v>
      </c>
      <c r="J1" s="551" t="s">
        <v>9</v>
      </c>
      <c r="K1" s="551" t="s">
        <v>10</v>
      </c>
      <c r="L1" s="551" t="s">
        <v>11</v>
      </c>
      <c r="M1" s="551" t="s">
        <v>12</v>
      </c>
      <c r="N1" s="551" t="s">
        <v>13</v>
      </c>
      <c r="O1" s="551" t="s">
        <v>14</v>
      </c>
      <c r="P1" s="551" t="s">
        <v>15</v>
      </c>
      <c r="Q1" s="551" t="s">
        <v>16</v>
      </c>
      <c r="R1" s="551" t="s">
        <v>17</v>
      </c>
      <c r="S1" s="551" t="s">
        <v>18</v>
      </c>
      <c r="T1" s="593" t="s">
        <v>19</v>
      </c>
      <c r="U1" s="593" t="s">
        <v>20</v>
      </c>
      <c r="V1" s="593" t="s">
        <v>21</v>
      </c>
      <c r="W1" s="551" t="s">
        <v>22</v>
      </c>
      <c r="X1" s="551" t="s">
        <v>23</v>
      </c>
      <c r="Y1" s="551" t="s">
        <v>24</v>
      </c>
      <c r="Z1" s="551" t="s">
        <v>25</v>
      </c>
      <c r="AA1" s="551" t="s">
        <v>26</v>
      </c>
      <c r="AB1" s="551" t="s">
        <v>27</v>
      </c>
      <c r="AC1" s="551" t="s">
        <v>28</v>
      </c>
      <c r="AD1" s="551" t="s">
        <v>29</v>
      </c>
    </row>
    <row r="2" spans="1:30">
      <c r="A2" s="279">
        <v>20</v>
      </c>
      <c r="B2" s="290">
        <v>30</v>
      </c>
      <c r="C2" s="280" t="s">
        <v>714</v>
      </c>
      <c r="D2" s="280"/>
      <c r="E2" s="289">
        <v>180</v>
      </c>
      <c r="F2" s="280" t="s">
        <v>31</v>
      </c>
      <c r="G2" s="281">
        <v>440</v>
      </c>
      <c r="H2" s="285">
        <v>0</v>
      </c>
      <c r="I2" s="285">
        <v>63</v>
      </c>
      <c r="J2" s="285">
        <v>8</v>
      </c>
      <c r="K2" s="285">
        <v>0</v>
      </c>
      <c r="L2" s="285">
        <v>4</v>
      </c>
      <c r="M2" s="285">
        <v>1</v>
      </c>
      <c r="N2" s="285">
        <v>86</v>
      </c>
      <c r="O2" s="285"/>
      <c r="P2" s="285"/>
      <c r="Q2" s="285">
        <v>178</v>
      </c>
      <c r="R2" s="285"/>
      <c r="S2" s="285"/>
      <c r="T2" s="287">
        <v>0</v>
      </c>
      <c r="U2" s="287">
        <v>3</v>
      </c>
      <c r="V2" s="287"/>
      <c r="W2" s="285"/>
      <c r="X2" s="285"/>
      <c r="Y2" s="285"/>
      <c r="Z2" s="285"/>
      <c r="AA2" s="285"/>
      <c r="AB2" s="285">
        <v>0</v>
      </c>
      <c r="AC2" s="285">
        <v>6</v>
      </c>
      <c r="AD2" s="285">
        <f t="shared" ref="AD2:AD15" si="0">SUM(H2:AC2)</f>
        <v>349</v>
      </c>
    </row>
    <row r="3" spans="1:30">
      <c r="A3" s="279">
        <v>20</v>
      </c>
      <c r="B3" s="290">
        <v>30</v>
      </c>
      <c r="C3" s="280" t="s">
        <v>714</v>
      </c>
      <c r="D3" s="280"/>
      <c r="E3" s="289">
        <v>180</v>
      </c>
      <c r="F3" s="280" t="s">
        <v>32</v>
      </c>
      <c r="G3" s="281">
        <v>440</v>
      </c>
      <c r="H3" s="285">
        <v>0</v>
      </c>
      <c r="I3" s="285">
        <v>60</v>
      </c>
      <c r="J3" s="285">
        <v>8</v>
      </c>
      <c r="K3" s="285">
        <v>0</v>
      </c>
      <c r="L3" s="285">
        <v>2</v>
      </c>
      <c r="M3" s="285">
        <v>0</v>
      </c>
      <c r="N3" s="285">
        <v>92</v>
      </c>
      <c r="O3" s="285"/>
      <c r="P3" s="285"/>
      <c r="Q3" s="285">
        <v>185</v>
      </c>
      <c r="R3" s="285"/>
      <c r="S3" s="285"/>
      <c r="T3" s="287">
        <v>0</v>
      </c>
      <c r="U3" s="287">
        <v>0</v>
      </c>
      <c r="V3" s="287"/>
      <c r="W3" s="285"/>
      <c r="X3" s="285"/>
      <c r="Y3" s="285"/>
      <c r="Z3" s="285"/>
      <c r="AA3" s="285"/>
      <c r="AB3" s="285">
        <v>0</v>
      </c>
      <c r="AC3" s="285">
        <v>5</v>
      </c>
      <c r="AD3" s="285">
        <f t="shared" si="0"/>
        <v>352</v>
      </c>
    </row>
    <row r="4" spans="1:30">
      <c r="A4" s="279">
        <v>20</v>
      </c>
      <c r="B4" s="290">
        <v>30</v>
      </c>
      <c r="C4" s="280" t="s">
        <v>714</v>
      </c>
      <c r="D4" s="280"/>
      <c r="E4" s="289">
        <v>181</v>
      </c>
      <c r="F4" s="280" t="s">
        <v>31</v>
      </c>
      <c r="G4" s="281">
        <v>435</v>
      </c>
      <c r="H4" s="285">
        <v>1</v>
      </c>
      <c r="I4" s="285">
        <v>92</v>
      </c>
      <c r="J4" s="285">
        <v>9</v>
      </c>
      <c r="K4" s="285">
        <v>0</v>
      </c>
      <c r="L4" s="285">
        <v>3</v>
      </c>
      <c r="M4" s="285">
        <v>0</v>
      </c>
      <c r="N4" s="285">
        <v>104</v>
      </c>
      <c r="O4" s="285"/>
      <c r="P4" s="285"/>
      <c r="Q4" s="285">
        <v>140</v>
      </c>
      <c r="R4" s="285"/>
      <c r="S4" s="285"/>
      <c r="T4" s="287">
        <v>0</v>
      </c>
      <c r="U4" s="287">
        <v>1</v>
      </c>
      <c r="V4" s="287"/>
      <c r="W4" s="285"/>
      <c r="X4" s="285"/>
      <c r="Y4" s="285"/>
      <c r="Z4" s="285"/>
      <c r="AA4" s="285"/>
      <c r="AB4" s="285">
        <v>0</v>
      </c>
      <c r="AC4" s="285">
        <v>1</v>
      </c>
      <c r="AD4" s="285">
        <f t="shared" si="0"/>
        <v>351</v>
      </c>
    </row>
    <row r="5" spans="1:30">
      <c r="A5" s="279">
        <v>20</v>
      </c>
      <c r="B5" s="290">
        <v>30</v>
      </c>
      <c r="C5" s="280" t="s">
        <v>714</v>
      </c>
      <c r="D5" s="280"/>
      <c r="E5" s="289">
        <v>181</v>
      </c>
      <c r="F5" s="280" t="s">
        <v>32</v>
      </c>
      <c r="G5" s="281">
        <v>435</v>
      </c>
      <c r="H5" s="285">
        <v>2</v>
      </c>
      <c r="I5" s="285">
        <v>138</v>
      </c>
      <c r="J5" s="285">
        <v>3</v>
      </c>
      <c r="K5" s="285">
        <v>1</v>
      </c>
      <c r="L5" s="285">
        <v>3</v>
      </c>
      <c r="M5" s="285">
        <v>2</v>
      </c>
      <c r="N5" s="285">
        <v>93</v>
      </c>
      <c r="O5" s="285"/>
      <c r="P5" s="285"/>
      <c r="Q5" s="285">
        <v>109</v>
      </c>
      <c r="R5" s="285"/>
      <c r="S5" s="285"/>
      <c r="T5" s="287">
        <v>0</v>
      </c>
      <c r="U5" s="287">
        <v>0</v>
      </c>
      <c r="V5" s="287"/>
      <c r="W5" s="285"/>
      <c r="X5" s="285"/>
      <c r="Y5" s="285"/>
      <c r="Z5" s="285"/>
      <c r="AA5" s="285"/>
      <c r="AB5" s="285">
        <v>0</v>
      </c>
      <c r="AC5" s="285">
        <v>2</v>
      </c>
      <c r="AD5" s="285">
        <f t="shared" si="0"/>
        <v>353</v>
      </c>
    </row>
    <row r="6" spans="1:30">
      <c r="A6" s="279">
        <v>20</v>
      </c>
      <c r="B6" s="290">
        <v>30</v>
      </c>
      <c r="C6" s="280" t="s">
        <v>714</v>
      </c>
      <c r="D6" s="280"/>
      <c r="E6" s="289">
        <v>182</v>
      </c>
      <c r="F6" s="280" t="s">
        <v>31</v>
      </c>
      <c r="G6" s="281">
        <v>468</v>
      </c>
      <c r="H6" s="285">
        <v>0</v>
      </c>
      <c r="I6" s="285">
        <v>109</v>
      </c>
      <c r="J6" s="285">
        <v>17</v>
      </c>
      <c r="K6" s="285">
        <v>0</v>
      </c>
      <c r="L6" s="285">
        <v>2</v>
      </c>
      <c r="M6" s="285">
        <v>1</v>
      </c>
      <c r="N6" s="285">
        <v>146</v>
      </c>
      <c r="O6" s="285"/>
      <c r="P6" s="285"/>
      <c r="Q6" s="285">
        <v>110</v>
      </c>
      <c r="R6" s="285"/>
      <c r="S6" s="285"/>
      <c r="T6" s="287">
        <v>0</v>
      </c>
      <c r="U6" s="287">
        <v>5</v>
      </c>
      <c r="V6" s="287"/>
      <c r="W6" s="285"/>
      <c r="X6" s="285"/>
      <c r="Y6" s="285"/>
      <c r="Z6" s="285"/>
      <c r="AA6" s="285"/>
      <c r="AB6" s="285">
        <v>0</v>
      </c>
      <c r="AC6" s="285">
        <v>5</v>
      </c>
      <c r="AD6" s="285">
        <f t="shared" si="0"/>
        <v>395</v>
      </c>
    </row>
    <row r="7" spans="1:30">
      <c r="A7" s="279">
        <v>20</v>
      </c>
      <c r="B7" s="290">
        <v>30</v>
      </c>
      <c r="C7" s="280" t="s">
        <v>714</v>
      </c>
      <c r="D7" s="280"/>
      <c r="E7" s="289">
        <v>182</v>
      </c>
      <c r="F7" s="280" t="s">
        <v>32</v>
      </c>
      <c r="G7" s="281">
        <v>468</v>
      </c>
      <c r="H7" s="285">
        <v>0</v>
      </c>
      <c r="I7" s="285">
        <v>100</v>
      </c>
      <c r="J7" s="285">
        <v>10</v>
      </c>
      <c r="K7" s="285">
        <v>3</v>
      </c>
      <c r="L7" s="285">
        <v>3</v>
      </c>
      <c r="M7" s="285">
        <v>0</v>
      </c>
      <c r="N7" s="285">
        <v>132</v>
      </c>
      <c r="O7" s="285"/>
      <c r="P7" s="285"/>
      <c r="Q7" s="285">
        <v>137</v>
      </c>
      <c r="R7" s="285"/>
      <c r="S7" s="285"/>
      <c r="T7" s="287">
        <v>0</v>
      </c>
      <c r="U7" s="287">
        <v>5</v>
      </c>
      <c r="V7" s="287"/>
      <c r="W7" s="285"/>
      <c r="X7" s="285"/>
      <c r="Y7" s="285"/>
      <c r="Z7" s="285"/>
      <c r="AA7" s="285"/>
      <c r="AB7" s="285">
        <v>0</v>
      </c>
      <c r="AC7" s="285">
        <v>7</v>
      </c>
      <c r="AD7" s="285">
        <f t="shared" si="0"/>
        <v>397</v>
      </c>
    </row>
    <row r="8" spans="1:30">
      <c r="A8" s="279">
        <v>20</v>
      </c>
      <c r="B8" s="290">
        <v>30</v>
      </c>
      <c r="C8" s="280" t="s">
        <v>714</v>
      </c>
      <c r="D8" s="280"/>
      <c r="E8" s="289">
        <v>183</v>
      </c>
      <c r="F8" s="280" t="s">
        <v>31</v>
      </c>
      <c r="G8" s="281">
        <v>576</v>
      </c>
      <c r="H8" s="285">
        <v>4</v>
      </c>
      <c r="I8" s="285">
        <v>125</v>
      </c>
      <c r="J8" s="285">
        <v>30</v>
      </c>
      <c r="K8" s="285">
        <v>3</v>
      </c>
      <c r="L8" s="285">
        <v>4</v>
      </c>
      <c r="M8" s="285">
        <v>0</v>
      </c>
      <c r="N8" s="285">
        <v>135</v>
      </c>
      <c r="O8" s="285"/>
      <c r="P8" s="285"/>
      <c r="Q8" s="285">
        <v>99</v>
      </c>
      <c r="R8" s="285"/>
      <c r="S8" s="285"/>
      <c r="T8" s="287">
        <v>4</v>
      </c>
      <c r="U8" s="287">
        <v>0</v>
      </c>
      <c r="V8" s="287"/>
      <c r="W8" s="285"/>
      <c r="X8" s="285"/>
      <c r="Y8" s="285"/>
      <c r="Z8" s="285"/>
      <c r="AA8" s="285"/>
      <c r="AB8" s="285">
        <v>0</v>
      </c>
      <c r="AC8" s="285">
        <v>15</v>
      </c>
      <c r="AD8" s="285">
        <f t="shared" si="0"/>
        <v>419</v>
      </c>
    </row>
    <row r="9" spans="1:30">
      <c r="A9" s="279">
        <v>20</v>
      </c>
      <c r="B9" s="290">
        <v>30</v>
      </c>
      <c r="C9" s="280" t="s">
        <v>714</v>
      </c>
      <c r="D9" s="280"/>
      <c r="E9" s="289">
        <v>183</v>
      </c>
      <c r="F9" s="280" t="s">
        <v>32</v>
      </c>
      <c r="G9" s="281">
        <v>575</v>
      </c>
      <c r="H9" s="285">
        <v>1</v>
      </c>
      <c r="I9" s="285">
        <v>114</v>
      </c>
      <c r="J9" s="285">
        <v>21</v>
      </c>
      <c r="K9" s="285">
        <v>3</v>
      </c>
      <c r="L9" s="285">
        <v>5</v>
      </c>
      <c r="M9" s="285">
        <v>2</v>
      </c>
      <c r="N9" s="285">
        <v>150</v>
      </c>
      <c r="O9" s="285"/>
      <c r="P9" s="285"/>
      <c r="Q9" s="285">
        <v>133</v>
      </c>
      <c r="R9" s="285"/>
      <c r="S9" s="285"/>
      <c r="T9" s="287">
        <v>1</v>
      </c>
      <c r="U9" s="287">
        <v>2</v>
      </c>
      <c r="V9" s="287"/>
      <c r="W9" s="285"/>
      <c r="X9" s="285"/>
      <c r="Y9" s="285"/>
      <c r="Z9" s="285"/>
      <c r="AA9" s="285"/>
      <c r="AB9" s="285">
        <v>0</v>
      </c>
      <c r="AC9" s="285">
        <v>4</v>
      </c>
      <c r="AD9" s="285">
        <f t="shared" si="0"/>
        <v>436</v>
      </c>
    </row>
    <row r="10" spans="1:30">
      <c r="A10" s="279">
        <v>20</v>
      </c>
      <c r="B10" s="290">
        <v>30</v>
      </c>
      <c r="C10" s="280" t="s">
        <v>714</v>
      </c>
      <c r="D10" s="280"/>
      <c r="E10" s="289">
        <v>184</v>
      </c>
      <c r="F10" s="280" t="s">
        <v>31</v>
      </c>
      <c r="G10" s="281">
        <v>504</v>
      </c>
      <c r="H10" s="285">
        <v>3</v>
      </c>
      <c r="I10" s="285">
        <v>81</v>
      </c>
      <c r="J10" s="285">
        <v>13</v>
      </c>
      <c r="K10" s="285">
        <v>3</v>
      </c>
      <c r="L10" s="285">
        <v>3</v>
      </c>
      <c r="M10" s="285">
        <v>0</v>
      </c>
      <c r="N10" s="285">
        <v>141</v>
      </c>
      <c r="O10" s="285"/>
      <c r="P10" s="285"/>
      <c r="Q10" s="285">
        <v>129</v>
      </c>
      <c r="R10" s="285"/>
      <c r="S10" s="285"/>
      <c r="T10" s="287">
        <v>1</v>
      </c>
      <c r="U10" s="287">
        <v>0</v>
      </c>
      <c r="V10" s="287"/>
      <c r="W10" s="285"/>
      <c r="X10" s="285"/>
      <c r="Y10" s="285"/>
      <c r="Z10" s="285"/>
      <c r="AA10" s="285"/>
      <c r="AB10" s="285">
        <v>0</v>
      </c>
      <c r="AC10" s="285">
        <v>8</v>
      </c>
      <c r="AD10" s="285">
        <f t="shared" si="0"/>
        <v>382</v>
      </c>
    </row>
    <row r="11" spans="1:30">
      <c r="A11" s="279">
        <v>20</v>
      </c>
      <c r="B11" s="290">
        <v>30</v>
      </c>
      <c r="C11" s="280" t="s">
        <v>714</v>
      </c>
      <c r="D11" s="280"/>
      <c r="E11" s="289">
        <v>184</v>
      </c>
      <c r="F11" s="280" t="s">
        <v>32</v>
      </c>
      <c r="G11" s="281">
        <v>504</v>
      </c>
      <c r="H11" s="285">
        <v>2</v>
      </c>
      <c r="I11" s="285">
        <v>85</v>
      </c>
      <c r="J11" s="285">
        <v>13</v>
      </c>
      <c r="K11" s="285">
        <v>3</v>
      </c>
      <c r="L11" s="285">
        <v>1</v>
      </c>
      <c r="M11" s="285">
        <v>2</v>
      </c>
      <c r="N11" s="285">
        <v>122</v>
      </c>
      <c r="O11" s="285"/>
      <c r="P11" s="285"/>
      <c r="Q11" s="285">
        <v>155</v>
      </c>
      <c r="R11" s="285"/>
      <c r="S11" s="285"/>
      <c r="T11" s="287">
        <v>0</v>
      </c>
      <c r="U11" s="287">
        <v>0</v>
      </c>
      <c r="V11" s="287"/>
      <c r="W11" s="285"/>
      <c r="X11" s="285"/>
      <c r="Y11" s="285"/>
      <c r="Z11" s="285"/>
      <c r="AA11" s="285"/>
      <c r="AB11" s="285">
        <v>0</v>
      </c>
      <c r="AC11" s="285">
        <v>4</v>
      </c>
      <c r="AD11" s="285">
        <f t="shared" si="0"/>
        <v>387</v>
      </c>
    </row>
    <row r="12" spans="1:30">
      <c r="A12" s="279">
        <v>20</v>
      </c>
      <c r="B12" s="290">
        <v>30</v>
      </c>
      <c r="C12" s="280" t="s">
        <v>714</v>
      </c>
      <c r="D12" s="280"/>
      <c r="E12" s="289">
        <v>185</v>
      </c>
      <c r="F12" s="280" t="s">
        <v>31</v>
      </c>
      <c r="G12" s="281">
        <v>400</v>
      </c>
      <c r="H12" s="285">
        <v>2</v>
      </c>
      <c r="I12" s="285">
        <v>90</v>
      </c>
      <c r="J12" s="285">
        <v>25</v>
      </c>
      <c r="K12" s="285">
        <v>1</v>
      </c>
      <c r="L12" s="285">
        <v>0</v>
      </c>
      <c r="M12" s="285">
        <v>1</v>
      </c>
      <c r="N12" s="285">
        <v>63</v>
      </c>
      <c r="O12" s="285"/>
      <c r="P12" s="285"/>
      <c r="Q12" s="285">
        <v>130</v>
      </c>
      <c r="R12" s="285"/>
      <c r="S12" s="285"/>
      <c r="T12" s="287">
        <v>3</v>
      </c>
      <c r="U12" s="287">
        <v>2</v>
      </c>
      <c r="V12" s="287"/>
      <c r="W12" s="285"/>
      <c r="X12" s="285"/>
      <c r="Y12" s="285"/>
      <c r="Z12" s="285"/>
      <c r="AA12" s="285"/>
      <c r="AB12" s="285">
        <v>0</v>
      </c>
      <c r="AC12" s="285">
        <v>3</v>
      </c>
      <c r="AD12" s="285">
        <f t="shared" si="0"/>
        <v>320</v>
      </c>
    </row>
    <row r="13" spans="1:30">
      <c r="A13" s="279">
        <v>20</v>
      </c>
      <c r="B13" s="290">
        <v>30</v>
      </c>
      <c r="C13" s="280" t="s">
        <v>714</v>
      </c>
      <c r="D13" s="280"/>
      <c r="E13" s="289">
        <v>185</v>
      </c>
      <c r="F13" s="280" t="s">
        <v>32</v>
      </c>
      <c r="G13" s="281">
        <v>400</v>
      </c>
      <c r="H13" s="285">
        <v>1</v>
      </c>
      <c r="I13" s="285">
        <v>105</v>
      </c>
      <c r="J13" s="285">
        <v>21</v>
      </c>
      <c r="K13" s="285">
        <v>2</v>
      </c>
      <c r="L13" s="285">
        <v>1</v>
      </c>
      <c r="M13" s="285">
        <v>0</v>
      </c>
      <c r="N13" s="285">
        <v>43</v>
      </c>
      <c r="O13" s="285"/>
      <c r="P13" s="285"/>
      <c r="Q13" s="285">
        <v>130</v>
      </c>
      <c r="R13" s="285"/>
      <c r="S13" s="285"/>
      <c r="T13" s="287">
        <v>0</v>
      </c>
      <c r="U13" s="287">
        <v>1</v>
      </c>
      <c r="V13" s="287"/>
      <c r="W13" s="285"/>
      <c r="X13" s="285"/>
      <c r="Y13" s="285"/>
      <c r="Z13" s="285"/>
      <c r="AA13" s="285"/>
      <c r="AB13" s="285">
        <v>0</v>
      </c>
      <c r="AC13" s="285">
        <v>3</v>
      </c>
      <c r="AD13" s="285">
        <f t="shared" si="0"/>
        <v>307</v>
      </c>
    </row>
    <row r="14" spans="1:30">
      <c r="A14" s="279">
        <v>20</v>
      </c>
      <c r="B14" s="290">
        <v>30</v>
      </c>
      <c r="C14" s="280" t="s">
        <v>714</v>
      </c>
      <c r="D14" s="280"/>
      <c r="E14" s="289">
        <v>186</v>
      </c>
      <c r="F14" s="280" t="s">
        <v>31</v>
      </c>
      <c r="G14" s="281">
        <v>476</v>
      </c>
      <c r="H14" s="285">
        <v>0</v>
      </c>
      <c r="I14" s="285">
        <v>88</v>
      </c>
      <c r="J14" s="285">
        <v>17</v>
      </c>
      <c r="K14" s="285">
        <v>0</v>
      </c>
      <c r="L14" s="285">
        <v>2</v>
      </c>
      <c r="M14" s="285">
        <v>0</v>
      </c>
      <c r="N14" s="285">
        <v>83</v>
      </c>
      <c r="O14" s="285"/>
      <c r="P14" s="285"/>
      <c r="Q14" s="285">
        <v>162</v>
      </c>
      <c r="R14" s="285"/>
      <c r="S14" s="285"/>
      <c r="T14" s="287">
        <v>1</v>
      </c>
      <c r="U14" s="287">
        <v>1</v>
      </c>
      <c r="V14" s="287"/>
      <c r="W14" s="285"/>
      <c r="X14" s="285"/>
      <c r="Y14" s="285"/>
      <c r="Z14" s="285"/>
      <c r="AA14" s="285"/>
      <c r="AB14" s="285">
        <v>0</v>
      </c>
      <c r="AC14" s="285">
        <v>6</v>
      </c>
      <c r="AD14" s="285">
        <f t="shared" si="0"/>
        <v>360</v>
      </c>
    </row>
    <row r="15" spans="1:30">
      <c r="A15" s="279">
        <v>20</v>
      </c>
      <c r="B15" s="290">
        <v>30</v>
      </c>
      <c r="C15" s="280" t="s">
        <v>714</v>
      </c>
      <c r="D15" s="280"/>
      <c r="E15" s="289">
        <v>186</v>
      </c>
      <c r="F15" s="280" t="s">
        <v>32</v>
      </c>
      <c r="G15" s="281">
        <v>475</v>
      </c>
      <c r="H15" s="285">
        <v>0</v>
      </c>
      <c r="I15" s="285">
        <v>102</v>
      </c>
      <c r="J15" s="285">
        <v>28</v>
      </c>
      <c r="K15" s="285">
        <v>0</v>
      </c>
      <c r="L15" s="285">
        <v>1</v>
      </c>
      <c r="M15" s="285">
        <v>2</v>
      </c>
      <c r="N15" s="285">
        <v>76</v>
      </c>
      <c r="O15" s="285"/>
      <c r="P15" s="285"/>
      <c r="Q15" s="285">
        <v>154</v>
      </c>
      <c r="R15" s="285"/>
      <c r="S15" s="285"/>
      <c r="T15" s="287">
        <v>1</v>
      </c>
      <c r="U15" s="287">
        <v>2</v>
      </c>
      <c r="V15" s="287"/>
      <c r="W15" s="285"/>
      <c r="X15" s="285"/>
      <c r="Y15" s="285"/>
      <c r="Z15" s="285"/>
      <c r="AA15" s="285"/>
      <c r="AB15" s="285">
        <v>0</v>
      </c>
      <c r="AC15" s="285">
        <v>7</v>
      </c>
      <c r="AD15" s="285">
        <f t="shared" si="0"/>
        <v>373</v>
      </c>
    </row>
    <row r="16" spans="1:30">
      <c r="B16" s="291" t="s">
        <v>63</v>
      </c>
      <c r="C16" s="659" t="s">
        <v>64</v>
      </c>
      <c r="D16" s="659"/>
      <c r="E16" s="544"/>
      <c r="F16" s="544"/>
      <c r="G16" s="293">
        <f t="shared" ref="G16" si="1">SUM(G2:G15)</f>
        <v>6596</v>
      </c>
      <c r="H16" s="293">
        <f>SUM(H2:H15)</f>
        <v>16</v>
      </c>
      <c r="I16" s="293">
        <f t="shared" ref="I16:AD16" si="2">SUM(I2:I15)</f>
        <v>1352</v>
      </c>
      <c r="J16" s="293">
        <f t="shared" si="2"/>
        <v>223</v>
      </c>
      <c r="K16" s="293">
        <f t="shared" si="2"/>
        <v>19</v>
      </c>
      <c r="L16" s="293">
        <f t="shared" si="2"/>
        <v>34</v>
      </c>
      <c r="M16" s="293">
        <f t="shared" si="2"/>
        <v>11</v>
      </c>
      <c r="N16" s="293">
        <f t="shared" si="2"/>
        <v>1466</v>
      </c>
      <c r="O16" s="293">
        <f t="shared" si="2"/>
        <v>0</v>
      </c>
      <c r="P16" s="293">
        <f t="shared" si="2"/>
        <v>0</v>
      </c>
      <c r="Q16" s="293">
        <f t="shared" si="2"/>
        <v>1951</v>
      </c>
      <c r="R16" s="293">
        <f t="shared" si="2"/>
        <v>0</v>
      </c>
      <c r="S16" s="293">
        <f t="shared" si="2"/>
        <v>0</v>
      </c>
      <c r="T16" s="293">
        <f t="shared" si="2"/>
        <v>11</v>
      </c>
      <c r="U16" s="293">
        <f t="shared" si="2"/>
        <v>22</v>
      </c>
      <c r="V16" s="293">
        <f t="shared" si="2"/>
        <v>0</v>
      </c>
      <c r="W16" s="293">
        <f t="shared" si="2"/>
        <v>0</v>
      </c>
      <c r="X16" s="293">
        <f t="shared" si="2"/>
        <v>0</v>
      </c>
      <c r="Y16" s="293">
        <f t="shared" si="2"/>
        <v>0</v>
      </c>
      <c r="Z16" s="293">
        <f t="shared" si="2"/>
        <v>0</v>
      </c>
      <c r="AA16" s="293">
        <f t="shared" si="2"/>
        <v>0</v>
      </c>
      <c r="AB16" s="293">
        <f t="shared" si="2"/>
        <v>0</v>
      </c>
      <c r="AC16" s="293">
        <f t="shared" si="2"/>
        <v>76</v>
      </c>
      <c r="AD16" s="293">
        <f t="shared" si="2"/>
        <v>5181</v>
      </c>
    </row>
    <row r="17" spans="1:30">
      <c r="E17" s="288"/>
      <c r="F17" s="288"/>
      <c r="T17" s="277">
        <f>T16/2</f>
        <v>5.5</v>
      </c>
      <c r="U17" s="277">
        <f>U16/2</f>
        <v>11</v>
      </c>
    </row>
    <row r="18" spans="1:30">
      <c r="B18" s="291" t="s">
        <v>65</v>
      </c>
      <c r="C18" s="660" t="s">
        <v>66</v>
      </c>
      <c r="D18" s="661"/>
      <c r="E18" s="661"/>
      <c r="F18" s="662"/>
      <c r="G18" s="475" t="s">
        <v>6</v>
      </c>
      <c r="H18" s="551" t="s">
        <v>7</v>
      </c>
      <c r="I18" s="551" t="s">
        <v>8</v>
      </c>
      <c r="J18" s="551" t="s">
        <v>9</v>
      </c>
      <c r="K18" s="551" t="s">
        <v>10</v>
      </c>
      <c r="L18" s="551" t="s">
        <v>11</v>
      </c>
      <c r="M18" s="551" t="s">
        <v>12</v>
      </c>
      <c r="N18" s="551" t="s">
        <v>13</v>
      </c>
      <c r="O18" s="551" t="s">
        <v>14</v>
      </c>
      <c r="P18" s="551" t="s">
        <v>15</v>
      </c>
      <c r="Q18" s="551" t="s">
        <v>16</v>
      </c>
      <c r="R18" s="551" t="s">
        <v>17</v>
      </c>
      <c r="S18" s="551" t="s">
        <v>18</v>
      </c>
      <c r="T18" s="551" t="s">
        <v>22</v>
      </c>
      <c r="U18" s="551" t="s">
        <v>23</v>
      </c>
      <c r="V18" s="551" t="s">
        <v>24</v>
      </c>
      <c r="W18" s="551" t="s">
        <v>25</v>
      </c>
      <c r="X18" s="551" t="s">
        <v>26</v>
      </c>
      <c r="Y18" s="551" t="s">
        <v>27</v>
      </c>
      <c r="Z18" s="551" t="s">
        <v>28</v>
      </c>
      <c r="AA18" s="551" t="s">
        <v>29</v>
      </c>
    </row>
    <row r="19" spans="1:30">
      <c r="C19" s="663"/>
      <c r="D19" s="664"/>
      <c r="E19" s="664"/>
      <c r="F19" s="665"/>
      <c r="G19" s="285">
        <f>G16</f>
        <v>6596</v>
      </c>
      <c r="H19" s="285">
        <f>H16+5</f>
        <v>21</v>
      </c>
      <c r="I19" s="285">
        <f>I16+11</f>
        <v>1363</v>
      </c>
      <c r="J19" s="285">
        <f>J16+6</f>
        <v>229</v>
      </c>
      <c r="K19" s="285">
        <f>K16+11</f>
        <v>30</v>
      </c>
      <c r="L19" s="285">
        <f t="shared" ref="L19:S19" si="3">L16</f>
        <v>34</v>
      </c>
      <c r="M19" s="285">
        <f t="shared" si="3"/>
        <v>11</v>
      </c>
      <c r="N19" s="285">
        <f t="shared" si="3"/>
        <v>1466</v>
      </c>
      <c r="O19" s="285">
        <f t="shared" si="3"/>
        <v>0</v>
      </c>
      <c r="P19" s="285">
        <f t="shared" si="3"/>
        <v>0</v>
      </c>
      <c r="Q19" s="285">
        <f t="shared" si="3"/>
        <v>1951</v>
      </c>
      <c r="R19" s="285">
        <f t="shared" si="3"/>
        <v>0</v>
      </c>
      <c r="S19" s="285">
        <f t="shared" si="3"/>
        <v>0</v>
      </c>
      <c r="T19" s="285">
        <f>W2</f>
        <v>0</v>
      </c>
      <c r="U19" s="285">
        <f>X2</f>
        <v>0</v>
      </c>
      <c r="V19" s="285">
        <f>Y2</f>
        <v>0</v>
      </c>
      <c r="W19" s="285">
        <f>Z2</f>
        <v>0</v>
      </c>
      <c r="X19" s="285">
        <f>AA2</f>
        <v>0</v>
      </c>
      <c r="Y19" s="285">
        <f>AB16</f>
        <v>0</v>
      </c>
      <c r="Z19" s="285">
        <f>AC16</f>
        <v>76</v>
      </c>
      <c r="AA19" s="285">
        <f>SUM(H19:Z19)</f>
        <v>5181</v>
      </c>
    </row>
    <row r="20" spans="1:30">
      <c r="E20" s="288"/>
      <c r="F20" s="288"/>
    </row>
    <row r="21" spans="1:30">
      <c r="B21" s="291" t="s">
        <v>67</v>
      </c>
      <c r="C21" s="666" t="s">
        <v>68</v>
      </c>
      <c r="D21" s="666"/>
      <c r="E21" s="666"/>
      <c r="F21" s="666"/>
      <c r="G21" s="475" t="s">
        <v>6</v>
      </c>
      <c r="H21" s="721" t="s">
        <v>69</v>
      </c>
      <c r="I21" s="721"/>
      <c r="J21" s="721" t="s">
        <v>70</v>
      </c>
      <c r="K21" s="721"/>
      <c r="L21" s="551" t="s">
        <v>11</v>
      </c>
      <c r="M21" s="551" t="s">
        <v>12</v>
      </c>
      <c r="N21" s="551" t="s">
        <v>13</v>
      </c>
      <c r="O21" s="551" t="s">
        <v>14</v>
      </c>
      <c r="P21" s="551" t="s">
        <v>15</v>
      </c>
      <c r="Q21" s="551" t="s">
        <v>16</v>
      </c>
      <c r="R21" s="551" t="s">
        <v>17</v>
      </c>
      <c r="S21" s="551" t="s">
        <v>18</v>
      </c>
      <c r="T21" s="551" t="s">
        <v>22</v>
      </c>
      <c r="U21" s="551" t="s">
        <v>23</v>
      </c>
      <c r="V21" s="551" t="s">
        <v>24</v>
      </c>
      <c r="W21" s="551" t="s">
        <v>25</v>
      </c>
      <c r="X21" s="551" t="s">
        <v>26</v>
      </c>
      <c r="Y21" s="551" t="s">
        <v>27</v>
      </c>
      <c r="Z21" s="551" t="s">
        <v>28</v>
      </c>
      <c r="AA21" s="551" t="s">
        <v>29</v>
      </c>
    </row>
    <row r="22" spans="1:30">
      <c r="C22" s="666"/>
      <c r="D22" s="666"/>
      <c r="E22" s="666"/>
      <c r="F22" s="666"/>
      <c r="G22" s="285">
        <f>G16</f>
        <v>6596</v>
      </c>
      <c r="H22" s="668">
        <f>H19+J19</f>
        <v>250</v>
      </c>
      <c r="I22" s="668"/>
      <c r="J22" s="668">
        <f>I19+K19</f>
        <v>1393</v>
      </c>
      <c r="K22" s="668"/>
      <c r="L22" s="285">
        <f>L19</f>
        <v>34</v>
      </c>
      <c r="M22" s="285">
        <f t="shared" ref="M22:Q22" si="4">M19</f>
        <v>11</v>
      </c>
      <c r="N22" s="285">
        <f t="shared" si="4"/>
        <v>1466</v>
      </c>
      <c r="O22" s="285" t="s">
        <v>790</v>
      </c>
      <c r="P22" s="285" t="s">
        <v>790</v>
      </c>
      <c r="Q22" s="285">
        <f t="shared" si="4"/>
        <v>1951</v>
      </c>
      <c r="R22" s="543" t="s">
        <v>790</v>
      </c>
      <c r="S22" s="543" t="s">
        <v>790</v>
      </c>
      <c r="T22" s="543" t="s">
        <v>790</v>
      </c>
      <c r="U22" s="543" t="s">
        <v>790</v>
      </c>
      <c r="V22" s="543" t="s">
        <v>790</v>
      </c>
      <c r="W22" s="543" t="s">
        <v>790</v>
      </c>
      <c r="X22" s="543" t="s">
        <v>790</v>
      </c>
      <c r="Y22" s="285">
        <f>Y19</f>
        <v>0</v>
      </c>
      <c r="Z22" s="285">
        <f>Z19</f>
        <v>76</v>
      </c>
      <c r="AA22" s="285">
        <f>SUM(H22:Z22)</f>
        <v>5181</v>
      </c>
    </row>
    <row r="25" spans="1:30">
      <c r="A25" s="590" t="s">
        <v>0</v>
      </c>
      <c r="B25" s="591" t="s">
        <v>1</v>
      </c>
      <c r="C25" s="589" t="s">
        <v>2</v>
      </c>
      <c r="D25" s="589" t="s">
        <v>3</v>
      </c>
      <c r="E25" s="594" t="s">
        <v>4</v>
      </c>
      <c r="F25" s="594" t="s">
        <v>5</v>
      </c>
      <c r="G25" s="594" t="s">
        <v>6</v>
      </c>
      <c r="H25" s="595" t="s">
        <v>7</v>
      </c>
      <c r="I25" s="595" t="s">
        <v>8</v>
      </c>
      <c r="J25" s="595" t="s">
        <v>9</v>
      </c>
      <c r="K25" s="595" t="s">
        <v>10</v>
      </c>
      <c r="L25" s="595" t="s">
        <v>11</v>
      </c>
      <c r="M25" s="595" t="s">
        <v>12</v>
      </c>
      <c r="N25" s="595" t="s">
        <v>13</v>
      </c>
      <c r="O25" s="595" t="s">
        <v>14</v>
      </c>
      <c r="P25" s="595" t="s">
        <v>15</v>
      </c>
      <c r="Q25" s="595" t="s">
        <v>16</v>
      </c>
      <c r="R25" s="595" t="s">
        <v>17</v>
      </c>
      <c r="S25" s="595" t="s">
        <v>18</v>
      </c>
      <c r="T25" s="596" t="s">
        <v>19</v>
      </c>
      <c r="U25" s="596" t="s">
        <v>20</v>
      </c>
      <c r="V25" s="596" t="s">
        <v>21</v>
      </c>
      <c r="W25" s="595" t="s">
        <v>22</v>
      </c>
      <c r="X25" s="595" t="s">
        <v>23</v>
      </c>
      <c r="Y25" s="595" t="s">
        <v>24</v>
      </c>
      <c r="Z25" s="595" t="s">
        <v>25</v>
      </c>
      <c r="AA25" s="595" t="s">
        <v>26</v>
      </c>
      <c r="AB25" s="595" t="s">
        <v>27</v>
      </c>
      <c r="AC25" s="595" t="s">
        <v>28</v>
      </c>
      <c r="AD25" s="595" t="s">
        <v>29</v>
      </c>
    </row>
    <row r="26" spans="1:30">
      <c r="A26" s="277">
        <v>20</v>
      </c>
      <c r="C26" s="277" t="s">
        <v>791</v>
      </c>
      <c r="E26" s="586">
        <v>283</v>
      </c>
      <c r="F26" s="587" t="s">
        <v>31</v>
      </c>
      <c r="G26" s="530">
        <v>539</v>
      </c>
      <c r="H26" s="461">
        <v>5</v>
      </c>
      <c r="I26" s="461">
        <v>128</v>
      </c>
      <c r="J26" s="461">
        <v>32</v>
      </c>
      <c r="K26" s="461">
        <v>5</v>
      </c>
      <c r="L26" s="461">
        <v>10</v>
      </c>
      <c r="M26" s="461">
        <v>5</v>
      </c>
      <c r="N26" s="461">
        <v>1</v>
      </c>
      <c r="O26" s="461">
        <v>2</v>
      </c>
      <c r="P26" s="461">
        <v>1</v>
      </c>
      <c r="Q26" s="461">
        <v>26</v>
      </c>
      <c r="R26" s="280"/>
      <c r="S26" s="461">
        <v>0</v>
      </c>
      <c r="T26" s="461">
        <v>1</v>
      </c>
      <c r="U26" s="461">
        <v>8</v>
      </c>
      <c r="V26" s="280"/>
      <c r="W26" s="461">
        <v>12</v>
      </c>
      <c r="X26" s="461">
        <v>53</v>
      </c>
      <c r="Y26" s="461">
        <v>16</v>
      </c>
      <c r="Z26" s="462"/>
      <c r="AA26" s="462"/>
      <c r="AB26" s="461">
        <v>0</v>
      </c>
      <c r="AC26" s="461">
        <v>7</v>
      </c>
      <c r="AD26" s="463">
        <f t="shared" ref="AD26:AD31" si="5">SUM(H26:AC26)</f>
        <v>312</v>
      </c>
    </row>
    <row r="27" spans="1:30">
      <c r="A27" s="277">
        <v>20</v>
      </c>
      <c r="C27" s="277" t="s">
        <v>791</v>
      </c>
      <c r="E27" s="586">
        <v>283</v>
      </c>
      <c r="F27" s="587" t="s">
        <v>32</v>
      </c>
      <c r="G27" s="530">
        <v>539</v>
      </c>
      <c r="H27" s="461">
        <v>3</v>
      </c>
      <c r="I27" s="461">
        <v>95</v>
      </c>
      <c r="J27" s="461">
        <v>35</v>
      </c>
      <c r="K27" s="461">
        <v>4</v>
      </c>
      <c r="L27" s="461">
        <v>4</v>
      </c>
      <c r="M27" s="461">
        <v>2</v>
      </c>
      <c r="N27" s="461">
        <v>0</v>
      </c>
      <c r="O27" s="461">
        <v>1</v>
      </c>
      <c r="P27" s="461">
        <v>0</v>
      </c>
      <c r="Q27" s="461">
        <v>18</v>
      </c>
      <c r="R27" s="280"/>
      <c r="S27" s="461">
        <v>2</v>
      </c>
      <c r="T27" s="461">
        <v>1</v>
      </c>
      <c r="U27" s="461">
        <v>0</v>
      </c>
      <c r="V27" s="280"/>
      <c r="W27" s="461">
        <v>10</v>
      </c>
      <c r="X27" s="461">
        <v>73</v>
      </c>
      <c r="Y27" s="461">
        <v>23</v>
      </c>
      <c r="Z27" s="462"/>
      <c r="AA27" s="462"/>
      <c r="AB27" s="461">
        <v>1</v>
      </c>
      <c r="AC27" s="461">
        <v>11</v>
      </c>
      <c r="AD27" s="463">
        <f t="shared" si="5"/>
        <v>283</v>
      </c>
    </row>
    <row r="28" spans="1:30">
      <c r="A28" s="277">
        <v>20</v>
      </c>
      <c r="C28" s="277" t="s">
        <v>791</v>
      </c>
      <c r="E28" s="586">
        <v>283</v>
      </c>
      <c r="F28" s="587" t="s">
        <v>33</v>
      </c>
      <c r="G28" s="530">
        <v>539</v>
      </c>
      <c r="H28" s="461">
        <v>4</v>
      </c>
      <c r="I28" s="461">
        <v>102</v>
      </c>
      <c r="J28" s="461">
        <v>43</v>
      </c>
      <c r="K28" s="461">
        <v>1</v>
      </c>
      <c r="L28" s="461">
        <v>5</v>
      </c>
      <c r="M28" s="461">
        <v>1</v>
      </c>
      <c r="N28" s="461">
        <v>1</v>
      </c>
      <c r="O28" s="461">
        <v>3</v>
      </c>
      <c r="P28" s="461">
        <v>1</v>
      </c>
      <c r="Q28" s="461">
        <v>24</v>
      </c>
      <c r="R28" s="280"/>
      <c r="S28" s="461">
        <v>2</v>
      </c>
      <c r="T28" s="461">
        <v>2</v>
      </c>
      <c r="U28" s="461">
        <v>2</v>
      </c>
      <c r="V28" s="280"/>
      <c r="W28" s="461">
        <v>9</v>
      </c>
      <c r="X28" s="461">
        <v>73</v>
      </c>
      <c r="Y28" s="461">
        <v>26</v>
      </c>
      <c r="Z28" s="462"/>
      <c r="AA28" s="462"/>
      <c r="AB28" s="461">
        <v>0</v>
      </c>
      <c r="AC28" s="461">
        <v>13</v>
      </c>
      <c r="AD28" s="463">
        <f t="shared" si="5"/>
        <v>312</v>
      </c>
    </row>
    <row r="29" spans="1:30">
      <c r="A29" s="277">
        <v>20</v>
      </c>
      <c r="C29" s="277" t="s">
        <v>791</v>
      </c>
      <c r="E29" s="586">
        <v>284</v>
      </c>
      <c r="F29" s="587" t="s">
        <v>31</v>
      </c>
      <c r="G29" s="530">
        <v>676</v>
      </c>
      <c r="H29" s="461">
        <v>8</v>
      </c>
      <c r="I29" s="461">
        <v>101</v>
      </c>
      <c r="J29" s="461">
        <v>76</v>
      </c>
      <c r="K29" s="461">
        <v>6</v>
      </c>
      <c r="L29" s="461">
        <v>31</v>
      </c>
      <c r="M29" s="461">
        <v>6</v>
      </c>
      <c r="N29" s="461">
        <v>1</v>
      </c>
      <c r="O29" s="461">
        <v>3</v>
      </c>
      <c r="P29" s="461">
        <v>3</v>
      </c>
      <c r="Q29" s="461">
        <v>64</v>
      </c>
      <c r="R29" s="280"/>
      <c r="S29" s="461">
        <v>0</v>
      </c>
      <c r="T29" s="461">
        <v>2</v>
      </c>
      <c r="U29" s="461">
        <v>3</v>
      </c>
      <c r="V29" s="280"/>
      <c r="W29" s="461">
        <v>9</v>
      </c>
      <c r="X29" s="461">
        <v>63</v>
      </c>
      <c r="Y29" s="461">
        <v>11</v>
      </c>
      <c r="Z29" s="462"/>
      <c r="AA29" s="462"/>
      <c r="AB29" s="461">
        <v>0</v>
      </c>
      <c r="AC29" s="461">
        <v>10</v>
      </c>
      <c r="AD29" s="463">
        <f t="shared" si="5"/>
        <v>397</v>
      </c>
    </row>
    <row r="30" spans="1:30">
      <c r="A30" s="277">
        <v>20</v>
      </c>
      <c r="C30" s="277" t="s">
        <v>791</v>
      </c>
      <c r="E30" s="586">
        <v>284</v>
      </c>
      <c r="F30" s="587" t="s">
        <v>335</v>
      </c>
      <c r="G30" s="530">
        <v>675</v>
      </c>
      <c r="H30" s="461">
        <v>6</v>
      </c>
      <c r="I30" s="461">
        <v>89</v>
      </c>
      <c r="J30" s="461">
        <v>80</v>
      </c>
      <c r="K30" s="461">
        <v>10</v>
      </c>
      <c r="L30" s="461">
        <v>32</v>
      </c>
      <c r="M30" s="461">
        <v>10</v>
      </c>
      <c r="N30" s="461">
        <v>0</v>
      </c>
      <c r="O30" s="461">
        <v>0</v>
      </c>
      <c r="P30" s="461">
        <v>1</v>
      </c>
      <c r="Q30" s="461">
        <v>38</v>
      </c>
      <c r="R30" s="280"/>
      <c r="S30" s="461">
        <v>1</v>
      </c>
      <c r="T30" s="461">
        <v>2</v>
      </c>
      <c r="U30" s="461">
        <v>1</v>
      </c>
      <c r="V30" s="280"/>
      <c r="W30" s="461">
        <v>2</v>
      </c>
      <c r="X30" s="461">
        <v>75</v>
      </c>
      <c r="Y30" s="461">
        <v>9</v>
      </c>
      <c r="Z30" s="462"/>
      <c r="AA30" s="462"/>
      <c r="AB30" s="461">
        <v>0</v>
      </c>
      <c r="AC30" s="461">
        <v>16</v>
      </c>
      <c r="AD30" s="463">
        <f t="shared" si="5"/>
        <v>372</v>
      </c>
    </row>
    <row r="31" spans="1:30">
      <c r="A31" s="277">
        <v>20</v>
      </c>
      <c r="C31" s="277" t="s">
        <v>791</v>
      </c>
      <c r="E31" s="586">
        <v>284</v>
      </c>
      <c r="F31" s="587" t="s">
        <v>32</v>
      </c>
      <c r="G31" s="530">
        <v>676</v>
      </c>
      <c r="H31" s="461">
        <v>5</v>
      </c>
      <c r="I31" s="461">
        <v>95</v>
      </c>
      <c r="J31" s="461">
        <v>75</v>
      </c>
      <c r="K31" s="461">
        <v>10</v>
      </c>
      <c r="L31" s="461">
        <v>22</v>
      </c>
      <c r="M31" s="461">
        <v>2</v>
      </c>
      <c r="N31" s="461">
        <v>1</v>
      </c>
      <c r="O31" s="461">
        <v>2</v>
      </c>
      <c r="P31" s="461">
        <v>6</v>
      </c>
      <c r="Q31" s="461">
        <v>40</v>
      </c>
      <c r="R31" s="280"/>
      <c r="S31" s="461">
        <v>0</v>
      </c>
      <c r="T31" s="461">
        <v>1</v>
      </c>
      <c r="U31" s="461">
        <v>3</v>
      </c>
      <c r="V31" s="280"/>
      <c r="W31" s="461">
        <v>4</v>
      </c>
      <c r="X31" s="461">
        <v>66</v>
      </c>
      <c r="Y31" s="461">
        <v>0</v>
      </c>
      <c r="Z31" s="280"/>
      <c r="AA31" s="280"/>
      <c r="AB31" s="461">
        <v>0</v>
      </c>
      <c r="AC31" s="461">
        <v>17</v>
      </c>
      <c r="AD31" s="463">
        <f t="shared" si="5"/>
        <v>349</v>
      </c>
    </row>
    <row r="32" spans="1:30">
      <c r="A32" s="277">
        <v>20</v>
      </c>
      <c r="C32" s="277" t="s">
        <v>791</v>
      </c>
      <c r="E32" s="586">
        <v>284</v>
      </c>
      <c r="F32" s="587" t="s">
        <v>33</v>
      </c>
      <c r="G32" s="530">
        <v>675</v>
      </c>
      <c r="H32" s="461">
        <v>7</v>
      </c>
      <c r="I32" s="461">
        <v>76</v>
      </c>
      <c r="J32" s="461">
        <v>86</v>
      </c>
      <c r="K32" s="461">
        <v>0</v>
      </c>
      <c r="L32" s="461">
        <v>27</v>
      </c>
      <c r="M32" s="461">
        <v>7</v>
      </c>
      <c r="N32" s="461">
        <v>6</v>
      </c>
      <c r="O32" s="461">
        <v>0</v>
      </c>
      <c r="P32" s="461">
        <v>1</v>
      </c>
      <c r="Q32" s="461">
        <v>58</v>
      </c>
      <c r="R32" s="280"/>
      <c r="S32" s="461">
        <v>0</v>
      </c>
      <c r="T32" s="461">
        <v>3</v>
      </c>
      <c r="U32" s="461">
        <v>4</v>
      </c>
      <c r="V32" s="280"/>
      <c r="W32" s="461">
        <v>4</v>
      </c>
      <c r="X32" s="461">
        <v>61</v>
      </c>
      <c r="Y32" s="461">
        <v>2</v>
      </c>
      <c r="Z32" s="462"/>
      <c r="AA32" s="462"/>
      <c r="AB32" s="461">
        <v>0</v>
      </c>
      <c r="AC32" s="461">
        <v>11</v>
      </c>
      <c r="AD32" s="463">
        <f>SUM(J32:AC32)</f>
        <v>270</v>
      </c>
    </row>
    <row r="33" spans="1:30">
      <c r="A33" s="277">
        <v>20</v>
      </c>
      <c r="C33" s="277" t="s">
        <v>791</v>
      </c>
      <c r="E33" s="586">
        <v>284</v>
      </c>
      <c r="F33" s="587" t="s">
        <v>197</v>
      </c>
      <c r="G33" s="530">
        <v>675</v>
      </c>
      <c r="H33" s="461">
        <v>6</v>
      </c>
      <c r="I33" s="461">
        <v>75</v>
      </c>
      <c r="J33" s="461">
        <v>95</v>
      </c>
      <c r="K33" s="461">
        <v>9</v>
      </c>
      <c r="L33" s="461">
        <v>36</v>
      </c>
      <c r="M33" s="461">
        <v>11</v>
      </c>
      <c r="N33" s="461">
        <v>0</v>
      </c>
      <c r="O33" s="461">
        <v>4</v>
      </c>
      <c r="P33" s="461">
        <v>1</v>
      </c>
      <c r="Q33" s="461">
        <v>49</v>
      </c>
      <c r="R33" s="280"/>
      <c r="S33" s="461">
        <v>0</v>
      </c>
      <c r="T33" s="461">
        <v>1</v>
      </c>
      <c r="U33" s="461">
        <v>2</v>
      </c>
      <c r="V33" s="280"/>
      <c r="W33" s="461">
        <v>5</v>
      </c>
      <c r="X33" s="461">
        <v>62</v>
      </c>
      <c r="Y33" s="461">
        <v>6</v>
      </c>
      <c r="Z33" s="462"/>
      <c r="AA33" s="462"/>
      <c r="AB33" s="461">
        <v>0</v>
      </c>
      <c r="AC33" s="461">
        <v>16</v>
      </c>
      <c r="AD33" s="463">
        <f t="shared" ref="AD33:AD39" si="6">SUM(H33:AC33)</f>
        <v>378</v>
      </c>
    </row>
    <row r="34" spans="1:30">
      <c r="A34" s="277">
        <v>20</v>
      </c>
      <c r="C34" s="277" t="s">
        <v>791</v>
      </c>
      <c r="E34" s="586">
        <v>284</v>
      </c>
      <c r="F34" s="587" t="s">
        <v>334</v>
      </c>
      <c r="G34" s="530">
        <v>675</v>
      </c>
      <c r="H34" s="461">
        <v>4</v>
      </c>
      <c r="I34" s="461">
        <v>100</v>
      </c>
      <c r="J34" s="461">
        <v>98</v>
      </c>
      <c r="K34" s="461">
        <v>2</v>
      </c>
      <c r="L34" s="461">
        <v>25</v>
      </c>
      <c r="M34" s="461">
        <v>6</v>
      </c>
      <c r="N34" s="461">
        <v>0</v>
      </c>
      <c r="O34" s="461">
        <v>2</v>
      </c>
      <c r="P34" s="461">
        <v>0</v>
      </c>
      <c r="Q34" s="461">
        <v>44</v>
      </c>
      <c r="R34" s="280"/>
      <c r="S34" s="461">
        <v>0</v>
      </c>
      <c r="T34" s="461">
        <v>5</v>
      </c>
      <c r="U34" s="461">
        <v>0</v>
      </c>
      <c r="V34" s="280"/>
      <c r="W34" s="461">
        <v>9</v>
      </c>
      <c r="X34" s="461">
        <v>63</v>
      </c>
      <c r="Y34" s="461">
        <v>6</v>
      </c>
      <c r="Z34" s="462"/>
      <c r="AA34" s="462"/>
      <c r="AB34" s="461">
        <v>0</v>
      </c>
      <c r="AC34" s="461">
        <v>14</v>
      </c>
      <c r="AD34" s="463">
        <f t="shared" si="6"/>
        <v>378</v>
      </c>
    </row>
    <row r="35" spans="1:30">
      <c r="A35" s="277">
        <v>20</v>
      </c>
      <c r="C35" s="277" t="s">
        <v>791</v>
      </c>
      <c r="E35" s="586">
        <v>284</v>
      </c>
      <c r="F35" s="587" t="s">
        <v>343</v>
      </c>
      <c r="G35" s="530">
        <v>675</v>
      </c>
      <c r="H35" s="461">
        <v>3</v>
      </c>
      <c r="I35" s="461">
        <v>78</v>
      </c>
      <c r="J35" s="461">
        <v>90</v>
      </c>
      <c r="K35" s="461">
        <v>2</v>
      </c>
      <c r="L35" s="461">
        <v>22</v>
      </c>
      <c r="M35" s="461">
        <v>7</v>
      </c>
      <c r="N35" s="461">
        <v>1</v>
      </c>
      <c r="O35" s="461">
        <v>2</v>
      </c>
      <c r="P35" s="461">
        <v>1</v>
      </c>
      <c r="Q35" s="461">
        <v>55</v>
      </c>
      <c r="R35" s="280"/>
      <c r="S35" s="461">
        <v>0</v>
      </c>
      <c r="T35" s="461">
        <v>1</v>
      </c>
      <c r="U35" s="461">
        <v>1</v>
      </c>
      <c r="V35" s="280"/>
      <c r="W35" s="461">
        <v>1</v>
      </c>
      <c r="X35" s="461">
        <v>63</v>
      </c>
      <c r="Y35" s="461">
        <v>9</v>
      </c>
      <c r="Z35" s="280"/>
      <c r="AA35" s="280"/>
      <c r="AB35" s="461">
        <v>0</v>
      </c>
      <c r="AC35" s="461">
        <v>21</v>
      </c>
      <c r="AD35" s="463">
        <f t="shared" si="6"/>
        <v>357</v>
      </c>
    </row>
    <row r="36" spans="1:30">
      <c r="A36" s="277">
        <v>20</v>
      </c>
      <c r="C36" s="277" t="s">
        <v>791</v>
      </c>
      <c r="E36" s="586">
        <v>285</v>
      </c>
      <c r="F36" s="587" t="s">
        <v>31</v>
      </c>
      <c r="G36" s="530">
        <v>584</v>
      </c>
      <c r="H36" s="461">
        <v>5</v>
      </c>
      <c r="I36" s="461">
        <v>161</v>
      </c>
      <c r="J36" s="461">
        <v>51</v>
      </c>
      <c r="K36" s="461">
        <v>11</v>
      </c>
      <c r="L36" s="461">
        <v>13</v>
      </c>
      <c r="M36" s="461">
        <v>1</v>
      </c>
      <c r="N36" s="461">
        <v>0</v>
      </c>
      <c r="O36" s="461">
        <v>2</v>
      </c>
      <c r="P36" s="461">
        <v>0</v>
      </c>
      <c r="Q36" s="461">
        <v>12</v>
      </c>
      <c r="R36" s="280"/>
      <c r="S36" s="461">
        <v>0</v>
      </c>
      <c r="T36" s="461">
        <v>3</v>
      </c>
      <c r="U36" s="461">
        <v>8</v>
      </c>
      <c r="V36" s="280"/>
      <c r="W36" s="461">
        <v>7</v>
      </c>
      <c r="X36" s="461">
        <v>41</v>
      </c>
      <c r="Y36" s="461">
        <v>6</v>
      </c>
      <c r="Z36" s="462"/>
      <c r="AA36" s="462"/>
      <c r="AB36" s="461">
        <v>0</v>
      </c>
      <c r="AC36" s="461">
        <v>14</v>
      </c>
      <c r="AD36" s="463">
        <f t="shared" si="6"/>
        <v>335</v>
      </c>
    </row>
    <row r="37" spans="1:30">
      <c r="A37" s="277">
        <v>20</v>
      </c>
      <c r="C37" s="277" t="s">
        <v>791</v>
      </c>
      <c r="E37" s="586">
        <v>285</v>
      </c>
      <c r="F37" s="587" t="s">
        <v>32</v>
      </c>
      <c r="G37" s="530">
        <v>584</v>
      </c>
      <c r="H37" s="461">
        <v>2</v>
      </c>
      <c r="I37" s="461">
        <v>156</v>
      </c>
      <c r="J37" s="461">
        <v>41</v>
      </c>
      <c r="K37" s="461">
        <v>16</v>
      </c>
      <c r="L37" s="461">
        <v>20</v>
      </c>
      <c r="M37" s="461">
        <v>5</v>
      </c>
      <c r="N37" s="461">
        <v>3</v>
      </c>
      <c r="O37" s="461">
        <v>2</v>
      </c>
      <c r="P37" s="461">
        <v>4</v>
      </c>
      <c r="Q37" s="461">
        <v>15</v>
      </c>
      <c r="R37" s="280"/>
      <c r="S37" s="461">
        <v>1</v>
      </c>
      <c r="T37" s="461">
        <v>6</v>
      </c>
      <c r="U37" s="461">
        <v>5</v>
      </c>
      <c r="V37" s="280"/>
      <c r="W37" s="461">
        <v>1</v>
      </c>
      <c r="X37" s="461">
        <v>47</v>
      </c>
      <c r="Y37" s="461">
        <v>3</v>
      </c>
      <c r="Z37" s="462"/>
      <c r="AA37" s="462"/>
      <c r="AB37" s="461">
        <v>0</v>
      </c>
      <c r="AC37" s="461">
        <v>9</v>
      </c>
      <c r="AD37" s="463">
        <f t="shared" si="6"/>
        <v>336</v>
      </c>
    </row>
    <row r="38" spans="1:30">
      <c r="A38" s="277">
        <v>20</v>
      </c>
      <c r="C38" s="277" t="s">
        <v>791</v>
      </c>
      <c r="E38" s="586">
        <v>285</v>
      </c>
      <c r="F38" s="587" t="s">
        <v>33</v>
      </c>
      <c r="G38" s="530">
        <v>584</v>
      </c>
      <c r="H38" s="461">
        <v>5</v>
      </c>
      <c r="I38" s="461">
        <v>142</v>
      </c>
      <c r="J38" s="461">
        <v>34</v>
      </c>
      <c r="K38" s="461">
        <v>9</v>
      </c>
      <c r="L38" s="461">
        <v>7</v>
      </c>
      <c r="M38" s="461">
        <v>4</v>
      </c>
      <c r="N38" s="461">
        <v>5</v>
      </c>
      <c r="O38" s="461">
        <v>1</v>
      </c>
      <c r="P38" s="461">
        <v>0</v>
      </c>
      <c r="Q38" s="461">
        <v>16</v>
      </c>
      <c r="R38" s="280"/>
      <c r="S38" s="461">
        <v>0</v>
      </c>
      <c r="T38" s="461">
        <v>2</v>
      </c>
      <c r="U38" s="461">
        <v>6</v>
      </c>
      <c r="V38" s="280"/>
      <c r="W38" s="461">
        <v>2</v>
      </c>
      <c r="X38" s="461">
        <v>60</v>
      </c>
      <c r="Y38" s="461">
        <v>2</v>
      </c>
      <c r="Z38" s="462"/>
      <c r="AA38" s="462"/>
      <c r="AB38" s="461">
        <v>0</v>
      </c>
      <c r="AC38" s="461">
        <v>8</v>
      </c>
      <c r="AD38" s="463">
        <f t="shared" si="6"/>
        <v>303</v>
      </c>
    </row>
    <row r="39" spans="1:30">
      <c r="A39" s="277">
        <v>20</v>
      </c>
      <c r="C39" s="277" t="s">
        <v>791</v>
      </c>
      <c r="E39" s="586">
        <v>285</v>
      </c>
      <c r="F39" s="587" t="s">
        <v>197</v>
      </c>
      <c r="G39" s="530">
        <v>583</v>
      </c>
      <c r="H39" s="461">
        <v>2</v>
      </c>
      <c r="I39" s="461">
        <v>148</v>
      </c>
      <c r="J39" s="461">
        <v>44</v>
      </c>
      <c r="K39" s="461">
        <v>15</v>
      </c>
      <c r="L39" s="461">
        <v>12</v>
      </c>
      <c r="M39" s="461">
        <v>1</v>
      </c>
      <c r="N39" s="461">
        <v>1</v>
      </c>
      <c r="O39" s="461">
        <v>2</v>
      </c>
      <c r="P39" s="461">
        <v>3</v>
      </c>
      <c r="Q39" s="461">
        <v>13</v>
      </c>
      <c r="R39" s="280"/>
      <c r="S39" s="461">
        <v>0</v>
      </c>
      <c r="T39" s="461">
        <v>0</v>
      </c>
      <c r="U39" s="461">
        <v>6</v>
      </c>
      <c r="V39" s="280"/>
      <c r="W39" s="461">
        <v>2</v>
      </c>
      <c r="X39" s="461">
        <v>43</v>
      </c>
      <c r="Y39" s="461">
        <v>1</v>
      </c>
      <c r="Z39" s="462"/>
      <c r="AA39" s="462"/>
      <c r="AB39" s="461">
        <v>0</v>
      </c>
      <c r="AC39" s="461">
        <v>5</v>
      </c>
      <c r="AD39" s="463">
        <f t="shared" si="6"/>
        <v>298</v>
      </c>
    </row>
    <row r="40" spans="1:30">
      <c r="A40" s="277">
        <v>20</v>
      </c>
      <c r="C40" s="277" t="s">
        <v>791</v>
      </c>
      <c r="E40" s="586">
        <v>286</v>
      </c>
      <c r="F40" s="587" t="s">
        <v>31</v>
      </c>
      <c r="G40" s="530">
        <v>633</v>
      </c>
      <c r="H40" s="461">
        <v>9</v>
      </c>
      <c r="I40" s="461">
        <v>118</v>
      </c>
      <c r="J40" s="461">
        <v>101</v>
      </c>
      <c r="K40" s="461">
        <v>6</v>
      </c>
      <c r="L40" s="461">
        <v>6</v>
      </c>
      <c r="M40" s="461">
        <v>1</v>
      </c>
      <c r="N40" s="461">
        <v>4</v>
      </c>
      <c r="O40" s="461">
        <v>0</v>
      </c>
      <c r="P40" s="461">
        <v>0</v>
      </c>
      <c r="Q40" s="461">
        <v>25</v>
      </c>
      <c r="R40" s="280"/>
      <c r="S40" s="461">
        <v>0</v>
      </c>
      <c r="T40" s="461">
        <v>8</v>
      </c>
      <c r="U40" s="461">
        <v>3</v>
      </c>
      <c r="V40" s="280"/>
      <c r="W40" s="461">
        <v>8</v>
      </c>
      <c r="X40" s="461">
        <v>44</v>
      </c>
      <c r="Y40" s="461">
        <v>11</v>
      </c>
      <c r="Z40" s="462"/>
      <c r="AA40" s="462"/>
      <c r="AB40" s="461">
        <v>0</v>
      </c>
      <c r="AC40" s="461">
        <v>9</v>
      </c>
      <c r="AD40" s="463">
        <f>SUM(J40:AC40)</f>
        <v>226</v>
      </c>
    </row>
    <row r="41" spans="1:30">
      <c r="A41" s="277">
        <v>20</v>
      </c>
      <c r="C41" s="277" t="s">
        <v>791</v>
      </c>
      <c r="E41" s="586">
        <v>286</v>
      </c>
      <c r="F41" s="587" t="s">
        <v>32</v>
      </c>
      <c r="G41" s="530">
        <v>632</v>
      </c>
      <c r="H41" s="461">
        <v>1</v>
      </c>
      <c r="I41" s="461">
        <v>143</v>
      </c>
      <c r="J41" s="461">
        <v>91</v>
      </c>
      <c r="K41" s="461">
        <v>13</v>
      </c>
      <c r="L41" s="461">
        <v>11</v>
      </c>
      <c r="M41" s="461">
        <v>2</v>
      </c>
      <c r="N41" s="461">
        <v>0</v>
      </c>
      <c r="O41" s="461">
        <v>5</v>
      </c>
      <c r="P41" s="461">
        <v>4</v>
      </c>
      <c r="Q41" s="461">
        <v>26</v>
      </c>
      <c r="R41" s="280"/>
      <c r="S41" s="461">
        <v>0</v>
      </c>
      <c r="T41" s="461">
        <v>7</v>
      </c>
      <c r="U41" s="461">
        <v>4</v>
      </c>
      <c r="V41" s="280"/>
      <c r="W41" s="461">
        <v>7</v>
      </c>
      <c r="X41" s="461">
        <v>40</v>
      </c>
      <c r="Y41" s="461">
        <v>8</v>
      </c>
      <c r="Z41" s="462"/>
      <c r="AA41" s="462"/>
      <c r="AB41" s="461">
        <v>0</v>
      </c>
      <c r="AC41" s="461">
        <v>13</v>
      </c>
      <c r="AD41" s="463">
        <f>SUM(H41:AC41)</f>
        <v>375</v>
      </c>
    </row>
    <row r="42" spans="1:30">
      <c r="A42" s="277">
        <v>20</v>
      </c>
      <c r="C42" s="277" t="s">
        <v>791</v>
      </c>
      <c r="E42" s="586">
        <v>287</v>
      </c>
      <c r="F42" s="587" t="s">
        <v>31</v>
      </c>
      <c r="G42" s="530">
        <v>689</v>
      </c>
      <c r="H42" s="461">
        <v>12</v>
      </c>
      <c r="I42" s="461">
        <v>121</v>
      </c>
      <c r="J42" s="461">
        <v>79</v>
      </c>
      <c r="K42" s="461">
        <v>5</v>
      </c>
      <c r="L42" s="461">
        <v>24</v>
      </c>
      <c r="M42" s="461">
        <v>2</v>
      </c>
      <c r="N42" s="461">
        <v>5</v>
      </c>
      <c r="O42" s="461">
        <v>2</v>
      </c>
      <c r="P42" s="461">
        <v>1</v>
      </c>
      <c r="Q42" s="461">
        <v>20</v>
      </c>
      <c r="R42" s="280"/>
      <c r="S42" s="461">
        <v>0</v>
      </c>
      <c r="T42" s="461">
        <v>4</v>
      </c>
      <c r="U42" s="461">
        <v>2</v>
      </c>
      <c r="V42" s="280"/>
      <c r="W42" s="461">
        <v>34</v>
      </c>
      <c r="X42" s="461">
        <v>58</v>
      </c>
      <c r="Y42" s="461">
        <v>5</v>
      </c>
      <c r="Z42" s="462"/>
      <c r="AA42" s="462"/>
      <c r="AB42" s="461">
        <v>0</v>
      </c>
      <c r="AC42" s="461">
        <v>8</v>
      </c>
      <c r="AD42" s="463">
        <f>SUM(H42:AC42)</f>
        <v>382</v>
      </c>
    </row>
    <row r="43" spans="1:30">
      <c r="A43" s="277">
        <v>20</v>
      </c>
      <c r="C43" s="277" t="s">
        <v>791</v>
      </c>
      <c r="E43" s="586">
        <v>287</v>
      </c>
      <c r="F43" s="587" t="s">
        <v>32</v>
      </c>
      <c r="G43" s="530">
        <v>688</v>
      </c>
      <c r="H43" s="461">
        <v>9</v>
      </c>
      <c r="I43" s="461">
        <v>108</v>
      </c>
      <c r="J43" s="461">
        <v>97</v>
      </c>
      <c r="K43" s="461">
        <v>4</v>
      </c>
      <c r="L43" s="461">
        <v>9</v>
      </c>
      <c r="M43" s="461">
        <v>3</v>
      </c>
      <c r="N43" s="461">
        <v>2</v>
      </c>
      <c r="O43" s="461">
        <v>1</v>
      </c>
      <c r="P43" s="461">
        <v>1</v>
      </c>
      <c r="Q43" s="461">
        <v>28</v>
      </c>
      <c r="R43" s="280"/>
      <c r="S43" s="461">
        <v>1</v>
      </c>
      <c r="T43" s="461">
        <v>0</v>
      </c>
      <c r="U43" s="461">
        <v>1</v>
      </c>
      <c r="V43" s="280"/>
      <c r="W43" s="461">
        <v>29</v>
      </c>
      <c r="X43" s="461">
        <v>86</v>
      </c>
      <c r="Y43" s="461">
        <v>11</v>
      </c>
      <c r="Z43" s="462"/>
      <c r="AA43" s="462"/>
      <c r="AB43" s="461">
        <v>0</v>
      </c>
      <c r="AC43" s="461">
        <v>8</v>
      </c>
      <c r="AD43" s="463">
        <f>SUM(H43:AC43)</f>
        <v>398</v>
      </c>
    </row>
    <row r="44" spans="1:30">
      <c r="A44" s="277">
        <v>20</v>
      </c>
      <c r="C44" s="277" t="s">
        <v>791</v>
      </c>
      <c r="E44" s="586">
        <v>288</v>
      </c>
      <c r="F44" s="587" t="s">
        <v>31</v>
      </c>
      <c r="G44" s="530">
        <v>643</v>
      </c>
      <c r="H44" s="461">
        <v>8</v>
      </c>
      <c r="I44" s="461">
        <v>122</v>
      </c>
      <c r="J44" s="461">
        <v>72</v>
      </c>
      <c r="K44" s="461">
        <v>4</v>
      </c>
      <c r="L44" s="461">
        <v>12</v>
      </c>
      <c r="M44" s="461">
        <v>3</v>
      </c>
      <c r="N44" s="461">
        <v>4</v>
      </c>
      <c r="O44" s="461">
        <v>3</v>
      </c>
      <c r="P44" s="461">
        <v>2</v>
      </c>
      <c r="Q44" s="461">
        <v>26</v>
      </c>
      <c r="R44" s="280"/>
      <c r="S44" s="461">
        <v>0</v>
      </c>
      <c r="T44" s="461">
        <v>3</v>
      </c>
      <c r="U44" s="461">
        <v>2</v>
      </c>
      <c r="V44" s="280"/>
      <c r="W44" s="461">
        <v>20</v>
      </c>
      <c r="X44" s="461">
        <v>55</v>
      </c>
      <c r="Y44" s="461">
        <v>16</v>
      </c>
      <c r="Z44" s="462"/>
      <c r="AA44" s="462"/>
      <c r="AB44" s="461">
        <v>1</v>
      </c>
      <c r="AC44" s="461">
        <v>7</v>
      </c>
      <c r="AD44" s="463">
        <f>SUM(J44:AC44)</f>
        <v>230</v>
      </c>
    </row>
    <row r="45" spans="1:30">
      <c r="A45" s="277">
        <v>20</v>
      </c>
      <c r="C45" s="277" t="s">
        <v>791</v>
      </c>
      <c r="E45" s="586">
        <v>288</v>
      </c>
      <c r="F45" s="587" t="s">
        <v>32</v>
      </c>
      <c r="G45" s="530">
        <v>642</v>
      </c>
      <c r="H45" s="461">
        <v>8</v>
      </c>
      <c r="I45" s="461">
        <v>115</v>
      </c>
      <c r="J45" s="461">
        <v>95</v>
      </c>
      <c r="K45" s="461">
        <v>12</v>
      </c>
      <c r="L45" s="461">
        <v>18</v>
      </c>
      <c r="M45" s="461">
        <v>3</v>
      </c>
      <c r="N45" s="461">
        <v>7</v>
      </c>
      <c r="O45" s="461">
        <v>2</v>
      </c>
      <c r="P45" s="461">
        <v>0</v>
      </c>
      <c r="Q45" s="461">
        <v>11</v>
      </c>
      <c r="R45" s="280"/>
      <c r="S45" s="461">
        <v>0</v>
      </c>
      <c r="T45" s="461">
        <v>2</v>
      </c>
      <c r="U45" s="461">
        <v>1</v>
      </c>
      <c r="V45" s="280"/>
      <c r="W45" s="461">
        <v>12</v>
      </c>
      <c r="X45" s="461">
        <v>81</v>
      </c>
      <c r="Y45" s="461">
        <v>13</v>
      </c>
      <c r="Z45" s="462"/>
      <c r="AA45" s="462"/>
      <c r="AB45" s="461">
        <v>0</v>
      </c>
      <c r="AC45" s="461">
        <v>13</v>
      </c>
      <c r="AD45" s="463">
        <f>SUM(H45:AC45)</f>
        <v>393</v>
      </c>
    </row>
    <row r="46" spans="1:30">
      <c r="A46" s="277">
        <v>20</v>
      </c>
      <c r="C46" s="277" t="s">
        <v>791</v>
      </c>
      <c r="E46" s="586">
        <v>289</v>
      </c>
      <c r="F46" s="587" t="s">
        <v>31</v>
      </c>
      <c r="G46" s="530">
        <v>671</v>
      </c>
      <c r="H46" s="461">
        <v>11</v>
      </c>
      <c r="I46" s="461">
        <v>113</v>
      </c>
      <c r="J46" s="461">
        <v>86</v>
      </c>
      <c r="K46" s="461">
        <v>2</v>
      </c>
      <c r="L46" s="461">
        <v>12</v>
      </c>
      <c r="M46" s="461">
        <v>4</v>
      </c>
      <c r="N46" s="461">
        <v>1</v>
      </c>
      <c r="O46" s="461">
        <v>5</v>
      </c>
      <c r="P46" s="461">
        <v>0</v>
      </c>
      <c r="Q46" s="461">
        <v>41</v>
      </c>
      <c r="R46" s="280"/>
      <c r="S46" s="461">
        <v>0</v>
      </c>
      <c r="T46" s="461">
        <v>1</v>
      </c>
      <c r="U46" s="461">
        <v>2</v>
      </c>
      <c r="V46" s="280"/>
      <c r="W46" s="461">
        <v>15</v>
      </c>
      <c r="X46" s="461">
        <v>69</v>
      </c>
      <c r="Y46" s="461">
        <v>16</v>
      </c>
      <c r="Z46" s="462"/>
      <c r="AA46" s="462"/>
      <c r="AB46" s="461">
        <v>0</v>
      </c>
      <c r="AC46" s="461">
        <v>13</v>
      </c>
      <c r="AD46" s="463">
        <f>SUM(H46:AC46)</f>
        <v>391</v>
      </c>
    </row>
    <row r="47" spans="1:30">
      <c r="A47" s="277">
        <v>20</v>
      </c>
      <c r="C47" s="277" t="s">
        <v>791</v>
      </c>
      <c r="E47" s="586">
        <v>289</v>
      </c>
      <c r="F47" s="587" t="s">
        <v>32</v>
      </c>
      <c r="G47" s="530">
        <v>670</v>
      </c>
      <c r="H47" s="461">
        <v>2</v>
      </c>
      <c r="I47" s="461">
        <v>120</v>
      </c>
      <c r="J47" s="461">
        <v>72</v>
      </c>
      <c r="K47" s="461">
        <v>4</v>
      </c>
      <c r="L47" s="461">
        <v>7</v>
      </c>
      <c r="M47" s="461">
        <v>1</v>
      </c>
      <c r="N47" s="461">
        <v>1</v>
      </c>
      <c r="O47" s="461">
        <v>5</v>
      </c>
      <c r="P47" s="461">
        <v>2</v>
      </c>
      <c r="Q47" s="461">
        <v>28</v>
      </c>
      <c r="R47" s="280"/>
      <c r="S47" s="461">
        <v>1</v>
      </c>
      <c r="T47" s="461">
        <v>2</v>
      </c>
      <c r="U47" s="461">
        <v>2</v>
      </c>
      <c r="V47" s="280"/>
      <c r="W47" s="461">
        <v>11</v>
      </c>
      <c r="X47" s="461">
        <v>83</v>
      </c>
      <c r="Y47" s="461">
        <v>16</v>
      </c>
      <c r="Z47" s="462"/>
      <c r="AA47" s="462"/>
      <c r="AB47" s="461">
        <v>0</v>
      </c>
      <c r="AC47" s="461">
        <v>12</v>
      </c>
      <c r="AD47" s="463">
        <f>SUM(H47:AC47)</f>
        <v>369</v>
      </c>
    </row>
    <row r="48" spans="1:30">
      <c r="A48" s="277">
        <v>20</v>
      </c>
      <c r="C48" s="277" t="s">
        <v>791</v>
      </c>
      <c r="E48" s="586">
        <v>289</v>
      </c>
      <c r="F48" s="587" t="s">
        <v>775</v>
      </c>
      <c r="G48" s="530"/>
      <c r="H48" s="461">
        <v>0</v>
      </c>
      <c r="I48" s="461">
        <v>38</v>
      </c>
      <c r="J48" s="461">
        <v>17</v>
      </c>
      <c r="K48" s="461">
        <v>2</v>
      </c>
      <c r="L48" s="461">
        <v>2</v>
      </c>
      <c r="M48" s="461">
        <v>3</v>
      </c>
      <c r="N48" s="461">
        <v>1</v>
      </c>
      <c r="O48" s="461">
        <v>0</v>
      </c>
      <c r="P48" s="461">
        <v>0</v>
      </c>
      <c r="Q48" s="461">
        <v>5</v>
      </c>
      <c r="R48" s="280"/>
      <c r="S48" s="461">
        <v>0</v>
      </c>
      <c r="T48" s="461">
        <v>0</v>
      </c>
      <c r="U48" s="461">
        <v>1</v>
      </c>
      <c r="V48" s="280"/>
      <c r="W48" s="461">
        <v>1</v>
      </c>
      <c r="X48" s="461">
        <v>8</v>
      </c>
      <c r="Y48" s="461">
        <v>0</v>
      </c>
      <c r="Z48" s="462"/>
      <c r="AA48" s="462"/>
      <c r="AB48" s="461">
        <v>0</v>
      </c>
      <c r="AC48" s="461">
        <v>0</v>
      </c>
      <c r="AD48" s="463">
        <f>SUM(H48:AC48)</f>
        <v>78</v>
      </c>
    </row>
    <row r="49" spans="1:30">
      <c r="A49" s="277">
        <v>20</v>
      </c>
      <c r="C49" s="277" t="s">
        <v>791</v>
      </c>
      <c r="E49" s="586">
        <v>289</v>
      </c>
      <c r="F49" s="587" t="s">
        <v>34</v>
      </c>
      <c r="G49" s="530"/>
      <c r="H49" s="461">
        <v>0</v>
      </c>
      <c r="I49" s="461">
        <v>31</v>
      </c>
      <c r="J49" s="461">
        <v>7</v>
      </c>
      <c r="K49" s="461">
        <v>1</v>
      </c>
      <c r="L49" s="461">
        <v>2</v>
      </c>
      <c r="M49" s="461">
        <v>0</v>
      </c>
      <c r="N49" s="461">
        <v>0</v>
      </c>
      <c r="O49" s="461">
        <v>0</v>
      </c>
      <c r="P49" s="461">
        <v>1</v>
      </c>
      <c r="Q49" s="461">
        <v>4</v>
      </c>
      <c r="R49" s="280"/>
      <c r="S49" s="461">
        <v>0</v>
      </c>
      <c r="T49" s="461">
        <v>2</v>
      </c>
      <c r="U49" s="461">
        <v>2</v>
      </c>
      <c r="V49" s="280"/>
      <c r="W49" s="461">
        <v>1</v>
      </c>
      <c r="X49" s="461">
        <v>15</v>
      </c>
      <c r="Y49" s="461">
        <v>0</v>
      </c>
      <c r="Z49" s="462"/>
      <c r="AA49" s="462"/>
      <c r="AB49" s="461">
        <v>0</v>
      </c>
      <c r="AC49" s="461">
        <v>3</v>
      </c>
      <c r="AD49" s="463">
        <f>SUM(J49:AC49)</f>
        <v>38</v>
      </c>
    </row>
    <row r="50" spans="1:30">
      <c r="A50" s="277">
        <v>20</v>
      </c>
      <c r="C50" s="277" t="s">
        <v>791</v>
      </c>
      <c r="E50" s="586">
        <v>289</v>
      </c>
      <c r="F50" s="587" t="s">
        <v>380</v>
      </c>
      <c r="G50" s="530"/>
      <c r="H50" s="461">
        <v>2</v>
      </c>
      <c r="I50" s="461">
        <v>13</v>
      </c>
      <c r="J50" s="461">
        <v>13</v>
      </c>
      <c r="K50" s="461">
        <v>1</v>
      </c>
      <c r="L50" s="461">
        <v>2</v>
      </c>
      <c r="M50" s="461">
        <v>0</v>
      </c>
      <c r="N50" s="461">
        <v>0</v>
      </c>
      <c r="O50" s="461">
        <v>1</v>
      </c>
      <c r="P50" s="461">
        <v>0</v>
      </c>
      <c r="Q50" s="461">
        <v>11</v>
      </c>
      <c r="R50" s="280"/>
      <c r="S50" s="461">
        <v>0</v>
      </c>
      <c r="T50" s="461">
        <v>0</v>
      </c>
      <c r="U50" s="461">
        <v>0</v>
      </c>
      <c r="V50" s="280"/>
      <c r="W50" s="461">
        <v>0</v>
      </c>
      <c r="X50" s="461">
        <v>9</v>
      </c>
      <c r="Y50" s="461">
        <v>1</v>
      </c>
      <c r="Z50" s="462"/>
      <c r="AA50" s="462"/>
      <c r="AB50" s="461">
        <v>0</v>
      </c>
      <c r="AC50" s="461">
        <v>1</v>
      </c>
      <c r="AD50" s="463">
        <f>SUM(H50:AC50)</f>
        <v>54</v>
      </c>
    </row>
    <row r="51" spans="1:30">
      <c r="A51" s="277">
        <v>20</v>
      </c>
      <c r="C51" s="277" t="s">
        <v>791</v>
      </c>
      <c r="E51" s="586">
        <v>290</v>
      </c>
      <c r="F51" s="587" t="s">
        <v>31</v>
      </c>
      <c r="G51" s="530">
        <v>732</v>
      </c>
      <c r="H51" s="461">
        <v>6</v>
      </c>
      <c r="I51" s="461">
        <v>96</v>
      </c>
      <c r="J51" s="461">
        <v>176</v>
      </c>
      <c r="K51" s="461">
        <v>5</v>
      </c>
      <c r="L51" s="461">
        <v>5</v>
      </c>
      <c r="M51" s="461">
        <v>3</v>
      </c>
      <c r="N51" s="461">
        <v>2</v>
      </c>
      <c r="O51" s="461">
        <v>2</v>
      </c>
      <c r="P51" s="461">
        <v>0</v>
      </c>
      <c r="Q51" s="461">
        <v>36</v>
      </c>
      <c r="R51" s="280"/>
      <c r="S51" s="461">
        <v>3</v>
      </c>
      <c r="T51" s="461">
        <v>4</v>
      </c>
      <c r="U51" s="461">
        <v>1</v>
      </c>
      <c r="V51" s="280"/>
      <c r="W51" s="461">
        <v>2</v>
      </c>
      <c r="X51" s="461">
        <v>58</v>
      </c>
      <c r="Y51" s="461">
        <v>8</v>
      </c>
      <c r="Z51" s="462"/>
      <c r="AA51" s="462"/>
      <c r="AB51" s="461">
        <v>0</v>
      </c>
      <c r="AC51" s="461">
        <v>16</v>
      </c>
      <c r="AD51" s="463">
        <f>SUM(H51:AC51)</f>
        <v>423</v>
      </c>
    </row>
    <row r="52" spans="1:30">
      <c r="A52" s="277">
        <v>20</v>
      </c>
      <c r="C52" s="277" t="s">
        <v>791</v>
      </c>
      <c r="E52" s="586">
        <v>290</v>
      </c>
      <c r="F52" s="587" t="s">
        <v>32</v>
      </c>
      <c r="G52" s="530">
        <v>732</v>
      </c>
      <c r="H52" s="461">
        <v>11</v>
      </c>
      <c r="I52" s="461">
        <v>75</v>
      </c>
      <c r="J52" s="461">
        <v>190</v>
      </c>
      <c r="K52" s="461">
        <v>3</v>
      </c>
      <c r="L52" s="461">
        <v>8</v>
      </c>
      <c r="M52" s="461">
        <v>3</v>
      </c>
      <c r="N52" s="461">
        <v>1</v>
      </c>
      <c r="O52" s="461">
        <v>2</v>
      </c>
      <c r="P52" s="461">
        <v>1</v>
      </c>
      <c r="Q52" s="461">
        <v>39</v>
      </c>
      <c r="R52" s="280"/>
      <c r="S52" s="461">
        <v>1</v>
      </c>
      <c r="T52" s="461">
        <v>5</v>
      </c>
      <c r="U52" s="461">
        <v>1</v>
      </c>
      <c r="V52" s="280"/>
      <c r="W52" s="461">
        <v>4</v>
      </c>
      <c r="X52" s="461">
        <v>45</v>
      </c>
      <c r="Y52" s="461">
        <v>14</v>
      </c>
      <c r="Z52" s="462"/>
      <c r="AA52" s="462"/>
      <c r="AB52" s="461">
        <v>0</v>
      </c>
      <c r="AC52" s="461">
        <v>19</v>
      </c>
      <c r="AD52" s="463">
        <f>SUM(H52:AC52)</f>
        <v>422</v>
      </c>
    </row>
    <row r="53" spans="1:30">
      <c r="A53" s="277">
        <v>20</v>
      </c>
      <c r="C53" s="277" t="s">
        <v>791</v>
      </c>
      <c r="E53" s="586">
        <v>290</v>
      </c>
      <c r="F53" s="587" t="s">
        <v>33</v>
      </c>
      <c r="G53" s="530">
        <v>732</v>
      </c>
      <c r="H53" s="461">
        <v>12</v>
      </c>
      <c r="I53" s="461">
        <v>96</v>
      </c>
      <c r="J53" s="461">
        <v>167</v>
      </c>
      <c r="K53" s="461">
        <v>4</v>
      </c>
      <c r="L53" s="461">
        <v>10</v>
      </c>
      <c r="M53" s="461">
        <v>6</v>
      </c>
      <c r="N53" s="461">
        <v>2</v>
      </c>
      <c r="O53" s="461">
        <v>2</v>
      </c>
      <c r="P53" s="461">
        <v>0</v>
      </c>
      <c r="Q53" s="461">
        <v>65</v>
      </c>
      <c r="R53" s="280"/>
      <c r="S53" s="461">
        <v>0</v>
      </c>
      <c r="T53" s="461">
        <v>5</v>
      </c>
      <c r="U53" s="461">
        <v>5</v>
      </c>
      <c r="V53" s="280"/>
      <c r="W53" s="461">
        <v>2</v>
      </c>
      <c r="X53" s="461">
        <v>55</v>
      </c>
      <c r="Y53" s="461">
        <v>5</v>
      </c>
      <c r="Z53" s="462"/>
      <c r="AA53" s="462"/>
      <c r="AB53" s="461">
        <v>0</v>
      </c>
      <c r="AC53" s="461">
        <v>24</v>
      </c>
      <c r="AD53" s="463">
        <f>SUM(H53:AC53)</f>
        <v>460</v>
      </c>
    </row>
    <row r="54" spans="1:30">
      <c r="A54" s="277">
        <v>20</v>
      </c>
      <c r="C54" s="277" t="s">
        <v>791</v>
      </c>
      <c r="E54" s="586">
        <v>290</v>
      </c>
      <c r="F54" s="587" t="s">
        <v>197</v>
      </c>
      <c r="G54" s="530">
        <v>731</v>
      </c>
      <c r="H54" s="461">
        <v>11</v>
      </c>
      <c r="I54" s="461">
        <v>74</v>
      </c>
      <c r="J54" s="461">
        <v>166</v>
      </c>
      <c r="K54" s="461">
        <v>7</v>
      </c>
      <c r="L54" s="461">
        <v>7</v>
      </c>
      <c r="M54" s="461">
        <v>7</v>
      </c>
      <c r="N54" s="461">
        <v>2</v>
      </c>
      <c r="O54" s="461">
        <v>1</v>
      </c>
      <c r="P54" s="461">
        <v>1</v>
      </c>
      <c r="Q54" s="461">
        <v>43</v>
      </c>
      <c r="R54" s="280"/>
      <c r="S54" s="461">
        <v>1</v>
      </c>
      <c r="T54" s="461">
        <v>6</v>
      </c>
      <c r="U54" s="461">
        <v>0</v>
      </c>
      <c r="V54" s="280"/>
      <c r="W54" s="461">
        <v>1</v>
      </c>
      <c r="X54" s="461">
        <v>75</v>
      </c>
      <c r="Y54" s="461">
        <v>11</v>
      </c>
      <c r="Z54" s="462"/>
      <c r="AA54" s="462"/>
      <c r="AB54" s="461">
        <v>0</v>
      </c>
      <c r="AC54" s="461">
        <v>21</v>
      </c>
      <c r="AD54" s="463">
        <f>SUM(H54:AC54)</f>
        <v>434</v>
      </c>
    </row>
    <row r="55" spans="1:30">
      <c r="A55" s="277">
        <v>20</v>
      </c>
      <c r="C55" s="277" t="s">
        <v>791</v>
      </c>
      <c r="E55" s="586">
        <v>291</v>
      </c>
      <c r="F55" s="587" t="s">
        <v>31</v>
      </c>
      <c r="G55" s="530">
        <v>731</v>
      </c>
      <c r="H55" s="461">
        <v>7</v>
      </c>
      <c r="I55" s="461">
        <v>95</v>
      </c>
      <c r="J55" s="461">
        <v>138</v>
      </c>
      <c r="K55" s="461">
        <v>9</v>
      </c>
      <c r="L55" s="461">
        <v>6</v>
      </c>
      <c r="M55" s="461">
        <v>3</v>
      </c>
      <c r="N55" s="461">
        <v>3</v>
      </c>
      <c r="O55" s="461">
        <v>0</v>
      </c>
      <c r="P55" s="461">
        <v>0</v>
      </c>
      <c r="Q55" s="461">
        <v>64</v>
      </c>
      <c r="R55" s="280"/>
      <c r="S55" s="461">
        <v>1</v>
      </c>
      <c r="T55" s="461">
        <v>1</v>
      </c>
      <c r="U55" s="461">
        <v>4</v>
      </c>
      <c r="V55" s="280"/>
      <c r="W55" s="461">
        <v>3</v>
      </c>
      <c r="X55" s="461">
        <v>69</v>
      </c>
      <c r="Y55" s="461">
        <v>19</v>
      </c>
      <c r="Z55" s="462"/>
      <c r="AA55" s="462"/>
      <c r="AB55" s="461">
        <v>0</v>
      </c>
      <c r="AC55" s="461">
        <v>23</v>
      </c>
      <c r="AD55" s="463">
        <f>SUM(J55:AC55)</f>
        <v>343</v>
      </c>
    </row>
    <row r="56" spans="1:30">
      <c r="A56" s="277">
        <v>20</v>
      </c>
      <c r="C56" s="277" t="s">
        <v>791</v>
      </c>
      <c r="E56" s="586">
        <v>291</v>
      </c>
      <c r="F56" s="587" t="s">
        <v>32</v>
      </c>
      <c r="G56" s="530">
        <v>731</v>
      </c>
      <c r="H56" s="461">
        <v>11</v>
      </c>
      <c r="I56" s="461">
        <v>105</v>
      </c>
      <c r="J56" s="461">
        <v>137</v>
      </c>
      <c r="K56" s="461">
        <v>11</v>
      </c>
      <c r="L56" s="461">
        <v>12</v>
      </c>
      <c r="M56" s="461">
        <v>0</v>
      </c>
      <c r="N56" s="461">
        <v>2</v>
      </c>
      <c r="O56" s="461">
        <v>1</v>
      </c>
      <c r="P56" s="461">
        <v>2</v>
      </c>
      <c r="Q56" s="461">
        <v>42</v>
      </c>
      <c r="R56" s="280"/>
      <c r="S56" s="461">
        <v>0</v>
      </c>
      <c r="T56" s="461">
        <v>1</v>
      </c>
      <c r="U56" s="461">
        <v>4</v>
      </c>
      <c r="V56" s="280"/>
      <c r="W56" s="461">
        <v>4</v>
      </c>
      <c r="X56" s="461">
        <v>78</v>
      </c>
      <c r="Y56" s="461">
        <v>11</v>
      </c>
      <c r="Z56" s="462"/>
      <c r="AA56" s="462"/>
      <c r="AB56" s="461">
        <v>0</v>
      </c>
      <c r="AC56" s="461">
        <v>17</v>
      </c>
      <c r="AD56" s="463">
        <f>SUM(J56:AC56)</f>
        <v>322</v>
      </c>
    </row>
    <row r="57" spans="1:30">
      <c r="A57" s="277">
        <v>20</v>
      </c>
      <c r="C57" s="277" t="s">
        <v>791</v>
      </c>
      <c r="E57" s="586">
        <v>291</v>
      </c>
      <c r="F57" s="587" t="s">
        <v>34</v>
      </c>
      <c r="G57" s="530"/>
      <c r="H57" s="461">
        <v>8</v>
      </c>
      <c r="I57" s="461">
        <v>46</v>
      </c>
      <c r="J57" s="461">
        <v>228</v>
      </c>
      <c r="K57" s="461">
        <v>0</v>
      </c>
      <c r="L57" s="461">
        <v>31</v>
      </c>
      <c r="M57" s="461">
        <v>1</v>
      </c>
      <c r="N57" s="461">
        <v>0</v>
      </c>
      <c r="O57" s="461">
        <v>0</v>
      </c>
      <c r="P57" s="461">
        <v>1</v>
      </c>
      <c r="Q57" s="461">
        <v>61</v>
      </c>
      <c r="R57" s="280"/>
      <c r="S57" s="461">
        <v>0</v>
      </c>
      <c r="T57" s="461">
        <v>3</v>
      </c>
      <c r="U57" s="461">
        <v>2</v>
      </c>
      <c r="V57" s="280"/>
      <c r="W57" s="461">
        <v>1</v>
      </c>
      <c r="X57" s="461">
        <v>46</v>
      </c>
      <c r="Y57" s="461">
        <v>0</v>
      </c>
      <c r="Z57" s="462"/>
      <c r="AA57" s="462"/>
      <c r="AB57" s="461">
        <v>0</v>
      </c>
      <c r="AC57" s="461">
        <v>8</v>
      </c>
      <c r="AD57" s="463">
        <f>SUM(H57:AC57)</f>
        <v>436</v>
      </c>
    </row>
    <row r="58" spans="1:30">
      <c r="A58" s="277">
        <v>20</v>
      </c>
      <c r="C58" s="277" t="s">
        <v>791</v>
      </c>
      <c r="E58" s="586">
        <v>292</v>
      </c>
      <c r="F58" s="587" t="s">
        <v>31</v>
      </c>
      <c r="G58" s="530">
        <v>589</v>
      </c>
      <c r="H58" s="461">
        <v>8</v>
      </c>
      <c r="I58" s="461">
        <v>116</v>
      </c>
      <c r="J58" s="461">
        <v>88</v>
      </c>
      <c r="K58" s="461">
        <v>3</v>
      </c>
      <c r="L58" s="461">
        <v>12</v>
      </c>
      <c r="M58" s="461">
        <v>1</v>
      </c>
      <c r="N58" s="461">
        <v>0</v>
      </c>
      <c r="O58" s="461">
        <v>12</v>
      </c>
      <c r="P58" s="461">
        <v>1</v>
      </c>
      <c r="Q58" s="461">
        <v>29</v>
      </c>
      <c r="R58" s="280"/>
      <c r="S58" s="461">
        <v>1</v>
      </c>
      <c r="T58" s="461">
        <v>0</v>
      </c>
      <c r="U58" s="461">
        <v>4</v>
      </c>
      <c r="V58" s="280"/>
      <c r="W58" s="461">
        <v>8</v>
      </c>
      <c r="X58" s="461">
        <v>57</v>
      </c>
      <c r="Y58" s="461">
        <v>19</v>
      </c>
      <c r="Z58" s="462"/>
      <c r="AA58" s="462"/>
      <c r="AB58" s="461">
        <v>0</v>
      </c>
      <c r="AC58" s="461">
        <v>7</v>
      </c>
      <c r="AD58" s="463">
        <f>SUM(J58:AC58)</f>
        <v>242</v>
      </c>
    </row>
    <row r="59" spans="1:30">
      <c r="A59" s="277">
        <v>20</v>
      </c>
      <c r="C59" s="277" t="s">
        <v>791</v>
      </c>
      <c r="E59" s="586">
        <v>292</v>
      </c>
      <c r="F59" s="587" t="s">
        <v>32</v>
      </c>
      <c r="G59" s="530">
        <v>588</v>
      </c>
      <c r="H59" s="461">
        <v>7</v>
      </c>
      <c r="I59" s="461">
        <v>112</v>
      </c>
      <c r="J59" s="461">
        <v>77</v>
      </c>
      <c r="K59" s="461">
        <v>5</v>
      </c>
      <c r="L59" s="461">
        <v>5</v>
      </c>
      <c r="M59" s="461">
        <v>5</v>
      </c>
      <c r="N59" s="461">
        <v>2</v>
      </c>
      <c r="O59" s="461">
        <v>5</v>
      </c>
      <c r="P59" s="461">
        <v>0</v>
      </c>
      <c r="Q59" s="461">
        <v>31</v>
      </c>
      <c r="R59" s="280"/>
      <c r="S59" s="461">
        <v>0</v>
      </c>
      <c r="T59" s="461">
        <v>0</v>
      </c>
      <c r="U59" s="461">
        <v>1</v>
      </c>
      <c r="V59" s="280"/>
      <c r="W59" s="461">
        <v>10</v>
      </c>
      <c r="X59" s="461">
        <v>78</v>
      </c>
      <c r="Y59" s="461">
        <v>15</v>
      </c>
      <c r="Z59" s="280"/>
      <c r="AA59" s="280"/>
      <c r="AB59" s="461">
        <v>1</v>
      </c>
      <c r="AC59" s="461">
        <v>7</v>
      </c>
      <c r="AD59" s="463">
        <f t="shared" ref="AD59:AD65" si="7">SUM(H59:AC59)</f>
        <v>361</v>
      </c>
    </row>
    <row r="60" spans="1:30">
      <c r="A60" s="277">
        <v>20</v>
      </c>
      <c r="C60" s="277" t="s">
        <v>791</v>
      </c>
      <c r="E60" s="586">
        <v>293</v>
      </c>
      <c r="F60" s="587" t="s">
        <v>31</v>
      </c>
      <c r="G60" s="530">
        <v>541</v>
      </c>
      <c r="H60" s="461">
        <v>3</v>
      </c>
      <c r="I60" s="461">
        <v>90</v>
      </c>
      <c r="J60" s="461">
        <v>82</v>
      </c>
      <c r="K60" s="461">
        <v>6</v>
      </c>
      <c r="L60" s="461">
        <v>6</v>
      </c>
      <c r="M60" s="461">
        <v>3</v>
      </c>
      <c r="N60" s="461">
        <v>1</v>
      </c>
      <c r="O60" s="461">
        <v>4</v>
      </c>
      <c r="P60" s="461">
        <v>2</v>
      </c>
      <c r="Q60" s="461">
        <v>24</v>
      </c>
      <c r="R60" s="280"/>
      <c r="S60" s="461">
        <v>0</v>
      </c>
      <c r="T60" s="461">
        <v>1</v>
      </c>
      <c r="U60" s="461">
        <v>0</v>
      </c>
      <c r="V60" s="280"/>
      <c r="W60" s="461">
        <v>14</v>
      </c>
      <c r="X60" s="461">
        <v>55</v>
      </c>
      <c r="Y60" s="461">
        <v>11</v>
      </c>
      <c r="Z60" s="462"/>
      <c r="AA60" s="462"/>
      <c r="AB60" s="461">
        <v>0</v>
      </c>
      <c r="AC60" s="461">
        <v>3</v>
      </c>
      <c r="AD60" s="463">
        <f t="shared" si="7"/>
        <v>305</v>
      </c>
    </row>
    <row r="61" spans="1:30">
      <c r="A61" s="277">
        <v>20</v>
      </c>
      <c r="C61" s="277" t="s">
        <v>791</v>
      </c>
      <c r="E61" s="586">
        <v>293</v>
      </c>
      <c r="F61" s="587" t="s">
        <v>32</v>
      </c>
      <c r="G61" s="530">
        <v>540</v>
      </c>
      <c r="H61" s="461">
        <v>11</v>
      </c>
      <c r="I61" s="461">
        <v>84</v>
      </c>
      <c r="J61" s="461">
        <v>65</v>
      </c>
      <c r="K61" s="461">
        <v>2</v>
      </c>
      <c r="L61" s="461">
        <v>4</v>
      </c>
      <c r="M61" s="461">
        <v>4</v>
      </c>
      <c r="N61" s="461">
        <v>5</v>
      </c>
      <c r="O61" s="461">
        <v>1</v>
      </c>
      <c r="P61" s="461">
        <v>2</v>
      </c>
      <c r="Q61" s="461">
        <v>27</v>
      </c>
      <c r="R61" s="280"/>
      <c r="S61" s="461">
        <v>0</v>
      </c>
      <c r="T61" s="461">
        <v>3</v>
      </c>
      <c r="U61" s="461">
        <v>1</v>
      </c>
      <c r="V61" s="280"/>
      <c r="W61" s="461">
        <v>16</v>
      </c>
      <c r="X61" s="461">
        <v>67</v>
      </c>
      <c r="Y61" s="461">
        <v>9</v>
      </c>
      <c r="Z61" s="462"/>
      <c r="AA61" s="462"/>
      <c r="AB61" s="461">
        <v>0</v>
      </c>
      <c r="AC61" s="461">
        <v>9</v>
      </c>
      <c r="AD61" s="463">
        <f t="shared" si="7"/>
        <v>310</v>
      </c>
    </row>
    <row r="62" spans="1:30">
      <c r="A62" s="277">
        <v>20</v>
      </c>
      <c r="C62" s="277" t="s">
        <v>791</v>
      </c>
      <c r="E62" s="586">
        <v>293</v>
      </c>
      <c r="F62" s="587" t="s">
        <v>33</v>
      </c>
      <c r="G62" s="530">
        <v>540</v>
      </c>
      <c r="H62" s="461">
        <v>4</v>
      </c>
      <c r="I62" s="461">
        <v>99</v>
      </c>
      <c r="J62" s="461">
        <v>97</v>
      </c>
      <c r="K62" s="461">
        <v>3</v>
      </c>
      <c r="L62" s="461">
        <v>4</v>
      </c>
      <c r="M62" s="461">
        <v>0</v>
      </c>
      <c r="N62" s="461">
        <v>2</v>
      </c>
      <c r="O62" s="461">
        <v>1</v>
      </c>
      <c r="P62" s="461">
        <v>0</v>
      </c>
      <c r="Q62" s="461">
        <v>18</v>
      </c>
      <c r="R62" s="280"/>
      <c r="S62" s="461">
        <v>0</v>
      </c>
      <c r="T62" s="461">
        <v>3</v>
      </c>
      <c r="U62" s="461">
        <v>4</v>
      </c>
      <c r="V62" s="280"/>
      <c r="W62" s="461">
        <v>26</v>
      </c>
      <c r="X62" s="461">
        <v>47</v>
      </c>
      <c r="Y62" s="461">
        <v>16</v>
      </c>
      <c r="Z62" s="280"/>
      <c r="AA62" s="280"/>
      <c r="AB62" s="461">
        <v>0</v>
      </c>
      <c r="AC62" s="461">
        <v>10</v>
      </c>
      <c r="AD62" s="463">
        <f t="shared" si="7"/>
        <v>334</v>
      </c>
    </row>
    <row r="63" spans="1:30">
      <c r="A63" s="277">
        <v>20</v>
      </c>
      <c r="C63" s="277" t="s">
        <v>791</v>
      </c>
      <c r="E63" s="586">
        <v>294</v>
      </c>
      <c r="F63" s="587" t="s">
        <v>31</v>
      </c>
      <c r="G63" s="530">
        <v>651</v>
      </c>
      <c r="H63" s="461">
        <v>11</v>
      </c>
      <c r="I63" s="461">
        <v>103</v>
      </c>
      <c r="J63" s="461">
        <v>65</v>
      </c>
      <c r="K63" s="461">
        <v>3</v>
      </c>
      <c r="L63" s="461">
        <v>10</v>
      </c>
      <c r="M63" s="461">
        <v>4</v>
      </c>
      <c r="N63" s="461">
        <v>2</v>
      </c>
      <c r="O63" s="461">
        <v>2</v>
      </c>
      <c r="P63" s="461">
        <v>0</v>
      </c>
      <c r="Q63" s="461">
        <v>16</v>
      </c>
      <c r="R63" s="280"/>
      <c r="S63" s="461">
        <v>0</v>
      </c>
      <c r="T63" s="461">
        <v>0</v>
      </c>
      <c r="U63" s="461">
        <v>4</v>
      </c>
      <c r="V63" s="280"/>
      <c r="W63" s="461">
        <v>10</v>
      </c>
      <c r="X63" s="461">
        <v>91</v>
      </c>
      <c r="Y63" s="461">
        <v>16</v>
      </c>
      <c r="Z63" s="462"/>
      <c r="AA63" s="462"/>
      <c r="AB63" s="461">
        <v>0</v>
      </c>
      <c r="AC63" s="461">
        <v>16</v>
      </c>
      <c r="AD63" s="463">
        <f t="shared" si="7"/>
        <v>353</v>
      </c>
    </row>
    <row r="64" spans="1:30">
      <c r="A64" s="277">
        <v>20</v>
      </c>
      <c r="C64" s="277" t="s">
        <v>791</v>
      </c>
      <c r="E64" s="586">
        <v>294</v>
      </c>
      <c r="F64" s="587" t="s">
        <v>32</v>
      </c>
      <c r="G64" s="530">
        <v>651</v>
      </c>
      <c r="H64" s="461">
        <v>4</v>
      </c>
      <c r="I64" s="461">
        <v>100</v>
      </c>
      <c r="J64" s="461">
        <v>69</v>
      </c>
      <c r="K64" s="461">
        <v>1</v>
      </c>
      <c r="L64" s="461">
        <v>11</v>
      </c>
      <c r="M64" s="461">
        <v>4</v>
      </c>
      <c r="N64" s="461">
        <v>5</v>
      </c>
      <c r="O64" s="461">
        <v>2</v>
      </c>
      <c r="P64" s="461">
        <v>4</v>
      </c>
      <c r="Q64" s="461">
        <v>30</v>
      </c>
      <c r="R64" s="280"/>
      <c r="S64" s="461">
        <v>0</v>
      </c>
      <c r="T64" s="461">
        <v>0</v>
      </c>
      <c r="U64" s="461">
        <v>3</v>
      </c>
      <c r="V64" s="280"/>
      <c r="W64" s="461">
        <v>14</v>
      </c>
      <c r="X64" s="461">
        <v>73</v>
      </c>
      <c r="Y64" s="461">
        <v>16</v>
      </c>
      <c r="Z64" s="462"/>
      <c r="AA64" s="462"/>
      <c r="AB64" s="461">
        <v>0</v>
      </c>
      <c r="AC64" s="461">
        <v>14</v>
      </c>
      <c r="AD64" s="463">
        <f t="shared" si="7"/>
        <v>350</v>
      </c>
    </row>
    <row r="65" spans="1:30">
      <c r="A65" s="277">
        <v>20</v>
      </c>
      <c r="C65" s="277" t="s">
        <v>791</v>
      </c>
      <c r="E65" s="586">
        <v>294</v>
      </c>
      <c r="F65" s="587" t="s">
        <v>33</v>
      </c>
      <c r="G65" s="530">
        <v>651</v>
      </c>
      <c r="H65" s="461">
        <v>10</v>
      </c>
      <c r="I65" s="461">
        <v>116</v>
      </c>
      <c r="J65" s="461">
        <v>79</v>
      </c>
      <c r="K65" s="461">
        <v>1</v>
      </c>
      <c r="L65" s="461">
        <v>7</v>
      </c>
      <c r="M65" s="461">
        <v>7</v>
      </c>
      <c r="N65" s="461">
        <v>4</v>
      </c>
      <c r="O65" s="461">
        <v>5</v>
      </c>
      <c r="P65" s="461">
        <v>2</v>
      </c>
      <c r="Q65" s="461">
        <v>18</v>
      </c>
      <c r="R65" s="280"/>
      <c r="S65" s="461">
        <v>3</v>
      </c>
      <c r="T65" s="461">
        <v>1</v>
      </c>
      <c r="U65" s="461">
        <v>8</v>
      </c>
      <c r="V65" s="280"/>
      <c r="W65" s="461">
        <v>13</v>
      </c>
      <c r="X65" s="461">
        <v>106</v>
      </c>
      <c r="Y65" s="461">
        <v>12</v>
      </c>
      <c r="Z65" s="462"/>
      <c r="AA65" s="462"/>
      <c r="AB65" s="461">
        <v>0</v>
      </c>
      <c r="AC65" s="461">
        <v>16</v>
      </c>
      <c r="AD65" s="463">
        <f t="shared" si="7"/>
        <v>408</v>
      </c>
    </row>
    <row r="66" spans="1:30">
      <c r="A66" s="277">
        <v>20</v>
      </c>
      <c r="C66" s="277" t="s">
        <v>791</v>
      </c>
      <c r="E66" s="586">
        <v>294</v>
      </c>
      <c r="F66" s="587" t="s">
        <v>197</v>
      </c>
      <c r="G66" s="530">
        <v>650</v>
      </c>
      <c r="H66" s="461">
        <v>11</v>
      </c>
      <c r="I66" s="461">
        <v>91</v>
      </c>
      <c r="J66" s="461">
        <v>51</v>
      </c>
      <c r="K66" s="461">
        <v>6</v>
      </c>
      <c r="L66" s="461">
        <v>9</v>
      </c>
      <c r="M66" s="461">
        <v>3</v>
      </c>
      <c r="N66" s="461">
        <v>5</v>
      </c>
      <c r="O66" s="461">
        <v>1</v>
      </c>
      <c r="P66" s="461">
        <v>2</v>
      </c>
      <c r="Q66" s="461">
        <v>20</v>
      </c>
      <c r="R66" s="280"/>
      <c r="S66" s="461">
        <v>1</v>
      </c>
      <c r="T66" s="461">
        <v>1</v>
      </c>
      <c r="U66" s="461">
        <v>3</v>
      </c>
      <c r="V66" s="280"/>
      <c r="W66" s="461">
        <v>13</v>
      </c>
      <c r="X66" s="461">
        <v>102</v>
      </c>
      <c r="Y66" s="461">
        <v>10</v>
      </c>
      <c r="Z66" s="462"/>
      <c r="AA66" s="462"/>
      <c r="AB66" s="461">
        <v>0</v>
      </c>
      <c r="AC66" s="461">
        <v>17</v>
      </c>
      <c r="AD66" s="463">
        <f>SUM(J66:AC66)</f>
        <v>244</v>
      </c>
    </row>
    <row r="67" spans="1:30">
      <c r="A67" s="277">
        <v>20</v>
      </c>
      <c r="C67" s="277" t="s">
        <v>791</v>
      </c>
      <c r="E67" s="586">
        <v>294</v>
      </c>
      <c r="F67" s="587" t="s">
        <v>334</v>
      </c>
      <c r="G67" s="530">
        <v>650</v>
      </c>
      <c r="H67" s="461">
        <v>7</v>
      </c>
      <c r="I67" s="461">
        <v>95</v>
      </c>
      <c r="J67" s="461">
        <v>84</v>
      </c>
      <c r="K67" s="461">
        <v>6</v>
      </c>
      <c r="L67" s="461">
        <v>8</v>
      </c>
      <c r="M67" s="461">
        <v>11</v>
      </c>
      <c r="N67" s="461">
        <v>0</v>
      </c>
      <c r="O67" s="461">
        <v>4</v>
      </c>
      <c r="P67" s="461">
        <v>1</v>
      </c>
      <c r="Q67" s="461">
        <v>21</v>
      </c>
      <c r="R67" s="280"/>
      <c r="S67" s="461">
        <v>0</v>
      </c>
      <c r="T67" s="461">
        <v>3</v>
      </c>
      <c r="U67" s="461">
        <v>2</v>
      </c>
      <c r="V67" s="280"/>
      <c r="W67" s="461">
        <v>17</v>
      </c>
      <c r="X67" s="461">
        <v>81</v>
      </c>
      <c r="Y67" s="461">
        <v>14</v>
      </c>
      <c r="Z67" s="280"/>
      <c r="AA67" s="280"/>
      <c r="AB67" s="461">
        <v>0</v>
      </c>
      <c r="AC67" s="461">
        <v>14</v>
      </c>
      <c r="AD67" s="463">
        <f t="shared" ref="AD67:AD70" si="8">SUM(H67:AC67)</f>
        <v>368</v>
      </c>
    </row>
    <row r="68" spans="1:30">
      <c r="A68" s="277">
        <v>20</v>
      </c>
      <c r="C68" s="277" t="s">
        <v>791</v>
      </c>
      <c r="E68" s="586">
        <v>295</v>
      </c>
      <c r="F68" s="587" t="s">
        <v>31</v>
      </c>
      <c r="G68" s="530">
        <v>408</v>
      </c>
      <c r="H68" s="461">
        <v>3</v>
      </c>
      <c r="I68" s="461">
        <v>53</v>
      </c>
      <c r="J68" s="461">
        <v>48</v>
      </c>
      <c r="K68" s="461">
        <v>2</v>
      </c>
      <c r="L68" s="461">
        <v>5</v>
      </c>
      <c r="M68" s="461">
        <v>3</v>
      </c>
      <c r="N68" s="461">
        <v>0</v>
      </c>
      <c r="O68" s="461">
        <v>2</v>
      </c>
      <c r="P68" s="461">
        <v>0</v>
      </c>
      <c r="Q68" s="461">
        <v>39</v>
      </c>
      <c r="R68" s="280"/>
      <c r="S68" s="461">
        <v>0</v>
      </c>
      <c r="T68" s="461">
        <v>0</v>
      </c>
      <c r="U68" s="461">
        <v>0</v>
      </c>
      <c r="V68" s="280"/>
      <c r="W68" s="461">
        <v>7</v>
      </c>
      <c r="X68" s="461">
        <v>58</v>
      </c>
      <c r="Y68" s="461">
        <v>8</v>
      </c>
      <c r="Z68" s="462"/>
      <c r="AA68" s="462"/>
      <c r="AB68" s="461">
        <v>0</v>
      </c>
      <c r="AC68" s="461">
        <v>5</v>
      </c>
      <c r="AD68" s="463">
        <f t="shared" si="8"/>
        <v>233</v>
      </c>
    </row>
    <row r="69" spans="1:30">
      <c r="A69" s="277">
        <v>20</v>
      </c>
      <c r="C69" s="277" t="s">
        <v>791</v>
      </c>
      <c r="E69" s="586">
        <v>295</v>
      </c>
      <c r="F69" s="587" t="s">
        <v>32</v>
      </c>
      <c r="G69" s="530">
        <v>407</v>
      </c>
      <c r="H69" s="461">
        <v>5</v>
      </c>
      <c r="I69" s="461">
        <v>59</v>
      </c>
      <c r="J69" s="461">
        <v>66</v>
      </c>
      <c r="K69" s="461">
        <v>4</v>
      </c>
      <c r="L69" s="461">
        <v>9</v>
      </c>
      <c r="M69" s="461">
        <v>4</v>
      </c>
      <c r="N69" s="461">
        <v>1</v>
      </c>
      <c r="O69" s="461">
        <v>0</v>
      </c>
      <c r="P69" s="461">
        <v>0</v>
      </c>
      <c r="Q69" s="461">
        <v>18</v>
      </c>
      <c r="R69" s="280"/>
      <c r="S69" s="461">
        <v>0</v>
      </c>
      <c r="T69" s="461">
        <v>0</v>
      </c>
      <c r="U69" s="461">
        <v>0</v>
      </c>
      <c r="V69" s="280"/>
      <c r="W69" s="461">
        <v>3</v>
      </c>
      <c r="X69" s="461">
        <v>48</v>
      </c>
      <c r="Y69" s="461">
        <v>9</v>
      </c>
      <c r="Z69" s="462"/>
      <c r="AA69" s="462"/>
      <c r="AB69" s="461">
        <v>0</v>
      </c>
      <c r="AC69" s="461">
        <v>7</v>
      </c>
      <c r="AD69" s="463">
        <f t="shared" si="8"/>
        <v>233</v>
      </c>
    </row>
    <row r="70" spans="1:30">
      <c r="A70" s="277">
        <v>20</v>
      </c>
      <c r="C70" s="277" t="s">
        <v>791</v>
      </c>
      <c r="E70" s="539">
        <v>296</v>
      </c>
      <c r="F70" s="540" t="s">
        <v>31</v>
      </c>
      <c r="G70" s="530">
        <v>477</v>
      </c>
      <c r="H70" s="461">
        <v>10</v>
      </c>
      <c r="I70" s="461">
        <v>53</v>
      </c>
      <c r="J70" s="461">
        <v>71</v>
      </c>
      <c r="K70" s="461">
        <v>7</v>
      </c>
      <c r="L70" s="461">
        <v>8</v>
      </c>
      <c r="M70" s="461">
        <v>3</v>
      </c>
      <c r="N70" s="461">
        <v>1</v>
      </c>
      <c r="O70" s="461">
        <v>0</v>
      </c>
      <c r="P70" s="461">
        <v>0</v>
      </c>
      <c r="Q70" s="461">
        <v>14</v>
      </c>
      <c r="R70" s="280"/>
      <c r="S70" s="461">
        <v>0</v>
      </c>
      <c r="T70" s="461">
        <v>1</v>
      </c>
      <c r="U70" s="461">
        <v>3</v>
      </c>
      <c r="V70" s="280"/>
      <c r="W70" s="461">
        <v>7</v>
      </c>
      <c r="X70" s="461">
        <v>60</v>
      </c>
      <c r="Y70" s="461">
        <v>32</v>
      </c>
      <c r="Z70" s="280"/>
      <c r="AA70" s="280"/>
      <c r="AB70" s="461">
        <v>0</v>
      </c>
      <c r="AC70" s="461">
        <v>1</v>
      </c>
      <c r="AD70" s="463">
        <f t="shared" si="8"/>
        <v>271</v>
      </c>
    </row>
    <row r="71" spans="1:30">
      <c r="A71" s="277">
        <v>20</v>
      </c>
      <c r="C71" s="277" t="s">
        <v>791</v>
      </c>
      <c r="E71" s="586">
        <v>296</v>
      </c>
      <c r="F71" s="587" t="s">
        <v>32</v>
      </c>
      <c r="G71" s="530">
        <v>477</v>
      </c>
      <c r="H71" s="461">
        <v>19</v>
      </c>
      <c r="I71" s="461">
        <v>58</v>
      </c>
      <c r="J71" s="461">
        <v>68</v>
      </c>
      <c r="K71" s="461">
        <v>9</v>
      </c>
      <c r="L71" s="461">
        <v>10</v>
      </c>
      <c r="M71" s="461">
        <v>0</v>
      </c>
      <c r="N71" s="461">
        <v>2</v>
      </c>
      <c r="O71" s="461">
        <v>0</v>
      </c>
      <c r="P71" s="461">
        <v>1</v>
      </c>
      <c r="Q71" s="461">
        <v>14</v>
      </c>
      <c r="R71" s="280"/>
      <c r="S71" s="461">
        <v>0</v>
      </c>
      <c r="T71" s="461">
        <v>8</v>
      </c>
      <c r="U71" s="461">
        <v>2</v>
      </c>
      <c r="V71" s="280"/>
      <c r="W71" s="461">
        <v>6</v>
      </c>
      <c r="X71" s="461">
        <v>57</v>
      </c>
      <c r="Y71" s="461">
        <v>24</v>
      </c>
      <c r="Z71" s="462"/>
      <c r="AA71" s="462"/>
      <c r="AB71" s="461">
        <v>0</v>
      </c>
      <c r="AC71" s="461">
        <v>9</v>
      </c>
      <c r="AD71" s="463">
        <f>SUM(H71:AC71)</f>
        <v>287</v>
      </c>
    </row>
    <row r="72" spans="1:30">
      <c r="A72" s="277">
        <v>20</v>
      </c>
      <c r="C72" s="277" t="s">
        <v>791</v>
      </c>
      <c r="E72" s="539">
        <v>296</v>
      </c>
      <c r="F72" s="540" t="s">
        <v>32</v>
      </c>
      <c r="G72" s="540"/>
      <c r="H72" s="19">
        <v>19</v>
      </c>
      <c r="I72" s="19">
        <v>50</v>
      </c>
      <c r="J72" s="19">
        <v>68</v>
      </c>
      <c r="K72" s="19">
        <v>9</v>
      </c>
      <c r="L72" s="19">
        <v>10</v>
      </c>
      <c r="M72" s="19">
        <v>0</v>
      </c>
      <c r="N72" s="19">
        <v>2</v>
      </c>
      <c r="O72" s="19">
        <v>0</v>
      </c>
      <c r="P72" s="19">
        <v>1</v>
      </c>
      <c r="Q72" s="19">
        <v>14</v>
      </c>
      <c r="R72" s="19"/>
      <c r="S72" s="19">
        <v>0</v>
      </c>
      <c r="T72" s="19">
        <v>8</v>
      </c>
      <c r="U72" s="19">
        <v>2</v>
      </c>
      <c r="V72" s="19"/>
      <c r="W72" s="19">
        <v>6</v>
      </c>
      <c r="X72" s="19">
        <v>57</v>
      </c>
      <c r="Y72" s="19">
        <v>24</v>
      </c>
      <c r="Z72" s="19"/>
      <c r="AA72" s="19"/>
      <c r="AB72" s="19">
        <v>0</v>
      </c>
      <c r="AC72" s="19">
        <v>9</v>
      </c>
      <c r="AD72" s="463">
        <f>SUM(H72:AC72)</f>
        <v>279</v>
      </c>
    </row>
    <row r="73" spans="1:30">
      <c r="A73" s="277">
        <v>20</v>
      </c>
      <c r="C73" s="277" t="s">
        <v>791</v>
      </c>
      <c r="E73" s="586">
        <v>297</v>
      </c>
      <c r="F73" s="587" t="s">
        <v>31</v>
      </c>
      <c r="G73" s="530">
        <v>723</v>
      </c>
      <c r="H73" s="461">
        <v>18</v>
      </c>
      <c r="I73" s="461">
        <v>175</v>
      </c>
      <c r="J73" s="461">
        <v>82</v>
      </c>
      <c r="K73" s="461">
        <v>10</v>
      </c>
      <c r="L73" s="461">
        <v>3</v>
      </c>
      <c r="M73" s="461">
        <v>3</v>
      </c>
      <c r="N73" s="461">
        <v>1</v>
      </c>
      <c r="O73" s="461">
        <v>1</v>
      </c>
      <c r="P73" s="461">
        <v>0</v>
      </c>
      <c r="Q73" s="461">
        <v>33</v>
      </c>
      <c r="R73" s="280"/>
      <c r="S73" s="461">
        <v>1</v>
      </c>
      <c r="T73" s="461">
        <v>1</v>
      </c>
      <c r="U73" s="461">
        <v>4</v>
      </c>
      <c r="V73" s="280"/>
      <c r="W73" s="461">
        <v>14</v>
      </c>
      <c r="X73" s="461">
        <v>69</v>
      </c>
      <c r="Y73" s="461">
        <v>48</v>
      </c>
      <c r="Z73" s="462"/>
      <c r="AA73" s="462"/>
      <c r="AB73" s="461">
        <v>1</v>
      </c>
      <c r="AC73" s="461">
        <v>7</v>
      </c>
      <c r="AD73" s="463">
        <f>SUM(J73:AC73)</f>
        <v>278</v>
      </c>
    </row>
    <row r="74" spans="1:30">
      <c r="A74" s="277">
        <v>20</v>
      </c>
      <c r="C74" s="277" t="s">
        <v>791</v>
      </c>
      <c r="E74" s="586">
        <v>298</v>
      </c>
      <c r="F74" s="587" t="s">
        <v>31</v>
      </c>
      <c r="G74" s="530">
        <v>550</v>
      </c>
      <c r="H74" s="461">
        <v>8</v>
      </c>
      <c r="I74" s="461">
        <v>147</v>
      </c>
      <c r="J74" s="461">
        <v>60</v>
      </c>
      <c r="K74" s="461">
        <v>12</v>
      </c>
      <c r="L74" s="461">
        <v>6</v>
      </c>
      <c r="M74" s="461">
        <v>3</v>
      </c>
      <c r="N74" s="461">
        <v>0</v>
      </c>
      <c r="O74" s="461">
        <v>2</v>
      </c>
      <c r="P74" s="461">
        <v>0</v>
      </c>
      <c r="Q74" s="461">
        <v>16</v>
      </c>
      <c r="R74" s="280"/>
      <c r="S74" s="461">
        <v>0</v>
      </c>
      <c r="T74" s="461">
        <v>4</v>
      </c>
      <c r="U74" s="461">
        <v>8</v>
      </c>
      <c r="V74" s="280"/>
      <c r="W74" s="461">
        <v>8</v>
      </c>
      <c r="X74" s="461">
        <v>36</v>
      </c>
      <c r="Y74" s="461">
        <v>23</v>
      </c>
      <c r="Z74" s="280"/>
      <c r="AA74" s="280"/>
      <c r="AB74" s="461">
        <v>0</v>
      </c>
      <c r="AC74" s="461">
        <v>11</v>
      </c>
      <c r="AD74" s="463">
        <f t="shared" ref="AD74:AD79" si="9">SUM(H74:AC74)</f>
        <v>344</v>
      </c>
    </row>
    <row r="75" spans="1:30">
      <c r="A75" s="277">
        <v>20</v>
      </c>
      <c r="C75" s="277" t="s">
        <v>791</v>
      </c>
      <c r="E75" s="586">
        <v>299</v>
      </c>
      <c r="F75" s="587" t="s">
        <v>31</v>
      </c>
      <c r="G75" s="530">
        <v>526</v>
      </c>
      <c r="H75" s="461">
        <v>2</v>
      </c>
      <c r="I75" s="461">
        <v>103</v>
      </c>
      <c r="J75" s="461">
        <v>79</v>
      </c>
      <c r="K75" s="461">
        <v>7</v>
      </c>
      <c r="L75" s="461">
        <v>9</v>
      </c>
      <c r="M75" s="461">
        <v>4</v>
      </c>
      <c r="N75" s="461">
        <v>2</v>
      </c>
      <c r="O75" s="461">
        <v>0</v>
      </c>
      <c r="P75" s="461">
        <v>1</v>
      </c>
      <c r="Q75" s="461">
        <v>33</v>
      </c>
      <c r="R75" s="280"/>
      <c r="S75" s="461">
        <v>1</v>
      </c>
      <c r="T75" s="461">
        <v>1</v>
      </c>
      <c r="U75" s="461">
        <v>2</v>
      </c>
      <c r="V75" s="280"/>
      <c r="W75" s="461">
        <v>1</v>
      </c>
      <c r="X75" s="461">
        <v>50</v>
      </c>
      <c r="Y75" s="461">
        <v>8</v>
      </c>
      <c r="Z75" s="462"/>
      <c r="AA75" s="462"/>
      <c r="AB75" s="461">
        <v>0</v>
      </c>
      <c r="AC75" s="461">
        <v>6</v>
      </c>
      <c r="AD75" s="463">
        <f t="shared" si="9"/>
        <v>309</v>
      </c>
    </row>
    <row r="76" spans="1:30">
      <c r="A76" s="277">
        <v>20</v>
      </c>
      <c r="C76" s="277" t="s">
        <v>791</v>
      </c>
      <c r="E76" s="586">
        <v>299</v>
      </c>
      <c r="F76" s="587" t="s">
        <v>32</v>
      </c>
      <c r="G76" s="530">
        <v>525</v>
      </c>
      <c r="H76" s="461">
        <v>7</v>
      </c>
      <c r="I76" s="461">
        <v>85</v>
      </c>
      <c r="J76" s="461">
        <v>84</v>
      </c>
      <c r="K76" s="461">
        <v>4</v>
      </c>
      <c r="L76" s="461">
        <v>6</v>
      </c>
      <c r="M76" s="461">
        <v>5</v>
      </c>
      <c r="N76" s="461">
        <v>0</v>
      </c>
      <c r="O76" s="461">
        <v>2</v>
      </c>
      <c r="P76" s="461">
        <v>1</v>
      </c>
      <c r="Q76" s="461">
        <v>22</v>
      </c>
      <c r="R76" s="280"/>
      <c r="S76" s="461">
        <v>0</v>
      </c>
      <c r="T76" s="461">
        <v>2</v>
      </c>
      <c r="U76" s="461">
        <v>1</v>
      </c>
      <c r="V76" s="280"/>
      <c r="W76" s="461">
        <v>2</v>
      </c>
      <c r="X76" s="461">
        <v>87</v>
      </c>
      <c r="Y76" s="461">
        <v>5</v>
      </c>
      <c r="Z76" s="462"/>
      <c r="AA76" s="462"/>
      <c r="AB76" s="461">
        <v>0</v>
      </c>
      <c r="AC76" s="461">
        <v>18</v>
      </c>
      <c r="AD76" s="463">
        <f t="shared" si="9"/>
        <v>331</v>
      </c>
    </row>
    <row r="77" spans="1:30">
      <c r="A77" s="277">
        <v>20</v>
      </c>
      <c r="C77" s="277" t="s">
        <v>791</v>
      </c>
      <c r="E77" s="586">
        <v>300</v>
      </c>
      <c r="F77" s="587" t="s">
        <v>31</v>
      </c>
      <c r="G77" s="530">
        <v>674</v>
      </c>
      <c r="H77" s="461">
        <v>12</v>
      </c>
      <c r="I77" s="461">
        <v>80</v>
      </c>
      <c r="J77" s="461">
        <v>109</v>
      </c>
      <c r="K77" s="461">
        <v>4</v>
      </c>
      <c r="L77" s="461">
        <v>10</v>
      </c>
      <c r="M77" s="461">
        <v>6</v>
      </c>
      <c r="N77" s="461">
        <v>2</v>
      </c>
      <c r="O77" s="461">
        <v>1</v>
      </c>
      <c r="P77" s="461">
        <v>10</v>
      </c>
      <c r="Q77" s="461">
        <v>31</v>
      </c>
      <c r="R77" s="280"/>
      <c r="S77" s="461">
        <v>0</v>
      </c>
      <c r="T77" s="461">
        <v>3</v>
      </c>
      <c r="U77" s="461">
        <v>1</v>
      </c>
      <c r="V77" s="280"/>
      <c r="W77" s="461">
        <v>1</v>
      </c>
      <c r="X77" s="461">
        <v>76</v>
      </c>
      <c r="Y77" s="461">
        <v>18</v>
      </c>
      <c r="Z77" s="462"/>
      <c r="AA77" s="462"/>
      <c r="AB77" s="461">
        <v>0</v>
      </c>
      <c r="AC77" s="461">
        <v>26</v>
      </c>
      <c r="AD77" s="463">
        <f t="shared" si="9"/>
        <v>390</v>
      </c>
    </row>
    <row r="78" spans="1:30">
      <c r="A78" s="277">
        <v>20</v>
      </c>
      <c r="C78" s="277" t="s">
        <v>791</v>
      </c>
      <c r="E78" s="586">
        <v>300</v>
      </c>
      <c r="F78" s="587" t="s">
        <v>32</v>
      </c>
      <c r="G78" s="530">
        <v>673</v>
      </c>
      <c r="H78" s="461">
        <v>7</v>
      </c>
      <c r="I78" s="461">
        <v>90</v>
      </c>
      <c r="J78" s="461">
        <v>134</v>
      </c>
      <c r="K78" s="461">
        <v>6</v>
      </c>
      <c r="L78" s="461">
        <v>10</v>
      </c>
      <c r="M78" s="461">
        <v>5</v>
      </c>
      <c r="N78" s="461">
        <v>0</v>
      </c>
      <c r="O78" s="461">
        <v>2</v>
      </c>
      <c r="P78" s="461">
        <v>2</v>
      </c>
      <c r="Q78" s="461">
        <v>29</v>
      </c>
      <c r="R78" s="280"/>
      <c r="S78" s="461">
        <v>1</v>
      </c>
      <c r="T78" s="461">
        <v>4</v>
      </c>
      <c r="U78" s="461">
        <v>2</v>
      </c>
      <c r="V78" s="280"/>
      <c r="W78" s="461">
        <v>5</v>
      </c>
      <c r="X78" s="461">
        <v>62</v>
      </c>
      <c r="Y78" s="461">
        <v>17</v>
      </c>
      <c r="Z78" s="462"/>
      <c r="AA78" s="462"/>
      <c r="AB78" s="461">
        <v>0</v>
      </c>
      <c r="AC78" s="461">
        <v>14</v>
      </c>
      <c r="AD78" s="463">
        <f t="shared" si="9"/>
        <v>390</v>
      </c>
    </row>
    <row r="79" spans="1:30">
      <c r="A79" s="277">
        <v>20</v>
      </c>
      <c r="C79" s="277" t="s">
        <v>791</v>
      </c>
      <c r="E79" s="586">
        <v>300</v>
      </c>
      <c r="F79" s="587" t="s">
        <v>33</v>
      </c>
      <c r="G79" s="530">
        <v>673</v>
      </c>
      <c r="H79" s="461">
        <v>7</v>
      </c>
      <c r="I79" s="464">
        <v>100</v>
      </c>
      <c r="J79" s="461">
        <v>145</v>
      </c>
      <c r="K79" s="461">
        <v>6</v>
      </c>
      <c r="L79" s="461">
        <v>11</v>
      </c>
      <c r="M79" s="461">
        <v>3</v>
      </c>
      <c r="N79" s="461">
        <v>3</v>
      </c>
      <c r="O79" s="461">
        <v>2</v>
      </c>
      <c r="P79" s="461">
        <v>5</v>
      </c>
      <c r="Q79" s="461">
        <v>30</v>
      </c>
      <c r="R79" s="280"/>
      <c r="S79" s="461">
        <v>0</v>
      </c>
      <c r="T79" s="461">
        <v>2</v>
      </c>
      <c r="U79" s="461">
        <v>0</v>
      </c>
      <c r="V79" s="280"/>
      <c r="W79" s="461">
        <v>6</v>
      </c>
      <c r="X79" s="461">
        <v>58</v>
      </c>
      <c r="Y79" s="461">
        <v>22</v>
      </c>
      <c r="Z79" s="462"/>
      <c r="AA79" s="462"/>
      <c r="AB79" s="461">
        <v>0</v>
      </c>
      <c r="AC79" s="461">
        <v>10</v>
      </c>
      <c r="AD79" s="463">
        <f t="shared" si="9"/>
        <v>410</v>
      </c>
    </row>
    <row r="80" spans="1:30">
      <c r="A80" s="277">
        <v>20</v>
      </c>
      <c r="C80" s="277" t="s">
        <v>791</v>
      </c>
      <c r="E80" s="586">
        <v>301</v>
      </c>
      <c r="F80" s="587" t="s">
        <v>31</v>
      </c>
      <c r="G80" s="530">
        <v>514</v>
      </c>
      <c r="H80" s="461">
        <v>4</v>
      </c>
      <c r="I80" s="461">
        <v>70</v>
      </c>
      <c r="J80" s="461">
        <v>74</v>
      </c>
      <c r="K80" s="461">
        <v>20</v>
      </c>
      <c r="L80" s="461">
        <v>7</v>
      </c>
      <c r="M80" s="461">
        <v>4</v>
      </c>
      <c r="N80" s="461">
        <v>0</v>
      </c>
      <c r="O80" s="461">
        <v>1</v>
      </c>
      <c r="P80" s="461">
        <v>4</v>
      </c>
      <c r="Q80" s="461">
        <v>40</v>
      </c>
      <c r="R80" s="280"/>
      <c r="S80" s="461">
        <v>1</v>
      </c>
      <c r="T80" s="461">
        <v>7</v>
      </c>
      <c r="U80" s="461">
        <v>2</v>
      </c>
      <c r="V80" s="280"/>
      <c r="W80" s="461">
        <v>1</v>
      </c>
      <c r="X80" s="461">
        <v>54</v>
      </c>
      <c r="Y80" s="461">
        <v>18</v>
      </c>
      <c r="Z80" s="462"/>
      <c r="AA80" s="462"/>
      <c r="AB80" s="461">
        <v>1</v>
      </c>
      <c r="AC80" s="461">
        <v>11</v>
      </c>
      <c r="AD80" s="463">
        <f>SUM(J80:AC80)</f>
        <v>245</v>
      </c>
    </row>
    <row r="81" spans="1:30">
      <c r="A81" s="277">
        <v>20</v>
      </c>
      <c r="C81" s="277" t="s">
        <v>791</v>
      </c>
      <c r="E81" s="586">
        <v>301</v>
      </c>
      <c r="F81" s="587" t="s">
        <v>32</v>
      </c>
      <c r="G81" s="530">
        <v>514</v>
      </c>
      <c r="H81" s="461">
        <v>2</v>
      </c>
      <c r="I81" s="461">
        <v>84</v>
      </c>
      <c r="J81" s="461">
        <v>90</v>
      </c>
      <c r="K81" s="461">
        <v>20</v>
      </c>
      <c r="L81" s="461">
        <v>4</v>
      </c>
      <c r="M81" s="461">
        <v>1</v>
      </c>
      <c r="N81" s="461">
        <v>0</v>
      </c>
      <c r="O81" s="461">
        <v>0</v>
      </c>
      <c r="P81" s="461">
        <v>1</v>
      </c>
      <c r="Q81" s="461">
        <v>41</v>
      </c>
      <c r="R81" s="280"/>
      <c r="S81" s="461">
        <v>0</v>
      </c>
      <c r="T81" s="461">
        <v>3</v>
      </c>
      <c r="U81" s="461">
        <v>1</v>
      </c>
      <c r="V81" s="280"/>
      <c r="W81" s="461">
        <v>5</v>
      </c>
      <c r="X81" s="461">
        <v>47</v>
      </c>
      <c r="Y81" s="461">
        <v>11</v>
      </c>
      <c r="Z81" s="462"/>
      <c r="AA81" s="462"/>
      <c r="AB81" s="461">
        <v>0</v>
      </c>
      <c r="AC81" s="461">
        <v>12</v>
      </c>
      <c r="AD81" s="463">
        <f>SUM(H81:AC81)</f>
        <v>322</v>
      </c>
    </row>
    <row r="82" spans="1:30">
      <c r="A82" s="277">
        <v>20</v>
      </c>
      <c r="C82" s="277" t="s">
        <v>791</v>
      </c>
      <c r="E82" s="586">
        <v>302</v>
      </c>
      <c r="F82" s="587" t="s">
        <v>31</v>
      </c>
      <c r="G82" s="530">
        <v>566</v>
      </c>
      <c r="H82" s="461">
        <v>11</v>
      </c>
      <c r="I82" s="461">
        <v>91</v>
      </c>
      <c r="J82" s="461">
        <v>43</v>
      </c>
      <c r="K82" s="461">
        <v>7</v>
      </c>
      <c r="L82" s="461">
        <v>2</v>
      </c>
      <c r="M82" s="461">
        <v>1</v>
      </c>
      <c r="N82" s="461">
        <v>5</v>
      </c>
      <c r="O82" s="461">
        <v>1</v>
      </c>
      <c r="P82" s="461">
        <v>1</v>
      </c>
      <c r="Q82" s="461">
        <v>10</v>
      </c>
      <c r="R82" s="280"/>
      <c r="S82" s="461">
        <v>0</v>
      </c>
      <c r="T82" s="461">
        <v>0</v>
      </c>
      <c r="U82" s="461">
        <v>1</v>
      </c>
      <c r="V82" s="280"/>
      <c r="W82" s="461">
        <v>15</v>
      </c>
      <c r="X82" s="461">
        <v>78</v>
      </c>
      <c r="Y82" s="461">
        <v>20</v>
      </c>
      <c r="Z82" s="462"/>
      <c r="AA82" s="462"/>
      <c r="AB82" s="461">
        <v>0</v>
      </c>
      <c r="AC82" s="461">
        <v>9</v>
      </c>
      <c r="AD82" s="463">
        <f>SUM(H82:AC82)</f>
        <v>295</v>
      </c>
    </row>
    <row r="83" spans="1:30">
      <c r="A83" s="277">
        <v>20</v>
      </c>
      <c r="C83" s="277" t="s">
        <v>791</v>
      </c>
      <c r="E83" s="586">
        <v>302</v>
      </c>
      <c r="F83" s="587" t="s">
        <v>32</v>
      </c>
      <c r="G83" s="530">
        <v>565</v>
      </c>
      <c r="H83" s="461">
        <v>10</v>
      </c>
      <c r="I83" s="461">
        <v>99</v>
      </c>
      <c r="J83" s="461">
        <v>65</v>
      </c>
      <c r="K83" s="461">
        <v>1</v>
      </c>
      <c r="L83" s="461">
        <v>5</v>
      </c>
      <c r="M83" s="461">
        <v>2</v>
      </c>
      <c r="N83" s="461">
        <v>1</v>
      </c>
      <c r="O83" s="461">
        <v>0</v>
      </c>
      <c r="P83" s="461">
        <v>1</v>
      </c>
      <c r="Q83" s="461">
        <v>16</v>
      </c>
      <c r="R83" s="280"/>
      <c r="S83" s="461">
        <v>0</v>
      </c>
      <c r="T83" s="461">
        <v>1</v>
      </c>
      <c r="U83" s="461">
        <v>2</v>
      </c>
      <c r="V83" s="280"/>
      <c r="W83" s="461">
        <v>20</v>
      </c>
      <c r="X83" s="461">
        <v>93</v>
      </c>
      <c r="Y83" s="461">
        <v>18</v>
      </c>
      <c r="Z83" s="462"/>
      <c r="AA83" s="462"/>
      <c r="AB83" s="461">
        <v>0</v>
      </c>
      <c r="AC83" s="461">
        <v>2</v>
      </c>
      <c r="AD83" s="463">
        <f>SUM(H83:AC83)</f>
        <v>336</v>
      </c>
    </row>
    <row r="84" spans="1:30">
      <c r="A84" s="277">
        <v>20</v>
      </c>
      <c r="C84" s="277" t="s">
        <v>791</v>
      </c>
      <c r="E84" s="586">
        <v>303</v>
      </c>
      <c r="F84" s="587" t="s">
        <v>31</v>
      </c>
      <c r="G84" s="530">
        <v>540</v>
      </c>
      <c r="H84" s="461">
        <v>12</v>
      </c>
      <c r="I84" s="461">
        <v>46</v>
      </c>
      <c r="J84" s="461">
        <v>57</v>
      </c>
      <c r="K84" s="461">
        <v>2</v>
      </c>
      <c r="L84" s="461">
        <v>3</v>
      </c>
      <c r="M84" s="461">
        <v>9</v>
      </c>
      <c r="N84" s="461">
        <v>6</v>
      </c>
      <c r="O84" s="461">
        <v>1</v>
      </c>
      <c r="P84" s="461">
        <v>2</v>
      </c>
      <c r="Q84" s="461">
        <v>33</v>
      </c>
      <c r="R84" s="280"/>
      <c r="S84" s="461">
        <v>0</v>
      </c>
      <c r="T84" s="461">
        <v>2</v>
      </c>
      <c r="U84" s="461">
        <v>4</v>
      </c>
      <c r="V84" s="280"/>
      <c r="W84" s="461">
        <v>5</v>
      </c>
      <c r="X84" s="461">
        <v>72</v>
      </c>
      <c r="Y84" s="461">
        <v>15</v>
      </c>
      <c r="Z84" s="462"/>
      <c r="AA84" s="462"/>
      <c r="AB84" s="461">
        <v>0</v>
      </c>
      <c r="AC84" s="461">
        <v>13</v>
      </c>
      <c r="AD84" s="463">
        <f>SUM(J84:AC84)</f>
        <v>224</v>
      </c>
    </row>
    <row r="85" spans="1:30">
      <c r="A85" s="277">
        <v>20</v>
      </c>
      <c r="C85" s="277" t="s">
        <v>791</v>
      </c>
      <c r="E85" s="586">
        <v>303</v>
      </c>
      <c r="F85" s="587" t="s">
        <v>32</v>
      </c>
      <c r="G85" s="530">
        <v>539</v>
      </c>
      <c r="H85" s="461">
        <v>14</v>
      </c>
      <c r="I85" s="461">
        <v>55</v>
      </c>
      <c r="J85" s="461">
        <v>88</v>
      </c>
      <c r="K85" s="461">
        <v>1</v>
      </c>
      <c r="L85" s="461">
        <v>3</v>
      </c>
      <c r="M85" s="461">
        <v>7</v>
      </c>
      <c r="N85" s="461">
        <v>0</v>
      </c>
      <c r="O85" s="461">
        <v>2</v>
      </c>
      <c r="P85" s="461">
        <v>1</v>
      </c>
      <c r="Q85" s="461">
        <v>29</v>
      </c>
      <c r="R85" s="280"/>
      <c r="S85" s="461">
        <v>1</v>
      </c>
      <c r="T85" s="461">
        <v>0</v>
      </c>
      <c r="U85" s="461">
        <v>0</v>
      </c>
      <c r="V85" s="280"/>
      <c r="W85" s="461">
        <v>5</v>
      </c>
      <c r="X85" s="461">
        <v>70</v>
      </c>
      <c r="Y85" s="461">
        <v>17</v>
      </c>
      <c r="Z85" s="462"/>
      <c r="AA85" s="462"/>
      <c r="AB85" s="461">
        <v>0</v>
      </c>
      <c r="AC85" s="461">
        <v>4</v>
      </c>
      <c r="AD85" s="463">
        <f>SUM(J85:AC85)</f>
        <v>228</v>
      </c>
    </row>
    <row r="86" spans="1:30">
      <c r="A86" s="277">
        <v>20</v>
      </c>
      <c r="C86" s="277" t="s">
        <v>791</v>
      </c>
      <c r="E86" s="586">
        <v>304</v>
      </c>
      <c r="F86" s="587" t="s">
        <v>31</v>
      </c>
      <c r="G86" s="530">
        <v>544</v>
      </c>
      <c r="H86" s="461">
        <v>7</v>
      </c>
      <c r="I86" s="461">
        <v>70</v>
      </c>
      <c r="J86" s="461">
        <v>69</v>
      </c>
      <c r="K86" s="461">
        <v>3</v>
      </c>
      <c r="L86" s="461">
        <v>6</v>
      </c>
      <c r="M86" s="461">
        <v>8</v>
      </c>
      <c r="N86" s="461">
        <v>5</v>
      </c>
      <c r="O86" s="461">
        <v>2</v>
      </c>
      <c r="P86" s="461">
        <v>2</v>
      </c>
      <c r="Q86" s="461">
        <v>26</v>
      </c>
      <c r="R86" s="280"/>
      <c r="S86" s="461">
        <v>0</v>
      </c>
      <c r="T86" s="461">
        <v>0</v>
      </c>
      <c r="U86" s="461">
        <v>1</v>
      </c>
      <c r="V86" s="280"/>
      <c r="W86" s="461">
        <v>13</v>
      </c>
      <c r="X86" s="461">
        <v>87</v>
      </c>
      <c r="Y86" s="461">
        <v>5</v>
      </c>
      <c r="Z86" s="462"/>
      <c r="AA86" s="462"/>
      <c r="AB86" s="461">
        <v>0</v>
      </c>
      <c r="AC86" s="461">
        <v>11</v>
      </c>
      <c r="AD86" s="463">
        <f>SUM(H86:AC86)</f>
        <v>315</v>
      </c>
    </row>
    <row r="87" spans="1:30">
      <c r="A87" s="277">
        <v>20</v>
      </c>
      <c r="C87" s="277" t="s">
        <v>791</v>
      </c>
      <c r="E87" s="586">
        <v>304</v>
      </c>
      <c r="F87" s="587" t="s">
        <v>32</v>
      </c>
      <c r="G87" s="530">
        <v>543</v>
      </c>
      <c r="H87" s="461">
        <v>8</v>
      </c>
      <c r="I87" s="461">
        <v>82</v>
      </c>
      <c r="J87" s="461">
        <v>79</v>
      </c>
      <c r="K87" s="461">
        <v>7</v>
      </c>
      <c r="L87" s="461">
        <v>9</v>
      </c>
      <c r="M87" s="461">
        <v>5</v>
      </c>
      <c r="N87" s="461">
        <v>2</v>
      </c>
      <c r="O87" s="461">
        <v>1</v>
      </c>
      <c r="P87" s="465" t="s">
        <v>776</v>
      </c>
      <c r="Q87" s="461">
        <v>28</v>
      </c>
      <c r="R87" s="280"/>
      <c r="S87" s="461">
        <v>0</v>
      </c>
      <c r="T87" s="461">
        <v>2</v>
      </c>
      <c r="U87" s="461">
        <v>1</v>
      </c>
      <c r="V87" s="280"/>
      <c r="W87" s="461">
        <v>12</v>
      </c>
      <c r="X87" s="461">
        <v>81</v>
      </c>
      <c r="Y87" s="461">
        <v>8</v>
      </c>
      <c r="Z87" s="462"/>
      <c r="AA87" s="462"/>
      <c r="AB87" s="461">
        <v>1</v>
      </c>
      <c r="AC87" s="461">
        <v>8</v>
      </c>
      <c r="AD87" s="463">
        <f>SUM(H87:AC87)</f>
        <v>334</v>
      </c>
    </row>
    <row r="88" spans="1:30">
      <c r="A88" s="277">
        <v>20</v>
      </c>
      <c r="C88" s="277" t="s">
        <v>791</v>
      </c>
      <c r="E88" s="586">
        <v>305</v>
      </c>
      <c r="F88" s="587" t="s">
        <v>31</v>
      </c>
      <c r="G88" s="530">
        <v>646</v>
      </c>
      <c r="H88" s="461">
        <v>8</v>
      </c>
      <c r="I88" s="461">
        <v>107</v>
      </c>
      <c r="J88" s="461">
        <v>59</v>
      </c>
      <c r="K88" s="461">
        <v>4</v>
      </c>
      <c r="L88" s="461">
        <v>7</v>
      </c>
      <c r="M88" s="461">
        <v>1</v>
      </c>
      <c r="N88" s="461">
        <v>3</v>
      </c>
      <c r="O88" s="461">
        <v>1</v>
      </c>
      <c r="P88" s="461">
        <v>0</v>
      </c>
      <c r="Q88" s="461">
        <v>43</v>
      </c>
      <c r="R88" s="280"/>
      <c r="S88" s="461">
        <v>0</v>
      </c>
      <c r="T88" s="461">
        <v>2</v>
      </c>
      <c r="U88" s="461">
        <v>2</v>
      </c>
      <c r="V88" s="280"/>
      <c r="W88" s="461">
        <v>11</v>
      </c>
      <c r="X88" s="461">
        <v>75</v>
      </c>
      <c r="Y88" s="461">
        <v>30</v>
      </c>
      <c r="Z88" s="462"/>
      <c r="AA88" s="462"/>
      <c r="AB88" s="461">
        <v>0</v>
      </c>
      <c r="AC88" s="461">
        <v>16</v>
      </c>
      <c r="AD88" s="463">
        <f>SUM(H88:AC88)</f>
        <v>369</v>
      </c>
    </row>
    <row r="89" spans="1:30">
      <c r="A89" s="277">
        <v>20</v>
      </c>
      <c r="C89" s="277" t="s">
        <v>791</v>
      </c>
      <c r="E89" s="586">
        <v>306</v>
      </c>
      <c r="F89" s="587" t="s">
        <v>31</v>
      </c>
      <c r="G89" s="530">
        <v>535</v>
      </c>
      <c r="H89" s="461">
        <v>7</v>
      </c>
      <c r="I89" s="461">
        <v>92</v>
      </c>
      <c r="J89" s="461">
        <v>48</v>
      </c>
      <c r="K89" s="461">
        <v>25</v>
      </c>
      <c r="L89" s="461">
        <v>9</v>
      </c>
      <c r="M89" s="461">
        <v>14</v>
      </c>
      <c r="N89" s="461">
        <v>1</v>
      </c>
      <c r="O89" s="461">
        <v>1</v>
      </c>
      <c r="P89" s="461">
        <v>7</v>
      </c>
      <c r="Q89" s="461">
        <v>30</v>
      </c>
      <c r="R89" s="280"/>
      <c r="S89" s="461">
        <v>0</v>
      </c>
      <c r="T89" s="461">
        <v>3</v>
      </c>
      <c r="U89" s="461">
        <v>5</v>
      </c>
      <c r="V89" s="280"/>
      <c r="W89" s="461">
        <v>4</v>
      </c>
      <c r="X89" s="461">
        <v>79</v>
      </c>
      <c r="Y89" s="461">
        <v>9</v>
      </c>
      <c r="Z89" s="462"/>
      <c r="AA89" s="462"/>
      <c r="AB89" s="461">
        <v>0</v>
      </c>
      <c r="AC89" s="461">
        <v>8</v>
      </c>
      <c r="AD89" s="463">
        <f>SUM(H89:AC89)</f>
        <v>342</v>
      </c>
    </row>
    <row r="90" spans="1:30">
      <c r="A90" s="277">
        <v>20</v>
      </c>
      <c r="C90" s="277" t="s">
        <v>791</v>
      </c>
      <c r="E90" s="586">
        <v>306</v>
      </c>
      <c r="F90" s="587" t="s">
        <v>32</v>
      </c>
      <c r="G90" s="530">
        <v>534</v>
      </c>
      <c r="H90" s="461">
        <v>4</v>
      </c>
      <c r="I90" s="461">
        <v>71</v>
      </c>
      <c r="J90" s="461">
        <v>75</v>
      </c>
      <c r="K90" s="461">
        <v>30</v>
      </c>
      <c r="L90" s="461">
        <v>18</v>
      </c>
      <c r="M90" s="461">
        <v>9</v>
      </c>
      <c r="N90" s="461">
        <v>1</v>
      </c>
      <c r="O90" s="461">
        <v>1</v>
      </c>
      <c r="P90" s="461">
        <v>1</v>
      </c>
      <c r="Q90" s="461">
        <v>26</v>
      </c>
      <c r="R90" s="280"/>
      <c r="S90" s="461">
        <v>0</v>
      </c>
      <c r="T90" s="461">
        <v>0</v>
      </c>
      <c r="U90" s="461">
        <v>4</v>
      </c>
      <c r="V90" s="280"/>
      <c r="W90" s="461">
        <v>0</v>
      </c>
      <c r="X90" s="461">
        <v>87</v>
      </c>
      <c r="Y90" s="461">
        <v>15</v>
      </c>
      <c r="Z90" s="462"/>
      <c r="AA90" s="462"/>
      <c r="AB90" s="461">
        <v>0</v>
      </c>
      <c r="AC90" s="461">
        <v>8</v>
      </c>
      <c r="AD90" s="463">
        <f>SUM(H90:AC90)</f>
        <v>350</v>
      </c>
    </row>
    <row r="91" spans="1:30">
      <c r="A91" s="277">
        <v>20</v>
      </c>
      <c r="C91" s="277" t="s">
        <v>791</v>
      </c>
      <c r="E91" s="586">
        <v>307</v>
      </c>
      <c r="F91" s="587" t="s">
        <v>31</v>
      </c>
      <c r="G91" s="530">
        <v>432</v>
      </c>
      <c r="H91" s="461">
        <v>6</v>
      </c>
      <c r="I91" s="461">
        <v>51</v>
      </c>
      <c r="J91" s="461">
        <v>81</v>
      </c>
      <c r="K91" s="461">
        <v>2</v>
      </c>
      <c r="L91" s="461">
        <v>7</v>
      </c>
      <c r="M91" s="461">
        <v>2</v>
      </c>
      <c r="N91" s="461">
        <v>1</v>
      </c>
      <c r="O91" s="461">
        <v>1</v>
      </c>
      <c r="P91" s="461">
        <v>1</v>
      </c>
      <c r="Q91" s="461">
        <v>40</v>
      </c>
      <c r="R91" s="280"/>
      <c r="S91" s="461">
        <v>1</v>
      </c>
      <c r="T91" s="461">
        <v>2</v>
      </c>
      <c r="U91" s="461">
        <v>1</v>
      </c>
      <c r="V91" s="280"/>
      <c r="W91" s="461">
        <v>4</v>
      </c>
      <c r="X91" s="461">
        <v>70</v>
      </c>
      <c r="Y91" s="461">
        <v>4</v>
      </c>
      <c r="Z91" s="462"/>
      <c r="AA91" s="462"/>
      <c r="AB91" s="461">
        <v>0</v>
      </c>
      <c r="AC91" s="461">
        <v>7</v>
      </c>
      <c r="AD91" s="463">
        <f>SUM(J91:AC91)</f>
        <v>224</v>
      </c>
    </row>
    <row r="92" spans="1:30">
      <c r="A92" s="277">
        <v>20</v>
      </c>
      <c r="C92" s="277" t="s">
        <v>791</v>
      </c>
      <c r="E92" s="586">
        <v>307</v>
      </c>
      <c r="F92" s="587" t="s">
        <v>32</v>
      </c>
      <c r="G92" s="530">
        <v>431</v>
      </c>
      <c r="H92" s="461">
        <v>6</v>
      </c>
      <c r="I92" s="461">
        <v>48</v>
      </c>
      <c r="J92" s="461">
        <v>83</v>
      </c>
      <c r="K92" s="461">
        <v>4</v>
      </c>
      <c r="L92" s="461">
        <v>10</v>
      </c>
      <c r="M92" s="461">
        <v>3</v>
      </c>
      <c r="N92" s="461">
        <v>1</v>
      </c>
      <c r="O92" s="461">
        <v>0</v>
      </c>
      <c r="P92" s="461">
        <v>0</v>
      </c>
      <c r="Q92" s="461">
        <v>27</v>
      </c>
      <c r="R92" s="280"/>
      <c r="S92" s="461">
        <v>0</v>
      </c>
      <c r="T92" s="461">
        <v>1</v>
      </c>
      <c r="U92" s="461">
        <v>0</v>
      </c>
      <c r="V92" s="280"/>
      <c r="W92" s="461">
        <v>2</v>
      </c>
      <c r="X92" s="461">
        <v>68</v>
      </c>
      <c r="Y92" s="461">
        <v>4</v>
      </c>
      <c r="Z92" s="462"/>
      <c r="AA92" s="462"/>
      <c r="AB92" s="461">
        <v>0</v>
      </c>
      <c r="AC92" s="461">
        <v>11</v>
      </c>
      <c r="AD92" s="463">
        <f>SUM(H92:AC92)</f>
        <v>268</v>
      </c>
    </row>
    <row r="93" spans="1:30">
      <c r="A93" s="277">
        <v>20</v>
      </c>
      <c r="C93" s="277" t="s">
        <v>791</v>
      </c>
      <c r="E93" s="586">
        <v>308</v>
      </c>
      <c r="F93" s="587" t="s">
        <v>31</v>
      </c>
      <c r="G93" s="530">
        <v>400</v>
      </c>
      <c r="H93" s="461">
        <v>3</v>
      </c>
      <c r="I93" s="461">
        <v>55</v>
      </c>
      <c r="J93" s="461">
        <v>51</v>
      </c>
      <c r="K93" s="461">
        <v>3</v>
      </c>
      <c r="L93" s="461">
        <v>9</v>
      </c>
      <c r="M93" s="461">
        <v>4</v>
      </c>
      <c r="N93" s="461">
        <v>1</v>
      </c>
      <c r="O93" s="461">
        <v>0</v>
      </c>
      <c r="P93" s="461">
        <v>1</v>
      </c>
      <c r="Q93" s="461">
        <v>12</v>
      </c>
      <c r="R93" s="280"/>
      <c r="S93" s="461">
        <v>1</v>
      </c>
      <c r="T93" s="461">
        <v>1</v>
      </c>
      <c r="U93" s="461">
        <v>0</v>
      </c>
      <c r="V93" s="280"/>
      <c r="W93" s="461">
        <v>5</v>
      </c>
      <c r="X93" s="461">
        <v>58</v>
      </c>
      <c r="Y93" s="461">
        <v>8</v>
      </c>
      <c r="Z93" s="462"/>
      <c r="AA93" s="462"/>
      <c r="AB93" s="461">
        <v>0</v>
      </c>
      <c r="AC93" s="461">
        <v>10</v>
      </c>
      <c r="AD93" s="463">
        <f>SUM(H93:AC93)</f>
        <v>222</v>
      </c>
    </row>
    <row r="94" spans="1:30">
      <c r="A94" s="277">
        <v>20</v>
      </c>
      <c r="C94" s="277" t="s">
        <v>791</v>
      </c>
      <c r="E94" s="586">
        <v>308</v>
      </c>
      <c r="F94" s="587" t="s">
        <v>32</v>
      </c>
      <c r="G94" s="530">
        <v>399</v>
      </c>
      <c r="H94" s="461">
        <v>6</v>
      </c>
      <c r="I94" s="461">
        <v>46</v>
      </c>
      <c r="J94" s="461">
        <v>63</v>
      </c>
      <c r="K94" s="461">
        <v>5</v>
      </c>
      <c r="L94" s="461">
        <v>5</v>
      </c>
      <c r="M94" s="461">
        <v>3</v>
      </c>
      <c r="N94" s="461">
        <v>1</v>
      </c>
      <c r="O94" s="461">
        <v>2</v>
      </c>
      <c r="P94" s="461">
        <v>0</v>
      </c>
      <c r="Q94" s="461">
        <v>12</v>
      </c>
      <c r="R94" s="280"/>
      <c r="S94" s="461">
        <v>0</v>
      </c>
      <c r="T94" s="461">
        <v>0</v>
      </c>
      <c r="U94" s="461">
        <v>2</v>
      </c>
      <c r="V94" s="280"/>
      <c r="W94" s="461">
        <v>3</v>
      </c>
      <c r="X94" s="461">
        <v>55</v>
      </c>
      <c r="Y94" s="461">
        <v>8</v>
      </c>
      <c r="Z94" s="462"/>
      <c r="AA94" s="462"/>
      <c r="AB94" s="461">
        <v>0</v>
      </c>
      <c r="AC94" s="461">
        <v>6</v>
      </c>
      <c r="AD94" s="463">
        <f>SUM(H94:AC94)</f>
        <v>217</v>
      </c>
    </row>
    <row r="95" spans="1:30">
      <c r="A95" s="277">
        <v>20</v>
      </c>
      <c r="C95" s="277" t="s">
        <v>791</v>
      </c>
      <c r="E95" s="586">
        <v>309</v>
      </c>
      <c r="F95" s="587" t="s">
        <v>31</v>
      </c>
      <c r="G95" s="530">
        <v>736</v>
      </c>
      <c r="H95" s="461">
        <v>13</v>
      </c>
      <c r="I95" s="461">
        <v>88</v>
      </c>
      <c r="J95" s="461">
        <v>95</v>
      </c>
      <c r="K95" s="461">
        <v>3</v>
      </c>
      <c r="L95" s="461">
        <v>27</v>
      </c>
      <c r="M95" s="461">
        <v>5</v>
      </c>
      <c r="N95" s="461">
        <v>7</v>
      </c>
      <c r="O95" s="461">
        <v>2</v>
      </c>
      <c r="P95" s="461">
        <v>1</v>
      </c>
      <c r="Q95" s="461">
        <v>26</v>
      </c>
      <c r="R95" s="280"/>
      <c r="S95" s="461">
        <v>1</v>
      </c>
      <c r="T95" s="461">
        <v>3</v>
      </c>
      <c r="U95" s="461">
        <v>0</v>
      </c>
      <c r="V95" s="280"/>
      <c r="W95" s="461">
        <v>5</v>
      </c>
      <c r="X95" s="461">
        <v>110</v>
      </c>
      <c r="Y95" s="461">
        <v>25</v>
      </c>
      <c r="Z95" s="462"/>
      <c r="AA95" s="462"/>
      <c r="AB95" s="461">
        <v>1</v>
      </c>
      <c r="AC95" s="461">
        <v>14</v>
      </c>
      <c r="AD95" s="463">
        <f>SUM(H95:AC95)</f>
        <v>426</v>
      </c>
    </row>
    <row r="96" spans="1:30">
      <c r="A96" s="277">
        <v>20</v>
      </c>
      <c r="C96" s="277" t="s">
        <v>791</v>
      </c>
      <c r="E96" s="586">
        <v>310</v>
      </c>
      <c r="F96" s="587" t="s">
        <v>31</v>
      </c>
      <c r="G96" s="530">
        <v>669</v>
      </c>
      <c r="H96" s="461">
        <v>8</v>
      </c>
      <c r="I96" s="461">
        <v>76</v>
      </c>
      <c r="J96" s="461">
        <v>81</v>
      </c>
      <c r="K96" s="461">
        <v>3</v>
      </c>
      <c r="L96" s="461">
        <v>34</v>
      </c>
      <c r="M96" s="461">
        <v>7</v>
      </c>
      <c r="N96" s="461">
        <v>6</v>
      </c>
      <c r="O96" s="461">
        <v>0</v>
      </c>
      <c r="P96" s="461">
        <v>0</v>
      </c>
      <c r="Q96" s="461">
        <v>17</v>
      </c>
      <c r="R96" s="280"/>
      <c r="S96" s="461">
        <v>0</v>
      </c>
      <c r="T96" s="461">
        <v>2</v>
      </c>
      <c r="U96" s="461">
        <v>0</v>
      </c>
      <c r="V96" s="280"/>
      <c r="W96" s="461">
        <v>3</v>
      </c>
      <c r="X96" s="461">
        <v>106</v>
      </c>
      <c r="Y96" s="461">
        <v>16</v>
      </c>
      <c r="Z96" s="462"/>
      <c r="AA96" s="462"/>
      <c r="AB96" s="461">
        <v>0</v>
      </c>
      <c r="AC96" s="461">
        <v>18</v>
      </c>
      <c r="AD96" s="463">
        <f>SUM(H96:AC96)</f>
        <v>377</v>
      </c>
    </row>
    <row r="97" spans="1:30">
      <c r="A97" s="277">
        <v>20</v>
      </c>
      <c r="C97" s="277" t="s">
        <v>791</v>
      </c>
      <c r="E97" s="586">
        <v>310</v>
      </c>
      <c r="F97" s="587" t="s">
        <v>32</v>
      </c>
      <c r="G97" s="530">
        <v>668</v>
      </c>
      <c r="H97" s="461">
        <v>3</v>
      </c>
      <c r="I97" s="461">
        <v>60</v>
      </c>
      <c r="J97" s="461">
        <v>92</v>
      </c>
      <c r="K97" s="461">
        <v>6</v>
      </c>
      <c r="L97" s="461">
        <v>27</v>
      </c>
      <c r="M97" s="461">
        <v>12</v>
      </c>
      <c r="N97" s="461">
        <v>6</v>
      </c>
      <c r="O97" s="461">
        <v>1</v>
      </c>
      <c r="P97" s="461">
        <v>1</v>
      </c>
      <c r="Q97" s="461">
        <v>29</v>
      </c>
      <c r="R97" s="280"/>
      <c r="S97" s="461">
        <v>1</v>
      </c>
      <c r="T97" s="461">
        <v>2</v>
      </c>
      <c r="U97" s="461">
        <v>1</v>
      </c>
      <c r="V97" s="280"/>
      <c r="W97" s="461">
        <v>6</v>
      </c>
      <c r="X97" s="461">
        <v>127</v>
      </c>
      <c r="Y97" s="461">
        <v>15</v>
      </c>
      <c r="Z97" s="462"/>
      <c r="AA97" s="462"/>
      <c r="AB97" s="461">
        <v>0</v>
      </c>
      <c r="AC97" s="461">
        <v>9</v>
      </c>
      <c r="AD97" s="463">
        <f>SUM(J97:AC97)</f>
        <v>335</v>
      </c>
    </row>
    <row r="98" spans="1:30">
      <c r="A98" s="277">
        <v>20</v>
      </c>
      <c r="C98" s="277" t="s">
        <v>791</v>
      </c>
      <c r="E98" s="586">
        <v>311</v>
      </c>
      <c r="F98" s="587" t="s">
        <v>31</v>
      </c>
      <c r="G98" s="530">
        <v>632</v>
      </c>
      <c r="H98" s="461">
        <v>12</v>
      </c>
      <c r="I98" s="461">
        <v>69</v>
      </c>
      <c r="J98" s="461">
        <v>80</v>
      </c>
      <c r="K98" s="461">
        <v>3</v>
      </c>
      <c r="L98" s="461">
        <v>9</v>
      </c>
      <c r="M98" s="461">
        <v>19</v>
      </c>
      <c r="N98" s="461">
        <v>3</v>
      </c>
      <c r="O98" s="461">
        <v>2</v>
      </c>
      <c r="P98" s="461">
        <v>1</v>
      </c>
      <c r="Q98" s="461">
        <v>46</v>
      </c>
      <c r="R98" s="280"/>
      <c r="S98" s="461">
        <v>0</v>
      </c>
      <c r="T98" s="461">
        <v>0</v>
      </c>
      <c r="U98" s="461">
        <v>1</v>
      </c>
      <c r="V98" s="280"/>
      <c r="W98" s="461">
        <v>1</v>
      </c>
      <c r="X98" s="461">
        <v>98</v>
      </c>
      <c r="Y98" s="461">
        <v>4</v>
      </c>
      <c r="Z98" s="462"/>
      <c r="AA98" s="462"/>
      <c r="AB98" s="461">
        <v>0</v>
      </c>
      <c r="AC98" s="461">
        <v>14</v>
      </c>
      <c r="AD98" s="463">
        <f t="shared" ref="AD98:AD121" si="10">SUM(H98:AC98)</f>
        <v>362</v>
      </c>
    </row>
    <row r="99" spans="1:30">
      <c r="A99" s="277">
        <v>20</v>
      </c>
      <c r="C99" s="277" t="s">
        <v>791</v>
      </c>
      <c r="E99" s="586">
        <v>311</v>
      </c>
      <c r="F99" s="587" t="s">
        <v>32</v>
      </c>
      <c r="G99" s="530">
        <v>632</v>
      </c>
      <c r="H99" s="461">
        <v>6</v>
      </c>
      <c r="I99" s="461">
        <v>73</v>
      </c>
      <c r="J99" s="461">
        <v>61</v>
      </c>
      <c r="K99" s="461">
        <v>1</v>
      </c>
      <c r="L99" s="461">
        <v>16</v>
      </c>
      <c r="M99" s="461">
        <v>31</v>
      </c>
      <c r="N99" s="461">
        <v>1</v>
      </c>
      <c r="O99" s="461">
        <v>1</v>
      </c>
      <c r="P99" s="461">
        <v>1</v>
      </c>
      <c r="Q99" s="461">
        <v>57</v>
      </c>
      <c r="R99" s="280"/>
      <c r="S99" s="461">
        <v>0</v>
      </c>
      <c r="T99" s="461">
        <v>1</v>
      </c>
      <c r="U99" s="461">
        <v>2</v>
      </c>
      <c r="V99" s="280"/>
      <c r="W99" s="461">
        <v>0</v>
      </c>
      <c r="X99" s="461">
        <v>106</v>
      </c>
      <c r="Y99" s="461">
        <v>9</v>
      </c>
      <c r="Z99" s="462"/>
      <c r="AA99" s="462"/>
      <c r="AB99" s="461">
        <v>0</v>
      </c>
      <c r="AC99" s="461">
        <v>9</v>
      </c>
      <c r="AD99" s="463">
        <f t="shared" si="10"/>
        <v>375</v>
      </c>
    </row>
    <row r="100" spans="1:30">
      <c r="A100" s="277">
        <v>20</v>
      </c>
      <c r="C100" s="277" t="s">
        <v>791</v>
      </c>
      <c r="E100" s="586">
        <v>312</v>
      </c>
      <c r="F100" s="587" t="s">
        <v>31</v>
      </c>
      <c r="G100" s="530">
        <v>649</v>
      </c>
      <c r="H100" s="461">
        <v>3</v>
      </c>
      <c r="I100" s="461">
        <v>76</v>
      </c>
      <c r="J100" s="461">
        <v>95</v>
      </c>
      <c r="K100" s="461">
        <v>3</v>
      </c>
      <c r="L100" s="461">
        <v>16</v>
      </c>
      <c r="M100" s="461">
        <v>26</v>
      </c>
      <c r="N100" s="461">
        <v>4</v>
      </c>
      <c r="O100" s="461">
        <v>2</v>
      </c>
      <c r="P100" s="461">
        <v>1</v>
      </c>
      <c r="Q100" s="461">
        <v>32</v>
      </c>
      <c r="R100" s="280"/>
      <c r="S100" s="461">
        <v>0</v>
      </c>
      <c r="T100" s="461">
        <v>0</v>
      </c>
      <c r="U100" s="461">
        <v>2</v>
      </c>
      <c r="V100" s="280"/>
      <c r="W100" s="461">
        <v>2</v>
      </c>
      <c r="X100" s="461">
        <v>96</v>
      </c>
      <c r="Y100" s="461">
        <v>3</v>
      </c>
      <c r="Z100" s="462"/>
      <c r="AA100" s="462"/>
      <c r="AB100" s="461">
        <v>0</v>
      </c>
      <c r="AC100" s="461">
        <v>16</v>
      </c>
      <c r="AD100" s="463">
        <f t="shared" si="10"/>
        <v>377</v>
      </c>
    </row>
    <row r="101" spans="1:30">
      <c r="A101" s="277">
        <v>20</v>
      </c>
      <c r="C101" s="277" t="s">
        <v>791</v>
      </c>
      <c r="E101" s="586">
        <v>312</v>
      </c>
      <c r="F101" s="587" t="s">
        <v>32</v>
      </c>
      <c r="G101" s="530">
        <v>649</v>
      </c>
      <c r="H101" s="461">
        <v>5</v>
      </c>
      <c r="I101" s="461">
        <v>59</v>
      </c>
      <c r="J101" s="461">
        <v>80</v>
      </c>
      <c r="K101" s="461">
        <v>2</v>
      </c>
      <c r="L101" s="461">
        <v>18</v>
      </c>
      <c r="M101" s="461">
        <v>45</v>
      </c>
      <c r="N101" s="461">
        <v>13</v>
      </c>
      <c r="O101" s="461">
        <v>2</v>
      </c>
      <c r="P101" s="461">
        <v>2</v>
      </c>
      <c r="Q101" s="461">
        <v>62</v>
      </c>
      <c r="R101" s="280"/>
      <c r="S101" s="461">
        <v>0</v>
      </c>
      <c r="T101" s="461">
        <v>0</v>
      </c>
      <c r="U101" s="461">
        <v>4</v>
      </c>
      <c r="V101" s="280"/>
      <c r="W101" s="461">
        <v>5</v>
      </c>
      <c r="X101" s="461">
        <v>73</v>
      </c>
      <c r="Y101" s="461">
        <v>7</v>
      </c>
      <c r="Z101" s="462"/>
      <c r="AA101" s="462"/>
      <c r="AB101" s="461">
        <v>0</v>
      </c>
      <c r="AC101" s="461">
        <v>28</v>
      </c>
      <c r="AD101" s="463">
        <f t="shared" si="10"/>
        <v>405</v>
      </c>
    </row>
    <row r="102" spans="1:30">
      <c r="A102" s="277">
        <v>20</v>
      </c>
      <c r="C102" s="277" t="s">
        <v>791</v>
      </c>
      <c r="E102" s="586">
        <v>313</v>
      </c>
      <c r="F102" s="587" t="s">
        <v>31</v>
      </c>
      <c r="G102" s="530">
        <v>633</v>
      </c>
      <c r="H102" s="461">
        <v>11</v>
      </c>
      <c r="I102" s="461">
        <v>58</v>
      </c>
      <c r="J102" s="461">
        <v>106</v>
      </c>
      <c r="K102" s="461">
        <v>1</v>
      </c>
      <c r="L102" s="461">
        <v>21</v>
      </c>
      <c r="M102" s="461">
        <v>13</v>
      </c>
      <c r="N102" s="461">
        <v>18</v>
      </c>
      <c r="O102" s="461">
        <v>1</v>
      </c>
      <c r="P102" s="461">
        <v>0</v>
      </c>
      <c r="Q102" s="461">
        <v>19</v>
      </c>
      <c r="R102" s="280"/>
      <c r="S102" s="461">
        <v>0</v>
      </c>
      <c r="T102" s="461">
        <v>5</v>
      </c>
      <c r="U102" s="461">
        <v>2</v>
      </c>
      <c r="V102" s="280"/>
      <c r="W102" s="461">
        <v>3</v>
      </c>
      <c r="X102" s="461">
        <v>81</v>
      </c>
      <c r="Y102" s="461">
        <v>7</v>
      </c>
      <c r="Z102" s="462"/>
      <c r="AA102" s="462"/>
      <c r="AB102" s="461">
        <v>0</v>
      </c>
      <c r="AC102" s="461">
        <v>26</v>
      </c>
      <c r="AD102" s="463">
        <f t="shared" si="10"/>
        <v>372</v>
      </c>
    </row>
    <row r="103" spans="1:30">
      <c r="A103" s="277">
        <v>20</v>
      </c>
      <c r="C103" s="277" t="s">
        <v>791</v>
      </c>
      <c r="E103" s="586">
        <v>313</v>
      </c>
      <c r="F103" s="587" t="s">
        <v>32</v>
      </c>
      <c r="G103" s="530">
        <v>633</v>
      </c>
      <c r="H103" s="461">
        <v>6</v>
      </c>
      <c r="I103" s="461">
        <v>58</v>
      </c>
      <c r="J103" s="461">
        <v>94</v>
      </c>
      <c r="K103" s="461">
        <v>2</v>
      </c>
      <c r="L103" s="461">
        <v>15</v>
      </c>
      <c r="M103" s="461">
        <v>13</v>
      </c>
      <c r="N103" s="461">
        <v>15</v>
      </c>
      <c r="O103" s="461">
        <v>1</v>
      </c>
      <c r="P103" s="461">
        <v>0</v>
      </c>
      <c r="Q103" s="461">
        <v>22</v>
      </c>
      <c r="R103" s="280"/>
      <c r="S103" s="461">
        <v>1</v>
      </c>
      <c r="T103" s="461">
        <v>2</v>
      </c>
      <c r="U103" s="461">
        <v>0</v>
      </c>
      <c r="V103" s="280"/>
      <c r="W103" s="461">
        <v>1</v>
      </c>
      <c r="X103" s="461">
        <v>145</v>
      </c>
      <c r="Y103" s="461">
        <v>4</v>
      </c>
      <c r="Z103" s="462"/>
      <c r="AA103" s="462"/>
      <c r="AB103" s="461">
        <v>0</v>
      </c>
      <c r="AC103" s="461">
        <v>12</v>
      </c>
      <c r="AD103" s="463">
        <f t="shared" si="10"/>
        <v>391</v>
      </c>
    </row>
    <row r="104" spans="1:30">
      <c r="A104" s="277">
        <v>20</v>
      </c>
      <c r="C104" s="277" t="s">
        <v>791</v>
      </c>
      <c r="E104" s="586">
        <v>314</v>
      </c>
      <c r="F104" s="587" t="s">
        <v>31</v>
      </c>
      <c r="G104" s="530">
        <v>481</v>
      </c>
      <c r="H104" s="461">
        <v>5</v>
      </c>
      <c r="I104" s="461">
        <v>76</v>
      </c>
      <c r="J104" s="461">
        <v>93</v>
      </c>
      <c r="K104" s="461">
        <v>2</v>
      </c>
      <c r="L104" s="461">
        <v>23</v>
      </c>
      <c r="M104" s="461">
        <v>19</v>
      </c>
      <c r="N104" s="461">
        <v>6</v>
      </c>
      <c r="O104" s="461">
        <v>0</v>
      </c>
      <c r="P104" s="461">
        <v>0</v>
      </c>
      <c r="Q104" s="461">
        <v>32</v>
      </c>
      <c r="R104" s="280"/>
      <c r="S104" s="461">
        <v>0</v>
      </c>
      <c r="T104" s="461">
        <v>0</v>
      </c>
      <c r="U104" s="461">
        <v>0</v>
      </c>
      <c r="V104" s="280"/>
      <c r="W104" s="461">
        <v>0</v>
      </c>
      <c r="X104" s="461">
        <v>68</v>
      </c>
      <c r="Y104" s="461">
        <v>5</v>
      </c>
      <c r="Z104" s="462"/>
      <c r="AA104" s="462"/>
      <c r="AB104" s="461">
        <v>0</v>
      </c>
      <c r="AC104" s="461">
        <v>8</v>
      </c>
      <c r="AD104" s="463">
        <f t="shared" si="10"/>
        <v>337</v>
      </c>
    </row>
    <row r="105" spans="1:30">
      <c r="A105" s="277">
        <v>20</v>
      </c>
      <c r="C105" s="277" t="s">
        <v>791</v>
      </c>
      <c r="E105" s="586">
        <v>314</v>
      </c>
      <c r="F105" s="587" t="s">
        <v>32</v>
      </c>
      <c r="G105" s="530">
        <v>481</v>
      </c>
      <c r="H105" s="461">
        <v>4</v>
      </c>
      <c r="I105" s="464">
        <v>35</v>
      </c>
      <c r="J105" s="461">
        <v>84</v>
      </c>
      <c r="K105" s="461">
        <v>2</v>
      </c>
      <c r="L105" s="461">
        <v>18</v>
      </c>
      <c r="M105" s="461">
        <v>4</v>
      </c>
      <c r="N105" s="461">
        <v>1</v>
      </c>
      <c r="O105" s="461">
        <v>1</v>
      </c>
      <c r="P105" s="461">
        <v>0</v>
      </c>
      <c r="Q105" s="461">
        <v>30</v>
      </c>
      <c r="R105" s="280"/>
      <c r="S105" s="461">
        <v>0</v>
      </c>
      <c r="T105" s="461">
        <v>0</v>
      </c>
      <c r="U105" s="461">
        <v>1</v>
      </c>
      <c r="V105" s="280"/>
      <c r="W105" s="461">
        <v>2</v>
      </c>
      <c r="X105" s="461">
        <v>83</v>
      </c>
      <c r="Y105" s="461">
        <v>2</v>
      </c>
      <c r="Z105" s="462"/>
      <c r="AA105" s="462"/>
      <c r="AB105" s="461">
        <v>0</v>
      </c>
      <c r="AC105" s="461">
        <v>14</v>
      </c>
      <c r="AD105" s="463">
        <f t="shared" si="10"/>
        <v>281</v>
      </c>
    </row>
    <row r="106" spans="1:30">
      <c r="A106" s="277">
        <v>20</v>
      </c>
      <c r="C106" s="277" t="s">
        <v>791</v>
      </c>
      <c r="E106" s="586">
        <v>315</v>
      </c>
      <c r="F106" s="587" t="s">
        <v>31</v>
      </c>
      <c r="G106" s="530">
        <v>522</v>
      </c>
      <c r="H106" s="461">
        <v>7</v>
      </c>
      <c r="I106" s="461">
        <v>59</v>
      </c>
      <c r="J106" s="461">
        <v>114</v>
      </c>
      <c r="K106" s="461">
        <v>2</v>
      </c>
      <c r="L106" s="461">
        <v>13</v>
      </c>
      <c r="M106" s="461">
        <v>3</v>
      </c>
      <c r="N106" s="461">
        <v>2</v>
      </c>
      <c r="O106" s="461">
        <v>1</v>
      </c>
      <c r="P106" s="461">
        <v>1</v>
      </c>
      <c r="Q106" s="461">
        <v>41</v>
      </c>
      <c r="R106" s="280"/>
      <c r="S106" s="461">
        <v>0</v>
      </c>
      <c r="T106" s="461">
        <v>1</v>
      </c>
      <c r="U106" s="461">
        <v>0</v>
      </c>
      <c r="V106" s="280"/>
      <c r="W106" s="461">
        <v>1</v>
      </c>
      <c r="X106" s="461">
        <v>56</v>
      </c>
      <c r="Y106" s="461">
        <v>5</v>
      </c>
      <c r="Z106" s="462"/>
      <c r="AA106" s="462"/>
      <c r="AB106" s="461">
        <v>0</v>
      </c>
      <c r="AC106" s="461">
        <v>9</v>
      </c>
      <c r="AD106" s="463">
        <f t="shared" si="10"/>
        <v>315</v>
      </c>
    </row>
    <row r="107" spans="1:30">
      <c r="A107" s="277">
        <v>20</v>
      </c>
      <c r="C107" s="277" t="s">
        <v>791</v>
      </c>
      <c r="E107" s="586">
        <v>315</v>
      </c>
      <c r="F107" s="587" t="s">
        <v>32</v>
      </c>
      <c r="G107" s="530">
        <v>521</v>
      </c>
      <c r="H107" s="461">
        <v>4</v>
      </c>
      <c r="I107" s="461">
        <v>39</v>
      </c>
      <c r="J107" s="461">
        <v>120</v>
      </c>
      <c r="K107" s="461">
        <v>1</v>
      </c>
      <c r="L107" s="461">
        <v>6</v>
      </c>
      <c r="M107" s="461">
        <v>3</v>
      </c>
      <c r="N107" s="461">
        <v>1</v>
      </c>
      <c r="O107" s="461">
        <v>0</v>
      </c>
      <c r="P107" s="461">
        <v>3</v>
      </c>
      <c r="Q107" s="461">
        <v>28</v>
      </c>
      <c r="R107" s="280"/>
      <c r="S107" s="461">
        <v>1</v>
      </c>
      <c r="T107" s="461">
        <v>5</v>
      </c>
      <c r="U107" s="461">
        <v>0</v>
      </c>
      <c r="V107" s="280"/>
      <c r="W107" s="461">
        <v>3</v>
      </c>
      <c r="X107" s="461">
        <v>77</v>
      </c>
      <c r="Y107" s="461">
        <v>6</v>
      </c>
      <c r="Z107" s="462"/>
      <c r="AA107" s="462"/>
      <c r="AB107" s="461">
        <v>0</v>
      </c>
      <c r="AC107" s="461">
        <v>12</v>
      </c>
      <c r="AD107" s="463">
        <f t="shared" si="10"/>
        <v>309</v>
      </c>
    </row>
    <row r="108" spans="1:30">
      <c r="A108" s="277">
        <v>20</v>
      </c>
      <c r="C108" s="277" t="s">
        <v>791</v>
      </c>
      <c r="E108" s="586">
        <v>316</v>
      </c>
      <c r="F108" s="587" t="s">
        <v>31</v>
      </c>
      <c r="G108" s="530">
        <v>680</v>
      </c>
      <c r="H108" s="461">
        <v>4</v>
      </c>
      <c r="I108" s="461">
        <v>63</v>
      </c>
      <c r="J108" s="461">
        <v>149</v>
      </c>
      <c r="K108" s="461">
        <v>2</v>
      </c>
      <c r="L108" s="461">
        <v>13</v>
      </c>
      <c r="M108" s="461">
        <v>4</v>
      </c>
      <c r="N108" s="461">
        <v>3</v>
      </c>
      <c r="O108" s="461">
        <v>0</v>
      </c>
      <c r="P108" s="461">
        <v>0</v>
      </c>
      <c r="Q108" s="461">
        <v>47</v>
      </c>
      <c r="R108" s="280"/>
      <c r="S108" s="461">
        <v>0</v>
      </c>
      <c r="T108" s="461">
        <v>1</v>
      </c>
      <c r="U108" s="461">
        <v>2</v>
      </c>
      <c r="V108" s="280"/>
      <c r="W108" s="461">
        <v>1</v>
      </c>
      <c r="X108" s="461">
        <v>71</v>
      </c>
      <c r="Y108" s="461">
        <v>4</v>
      </c>
      <c r="Z108" s="462"/>
      <c r="AA108" s="462"/>
      <c r="AB108" s="461">
        <v>1</v>
      </c>
      <c r="AC108" s="461">
        <v>16</v>
      </c>
      <c r="AD108" s="463">
        <f t="shared" si="10"/>
        <v>381</v>
      </c>
    </row>
    <row r="109" spans="1:30">
      <c r="A109" s="277">
        <v>20</v>
      </c>
      <c r="C109" s="277" t="s">
        <v>791</v>
      </c>
      <c r="E109" s="586">
        <v>316</v>
      </c>
      <c r="F109" s="587" t="s">
        <v>32</v>
      </c>
      <c r="G109" s="530">
        <v>680</v>
      </c>
      <c r="H109" s="461">
        <v>6</v>
      </c>
      <c r="I109" s="461">
        <v>68</v>
      </c>
      <c r="J109" s="461">
        <v>172</v>
      </c>
      <c r="K109" s="461">
        <v>4</v>
      </c>
      <c r="L109" s="461">
        <v>19</v>
      </c>
      <c r="M109" s="461">
        <v>8</v>
      </c>
      <c r="N109" s="461">
        <v>1</v>
      </c>
      <c r="O109" s="461">
        <v>0</v>
      </c>
      <c r="P109" s="461">
        <v>1</v>
      </c>
      <c r="Q109" s="461">
        <v>28</v>
      </c>
      <c r="R109" s="280"/>
      <c r="S109" s="461">
        <v>0</v>
      </c>
      <c r="T109" s="461">
        <v>3</v>
      </c>
      <c r="U109" s="461">
        <v>2</v>
      </c>
      <c r="V109" s="280"/>
      <c r="W109" s="461">
        <v>0</v>
      </c>
      <c r="X109" s="461">
        <v>52</v>
      </c>
      <c r="Y109" s="461">
        <v>8</v>
      </c>
      <c r="Z109" s="462"/>
      <c r="AA109" s="462"/>
      <c r="AB109" s="461">
        <v>0</v>
      </c>
      <c r="AC109" s="461">
        <v>13</v>
      </c>
      <c r="AD109" s="463">
        <f t="shared" si="10"/>
        <v>385</v>
      </c>
    </row>
    <row r="110" spans="1:30">
      <c r="A110" s="277">
        <v>20</v>
      </c>
      <c r="C110" s="277" t="s">
        <v>791</v>
      </c>
      <c r="E110" s="586">
        <v>317</v>
      </c>
      <c r="F110" s="587" t="s">
        <v>31</v>
      </c>
      <c r="G110" s="530">
        <v>495</v>
      </c>
      <c r="H110" s="461">
        <v>14</v>
      </c>
      <c r="I110" s="461">
        <v>68</v>
      </c>
      <c r="J110" s="461">
        <v>85</v>
      </c>
      <c r="K110" s="461">
        <v>1</v>
      </c>
      <c r="L110" s="461">
        <v>13</v>
      </c>
      <c r="M110" s="461">
        <v>19</v>
      </c>
      <c r="N110" s="461">
        <v>5</v>
      </c>
      <c r="O110" s="461">
        <v>2</v>
      </c>
      <c r="P110" s="461">
        <v>0</v>
      </c>
      <c r="Q110" s="461">
        <v>16</v>
      </c>
      <c r="R110" s="280"/>
      <c r="S110" s="461">
        <v>0</v>
      </c>
      <c r="T110" s="461">
        <v>1</v>
      </c>
      <c r="U110" s="461">
        <v>0</v>
      </c>
      <c r="V110" s="280"/>
      <c r="W110" s="461">
        <v>1</v>
      </c>
      <c r="X110" s="461">
        <v>65</v>
      </c>
      <c r="Y110" s="461">
        <v>3</v>
      </c>
      <c r="Z110" s="462"/>
      <c r="AA110" s="462"/>
      <c r="AB110" s="461">
        <v>0</v>
      </c>
      <c r="AC110" s="461">
        <v>6</v>
      </c>
      <c r="AD110" s="463">
        <f t="shared" si="10"/>
        <v>299</v>
      </c>
    </row>
    <row r="111" spans="1:30">
      <c r="A111" s="277">
        <v>20</v>
      </c>
      <c r="C111" s="277" t="s">
        <v>791</v>
      </c>
      <c r="E111" s="586">
        <v>317</v>
      </c>
      <c r="F111" s="587" t="s">
        <v>32</v>
      </c>
      <c r="G111" s="530">
        <v>494</v>
      </c>
      <c r="H111" s="461">
        <v>6</v>
      </c>
      <c r="I111" s="461">
        <v>83</v>
      </c>
      <c r="J111" s="461">
        <v>66</v>
      </c>
      <c r="K111" s="461">
        <v>3</v>
      </c>
      <c r="L111" s="461">
        <v>14</v>
      </c>
      <c r="M111" s="461">
        <v>27</v>
      </c>
      <c r="N111" s="461">
        <v>5</v>
      </c>
      <c r="O111" s="461">
        <v>0</v>
      </c>
      <c r="P111" s="461">
        <v>1</v>
      </c>
      <c r="Q111" s="461">
        <v>17</v>
      </c>
      <c r="R111" s="280"/>
      <c r="S111" s="461">
        <v>0</v>
      </c>
      <c r="T111" s="461">
        <v>2</v>
      </c>
      <c r="U111" s="461">
        <v>0</v>
      </c>
      <c r="V111" s="280"/>
      <c r="W111" s="461">
        <v>1</v>
      </c>
      <c r="X111" s="461">
        <v>78</v>
      </c>
      <c r="Y111" s="461">
        <v>9</v>
      </c>
      <c r="Z111" s="462"/>
      <c r="AA111" s="462"/>
      <c r="AB111" s="461">
        <v>0</v>
      </c>
      <c r="AC111" s="461">
        <v>10</v>
      </c>
      <c r="AD111" s="463">
        <f t="shared" si="10"/>
        <v>322</v>
      </c>
    </row>
    <row r="112" spans="1:30">
      <c r="A112" s="277">
        <v>20</v>
      </c>
      <c r="C112" s="277" t="s">
        <v>791</v>
      </c>
      <c r="E112" s="586">
        <v>318</v>
      </c>
      <c r="F112" s="587" t="s">
        <v>31</v>
      </c>
      <c r="G112" s="530">
        <v>609</v>
      </c>
      <c r="H112" s="461">
        <v>8</v>
      </c>
      <c r="I112" s="461">
        <v>67</v>
      </c>
      <c r="J112" s="461">
        <v>75</v>
      </c>
      <c r="K112" s="461">
        <v>6</v>
      </c>
      <c r="L112" s="461">
        <v>9</v>
      </c>
      <c r="M112" s="461">
        <v>12</v>
      </c>
      <c r="N112" s="461">
        <v>3</v>
      </c>
      <c r="O112" s="461">
        <v>0</v>
      </c>
      <c r="P112" s="461">
        <v>0</v>
      </c>
      <c r="Q112" s="461">
        <v>26</v>
      </c>
      <c r="R112" s="280"/>
      <c r="S112" s="461">
        <v>0</v>
      </c>
      <c r="T112" s="461">
        <v>4</v>
      </c>
      <c r="U112" s="461">
        <v>0</v>
      </c>
      <c r="V112" s="280"/>
      <c r="W112" s="461">
        <v>2</v>
      </c>
      <c r="X112" s="461">
        <v>106</v>
      </c>
      <c r="Y112" s="461">
        <v>6</v>
      </c>
      <c r="Z112" s="462"/>
      <c r="AA112" s="462"/>
      <c r="AB112" s="461">
        <v>0</v>
      </c>
      <c r="AC112" s="461">
        <v>9</v>
      </c>
      <c r="AD112" s="463">
        <f t="shared" si="10"/>
        <v>333</v>
      </c>
    </row>
    <row r="113" spans="1:30">
      <c r="A113" s="277">
        <v>20</v>
      </c>
      <c r="C113" s="277" t="s">
        <v>791</v>
      </c>
      <c r="E113" s="586">
        <v>318</v>
      </c>
      <c r="F113" s="587" t="s">
        <v>32</v>
      </c>
      <c r="G113" s="530">
        <v>609</v>
      </c>
      <c r="H113" s="461">
        <v>14</v>
      </c>
      <c r="I113" s="461">
        <v>42</v>
      </c>
      <c r="J113" s="461">
        <v>83</v>
      </c>
      <c r="K113" s="461">
        <v>3</v>
      </c>
      <c r="L113" s="461">
        <v>8</v>
      </c>
      <c r="M113" s="461">
        <v>24</v>
      </c>
      <c r="N113" s="461">
        <v>3</v>
      </c>
      <c r="O113" s="461">
        <v>1</v>
      </c>
      <c r="P113" s="461">
        <v>0</v>
      </c>
      <c r="Q113" s="461">
        <v>27</v>
      </c>
      <c r="R113" s="280"/>
      <c r="S113" s="461">
        <v>1</v>
      </c>
      <c r="T113" s="461">
        <v>1</v>
      </c>
      <c r="U113" s="461">
        <v>2</v>
      </c>
      <c r="V113" s="280"/>
      <c r="W113" s="461">
        <v>3</v>
      </c>
      <c r="X113" s="461">
        <v>129</v>
      </c>
      <c r="Y113" s="461">
        <v>8</v>
      </c>
      <c r="Z113" s="462"/>
      <c r="AA113" s="462"/>
      <c r="AB113" s="461">
        <v>0</v>
      </c>
      <c r="AC113" s="461">
        <v>14</v>
      </c>
      <c r="AD113" s="463">
        <f t="shared" si="10"/>
        <v>363</v>
      </c>
    </row>
    <row r="114" spans="1:30">
      <c r="A114" s="277">
        <v>20</v>
      </c>
      <c r="C114" s="277" t="s">
        <v>791</v>
      </c>
      <c r="E114" s="586">
        <v>319</v>
      </c>
      <c r="F114" s="587" t="s">
        <v>31</v>
      </c>
      <c r="G114" s="530">
        <v>677</v>
      </c>
      <c r="H114" s="461">
        <v>11</v>
      </c>
      <c r="I114" s="461">
        <v>71</v>
      </c>
      <c r="J114" s="461">
        <v>89</v>
      </c>
      <c r="K114" s="461">
        <v>2</v>
      </c>
      <c r="L114" s="461">
        <v>9</v>
      </c>
      <c r="M114" s="461">
        <v>63</v>
      </c>
      <c r="N114" s="461">
        <v>4</v>
      </c>
      <c r="O114" s="461">
        <v>1</v>
      </c>
      <c r="P114" s="461">
        <v>0</v>
      </c>
      <c r="Q114" s="461">
        <v>23</v>
      </c>
      <c r="R114" s="280"/>
      <c r="S114" s="461">
        <v>0</v>
      </c>
      <c r="T114" s="461">
        <v>1</v>
      </c>
      <c r="U114" s="461">
        <v>0</v>
      </c>
      <c r="V114" s="280"/>
      <c r="W114" s="461">
        <v>2</v>
      </c>
      <c r="X114" s="461">
        <v>82</v>
      </c>
      <c r="Y114" s="461">
        <v>1</v>
      </c>
      <c r="Z114" s="462"/>
      <c r="AA114" s="462"/>
      <c r="AB114" s="461">
        <v>0</v>
      </c>
      <c r="AC114" s="461">
        <v>13</v>
      </c>
      <c r="AD114" s="463">
        <f t="shared" si="10"/>
        <v>372</v>
      </c>
    </row>
    <row r="115" spans="1:30">
      <c r="A115" s="277">
        <v>20</v>
      </c>
      <c r="C115" s="277" t="s">
        <v>791</v>
      </c>
      <c r="E115" s="586">
        <v>319</v>
      </c>
      <c r="F115" s="587" t="s">
        <v>32</v>
      </c>
      <c r="G115" s="530">
        <v>677</v>
      </c>
      <c r="H115" s="461">
        <v>4</v>
      </c>
      <c r="I115" s="461">
        <v>58</v>
      </c>
      <c r="J115" s="461">
        <v>123</v>
      </c>
      <c r="K115" s="461">
        <v>3</v>
      </c>
      <c r="L115" s="461">
        <v>11</v>
      </c>
      <c r="M115" s="461">
        <v>64</v>
      </c>
      <c r="N115" s="461">
        <v>6</v>
      </c>
      <c r="O115" s="461">
        <v>3</v>
      </c>
      <c r="P115" s="461">
        <v>0</v>
      </c>
      <c r="Q115" s="461">
        <v>19</v>
      </c>
      <c r="R115" s="280"/>
      <c r="S115" s="461">
        <v>0</v>
      </c>
      <c r="T115" s="461">
        <v>2</v>
      </c>
      <c r="U115" s="461">
        <v>2</v>
      </c>
      <c r="V115" s="280"/>
      <c r="W115" s="461">
        <v>1</v>
      </c>
      <c r="X115" s="461">
        <v>87</v>
      </c>
      <c r="Y115" s="461">
        <v>2</v>
      </c>
      <c r="Z115" s="462"/>
      <c r="AA115" s="462"/>
      <c r="AB115" s="461">
        <v>0</v>
      </c>
      <c r="AC115" s="461">
        <v>15</v>
      </c>
      <c r="AD115" s="463">
        <f t="shared" si="10"/>
        <v>400</v>
      </c>
    </row>
    <row r="116" spans="1:30">
      <c r="A116" s="277">
        <v>20</v>
      </c>
      <c r="C116" s="277" t="s">
        <v>791</v>
      </c>
      <c r="E116" s="586">
        <v>319</v>
      </c>
      <c r="F116" s="587" t="s">
        <v>33</v>
      </c>
      <c r="G116" s="530">
        <v>677</v>
      </c>
      <c r="H116" s="461">
        <v>6</v>
      </c>
      <c r="I116" s="461">
        <v>45</v>
      </c>
      <c r="J116" s="461">
        <v>101</v>
      </c>
      <c r="K116" s="461">
        <v>2</v>
      </c>
      <c r="L116" s="461">
        <v>18</v>
      </c>
      <c r="M116" s="461">
        <v>79</v>
      </c>
      <c r="N116" s="461">
        <v>3</v>
      </c>
      <c r="O116" s="461">
        <v>0</v>
      </c>
      <c r="P116" s="461">
        <v>1</v>
      </c>
      <c r="Q116" s="461">
        <v>26</v>
      </c>
      <c r="R116" s="280"/>
      <c r="S116" s="461">
        <v>1</v>
      </c>
      <c r="T116" s="461">
        <v>0</v>
      </c>
      <c r="U116" s="461">
        <v>0</v>
      </c>
      <c r="V116" s="280"/>
      <c r="W116" s="461">
        <v>0</v>
      </c>
      <c r="X116" s="461">
        <v>94</v>
      </c>
      <c r="Y116" s="461">
        <v>2</v>
      </c>
      <c r="Z116" s="462"/>
      <c r="AA116" s="462"/>
      <c r="AB116" s="461">
        <v>0</v>
      </c>
      <c r="AC116" s="461">
        <v>25</v>
      </c>
      <c r="AD116" s="463">
        <f t="shared" si="10"/>
        <v>403</v>
      </c>
    </row>
    <row r="117" spans="1:30">
      <c r="A117" s="277">
        <v>20</v>
      </c>
      <c r="C117" s="277" t="s">
        <v>791</v>
      </c>
      <c r="E117" s="586">
        <v>319</v>
      </c>
      <c r="F117" s="587" t="s">
        <v>197</v>
      </c>
      <c r="G117" s="530">
        <v>677</v>
      </c>
      <c r="H117" s="461">
        <v>9</v>
      </c>
      <c r="I117" s="461">
        <v>49</v>
      </c>
      <c r="J117" s="461">
        <v>88</v>
      </c>
      <c r="K117" s="461">
        <v>4</v>
      </c>
      <c r="L117" s="461">
        <v>3</v>
      </c>
      <c r="M117" s="461">
        <v>79</v>
      </c>
      <c r="N117" s="461">
        <v>4</v>
      </c>
      <c r="O117" s="461">
        <v>0</v>
      </c>
      <c r="P117" s="461">
        <v>2</v>
      </c>
      <c r="Q117" s="461">
        <v>30</v>
      </c>
      <c r="R117" s="280"/>
      <c r="S117" s="461">
        <v>0</v>
      </c>
      <c r="T117" s="461">
        <v>4</v>
      </c>
      <c r="U117" s="461">
        <v>1</v>
      </c>
      <c r="V117" s="280"/>
      <c r="W117" s="461">
        <v>2</v>
      </c>
      <c r="X117" s="461">
        <v>83</v>
      </c>
      <c r="Y117" s="461">
        <v>2</v>
      </c>
      <c r="Z117" s="462"/>
      <c r="AA117" s="462"/>
      <c r="AB117" s="461">
        <v>0</v>
      </c>
      <c r="AC117" s="461">
        <v>11</v>
      </c>
      <c r="AD117" s="463">
        <f t="shared" si="10"/>
        <v>371</v>
      </c>
    </row>
    <row r="118" spans="1:30">
      <c r="A118" s="277">
        <v>20</v>
      </c>
      <c r="C118" s="277" t="s">
        <v>791</v>
      </c>
      <c r="E118" s="586">
        <v>320</v>
      </c>
      <c r="F118" s="587" t="s">
        <v>31</v>
      </c>
      <c r="G118" s="530">
        <v>664</v>
      </c>
      <c r="H118" s="461">
        <v>6</v>
      </c>
      <c r="I118" s="461">
        <v>70</v>
      </c>
      <c r="J118" s="461">
        <v>162</v>
      </c>
      <c r="K118" s="461">
        <v>0</v>
      </c>
      <c r="L118" s="461">
        <v>18</v>
      </c>
      <c r="M118" s="461">
        <v>7</v>
      </c>
      <c r="N118" s="461">
        <v>3</v>
      </c>
      <c r="O118" s="461">
        <v>1</v>
      </c>
      <c r="P118" s="461">
        <v>0</v>
      </c>
      <c r="Q118" s="461">
        <v>27</v>
      </c>
      <c r="R118" s="280"/>
      <c r="S118" s="461">
        <v>1</v>
      </c>
      <c r="T118" s="461">
        <v>4</v>
      </c>
      <c r="U118" s="461">
        <v>1</v>
      </c>
      <c r="V118" s="280"/>
      <c r="W118" s="461">
        <v>2</v>
      </c>
      <c r="X118" s="461">
        <v>72</v>
      </c>
      <c r="Y118" s="461">
        <v>2</v>
      </c>
      <c r="Z118" s="462"/>
      <c r="AA118" s="462"/>
      <c r="AB118" s="461">
        <v>0</v>
      </c>
      <c r="AC118" s="461">
        <v>12</v>
      </c>
      <c r="AD118" s="463">
        <f t="shared" si="10"/>
        <v>388</v>
      </c>
    </row>
    <row r="119" spans="1:30">
      <c r="A119" s="277">
        <v>20</v>
      </c>
      <c r="C119" s="277" t="s">
        <v>791</v>
      </c>
      <c r="E119" s="586">
        <v>320</v>
      </c>
      <c r="F119" s="587" t="s">
        <v>32</v>
      </c>
      <c r="G119" s="530">
        <v>664</v>
      </c>
      <c r="H119" s="461">
        <v>5</v>
      </c>
      <c r="I119" s="461">
        <v>73</v>
      </c>
      <c r="J119" s="461">
        <v>141</v>
      </c>
      <c r="K119" s="461">
        <v>3</v>
      </c>
      <c r="L119" s="461">
        <v>20</v>
      </c>
      <c r="M119" s="461">
        <v>10</v>
      </c>
      <c r="N119" s="461">
        <v>3</v>
      </c>
      <c r="O119" s="461">
        <v>0</v>
      </c>
      <c r="P119" s="461">
        <v>0</v>
      </c>
      <c r="Q119" s="461">
        <v>28</v>
      </c>
      <c r="R119" s="280"/>
      <c r="S119" s="461">
        <v>0</v>
      </c>
      <c r="T119" s="461">
        <v>3</v>
      </c>
      <c r="U119" s="461">
        <v>0</v>
      </c>
      <c r="V119" s="280"/>
      <c r="W119" s="461">
        <v>2</v>
      </c>
      <c r="X119" s="461">
        <v>85</v>
      </c>
      <c r="Y119" s="461">
        <v>4</v>
      </c>
      <c r="Z119" s="280"/>
      <c r="AA119" s="280"/>
      <c r="AB119" s="461">
        <v>0</v>
      </c>
      <c r="AC119" s="461">
        <v>14</v>
      </c>
      <c r="AD119" s="463">
        <f t="shared" si="10"/>
        <v>391</v>
      </c>
    </row>
    <row r="120" spans="1:30">
      <c r="A120" s="277">
        <v>20</v>
      </c>
      <c r="C120" s="277" t="s">
        <v>791</v>
      </c>
      <c r="E120" s="586">
        <v>321</v>
      </c>
      <c r="F120" s="587" t="s">
        <v>31</v>
      </c>
      <c r="G120" s="530">
        <v>584</v>
      </c>
      <c r="H120" s="461">
        <v>3</v>
      </c>
      <c r="I120" s="461">
        <v>60</v>
      </c>
      <c r="J120" s="461">
        <v>145</v>
      </c>
      <c r="K120" s="461">
        <v>3</v>
      </c>
      <c r="L120" s="461">
        <v>18</v>
      </c>
      <c r="M120" s="461">
        <v>2</v>
      </c>
      <c r="N120" s="461">
        <v>1</v>
      </c>
      <c r="O120" s="461">
        <v>0</v>
      </c>
      <c r="P120" s="461">
        <v>0</v>
      </c>
      <c r="Q120" s="461">
        <v>25</v>
      </c>
      <c r="R120" s="280"/>
      <c r="S120" s="461">
        <v>0</v>
      </c>
      <c r="T120" s="461">
        <v>8</v>
      </c>
      <c r="U120" s="461">
        <v>2</v>
      </c>
      <c r="V120" s="280"/>
      <c r="W120" s="461">
        <v>0</v>
      </c>
      <c r="X120" s="461">
        <v>44</v>
      </c>
      <c r="Y120" s="461">
        <v>4</v>
      </c>
      <c r="Z120" s="462"/>
      <c r="AA120" s="462"/>
      <c r="AB120" s="461">
        <v>0</v>
      </c>
      <c r="AC120" s="461">
        <v>13</v>
      </c>
      <c r="AD120" s="463">
        <f t="shared" si="10"/>
        <v>328</v>
      </c>
    </row>
    <row r="121" spans="1:30">
      <c r="A121" s="277">
        <v>20</v>
      </c>
      <c r="C121" s="277" t="s">
        <v>791</v>
      </c>
      <c r="E121" s="586">
        <v>321</v>
      </c>
      <c r="F121" s="587" t="s">
        <v>32</v>
      </c>
      <c r="G121" s="530">
        <v>584</v>
      </c>
      <c r="H121" s="461">
        <v>11</v>
      </c>
      <c r="I121" s="461">
        <v>51</v>
      </c>
      <c r="J121" s="461">
        <v>149</v>
      </c>
      <c r="K121" s="461">
        <v>6</v>
      </c>
      <c r="L121" s="461">
        <v>15</v>
      </c>
      <c r="M121" s="461">
        <v>7</v>
      </c>
      <c r="N121" s="461">
        <v>3</v>
      </c>
      <c r="O121" s="461">
        <v>1</v>
      </c>
      <c r="P121" s="461">
        <v>0</v>
      </c>
      <c r="Q121" s="461">
        <v>13</v>
      </c>
      <c r="R121" s="280"/>
      <c r="S121" s="461">
        <v>1</v>
      </c>
      <c r="T121" s="461">
        <v>4</v>
      </c>
      <c r="U121" s="461">
        <v>1</v>
      </c>
      <c r="V121" s="280"/>
      <c r="W121" s="461">
        <v>1</v>
      </c>
      <c r="X121" s="461">
        <v>49</v>
      </c>
      <c r="Y121" s="461">
        <v>0</v>
      </c>
      <c r="Z121" s="462"/>
      <c r="AA121" s="462"/>
      <c r="AB121" s="461">
        <v>0</v>
      </c>
      <c r="AC121" s="461">
        <v>13</v>
      </c>
      <c r="AD121" s="463">
        <f t="shared" si="10"/>
        <v>325</v>
      </c>
    </row>
    <row r="122" spans="1:30">
      <c r="A122" s="277">
        <v>20</v>
      </c>
      <c r="C122" s="277" t="s">
        <v>791</v>
      </c>
      <c r="E122" s="586">
        <v>321</v>
      </c>
      <c r="F122" s="587" t="s">
        <v>33</v>
      </c>
      <c r="G122" s="530">
        <v>583</v>
      </c>
      <c r="H122" s="461">
        <v>9</v>
      </c>
      <c r="I122" s="461">
        <v>59</v>
      </c>
      <c r="J122" s="461">
        <v>130</v>
      </c>
      <c r="K122" s="461">
        <v>2</v>
      </c>
      <c r="L122" s="461">
        <v>12</v>
      </c>
      <c r="M122" s="461">
        <v>5</v>
      </c>
      <c r="N122" s="461">
        <v>5</v>
      </c>
      <c r="O122" s="461">
        <v>0</v>
      </c>
      <c r="P122" s="461">
        <v>0</v>
      </c>
      <c r="Q122" s="461">
        <v>14</v>
      </c>
      <c r="R122" s="280"/>
      <c r="S122" s="461">
        <v>0</v>
      </c>
      <c r="T122" s="461">
        <v>3</v>
      </c>
      <c r="U122" s="461">
        <v>0</v>
      </c>
      <c r="V122" s="280"/>
      <c r="W122" s="461">
        <v>0</v>
      </c>
      <c r="X122" s="461">
        <v>41</v>
      </c>
      <c r="Y122" s="461">
        <v>0</v>
      </c>
      <c r="Z122" s="462"/>
      <c r="AA122" s="462"/>
      <c r="AB122" s="461">
        <v>0</v>
      </c>
      <c r="AC122" s="461">
        <v>7</v>
      </c>
      <c r="AD122" s="463">
        <f>SUM(J122:AC122)</f>
        <v>219</v>
      </c>
    </row>
    <row r="123" spans="1:30">
      <c r="A123" s="277">
        <v>20</v>
      </c>
      <c r="C123" s="277" t="s">
        <v>791</v>
      </c>
      <c r="E123" s="586">
        <v>322</v>
      </c>
      <c r="F123" s="587" t="s">
        <v>31</v>
      </c>
      <c r="G123" s="530">
        <v>582</v>
      </c>
      <c r="H123" s="461">
        <v>8</v>
      </c>
      <c r="I123" s="461">
        <v>36</v>
      </c>
      <c r="J123" s="461">
        <v>192</v>
      </c>
      <c r="K123" s="461">
        <v>1</v>
      </c>
      <c r="L123" s="461">
        <v>16</v>
      </c>
      <c r="M123" s="461">
        <v>4</v>
      </c>
      <c r="N123" s="461">
        <v>2</v>
      </c>
      <c r="O123" s="461">
        <v>0</v>
      </c>
      <c r="P123" s="461">
        <v>2</v>
      </c>
      <c r="Q123" s="461">
        <v>9</v>
      </c>
      <c r="R123" s="280"/>
      <c r="S123" s="461">
        <v>0</v>
      </c>
      <c r="T123" s="461">
        <v>7</v>
      </c>
      <c r="U123" s="461">
        <v>0</v>
      </c>
      <c r="V123" s="280"/>
      <c r="W123" s="461">
        <v>0</v>
      </c>
      <c r="X123" s="461">
        <v>59</v>
      </c>
      <c r="Y123" s="461">
        <v>0</v>
      </c>
      <c r="Z123" s="462"/>
      <c r="AA123" s="462"/>
      <c r="AB123" s="461">
        <v>0</v>
      </c>
      <c r="AC123" s="461">
        <v>17</v>
      </c>
      <c r="AD123" s="463">
        <f>SUM(J123:AC123)</f>
        <v>309</v>
      </c>
    </row>
    <row r="124" spans="1:30">
      <c r="A124" s="277">
        <v>20</v>
      </c>
      <c r="C124" s="277" t="s">
        <v>791</v>
      </c>
      <c r="E124" s="586">
        <v>322</v>
      </c>
      <c r="F124" s="587" t="s">
        <v>32</v>
      </c>
      <c r="G124" s="530">
        <v>582</v>
      </c>
      <c r="H124" s="461">
        <v>7</v>
      </c>
      <c r="I124" s="461">
        <v>59</v>
      </c>
      <c r="J124" s="461">
        <v>165</v>
      </c>
      <c r="K124" s="461">
        <v>2</v>
      </c>
      <c r="L124" s="461">
        <v>17</v>
      </c>
      <c r="M124" s="461">
        <v>7</v>
      </c>
      <c r="N124" s="461">
        <v>2</v>
      </c>
      <c r="O124" s="461">
        <v>0</v>
      </c>
      <c r="P124" s="461">
        <v>1</v>
      </c>
      <c r="Q124" s="461">
        <v>17</v>
      </c>
      <c r="R124" s="280"/>
      <c r="S124" s="461">
        <v>0</v>
      </c>
      <c r="T124" s="461">
        <v>9</v>
      </c>
      <c r="U124" s="461">
        <v>1</v>
      </c>
      <c r="V124" s="280"/>
      <c r="W124" s="461">
        <v>1</v>
      </c>
      <c r="X124" s="461">
        <v>30</v>
      </c>
      <c r="Y124" s="461">
        <v>6</v>
      </c>
      <c r="Z124" s="462"/>
      <c r="AA124" s="462"/>
      <c r="AB124" s="461">
        <v>0</v>
      </c>
      <c r="AC124" s="461">
        <v>9</v>
      </c>
      <c r="AD124" s="463">
        <f>SUM(J124:AC124)</f>
        <v>267</v>
      </c>
    </row>
    <row r="125" spans="1:30">
      <c r="A125" s="277">
        <v>20</v>
      </c>
      <c r="C125" s="277" t="s">
        <v>791</v>
      </c>
      <c r="E125" s="586">
        <v>322</v>
      </c>
      <c r="F125" s="587" t="s">
        <v>33</v>
      </c>
      <c r="G125" s="530">
        <v>582</v>
      </c>
      <c r="H125" s="461">
        <v>11</v>
      </c>
      <c r="I125" s="461">
        <v>55</v>
      </c>
      <c r="J125" s="461">
        <v>157</v>
      </c>
      <c r="K125" s="461">
        <v>1</v>
      </c>
      <c r="L125" s="461">
        <v>10</v>
      </c>
      <c r="M125" s="461">
        <v>13</v>
      </c>
      <c r="N125" s="461">
        <v>1</v>
      </c>
      <c r="O125" s="461">
        <v>1</v>
      </c>
      <c r="P125" s="461">
        <v>2</v>
      </c>
      <c r="Q125" s="461">
        <v>24</v>
      </c>
      <c r="R125" s="280"/>
      <c r="S125" s="461">
        <v>1</v>
      </c>
      <c r="T125" s="461">
        <v>7</v>
      </c>
      <c r="U125" s="461">
        <v>1</v>
      </c>
      <c r="V125" s="280"/>
      <c r="W125" s="461">
        <v>0</v>
      </c>
      <c r="X125" s="461">
        <v>54</v>
      </c>
      <c r="Y125" s="461">
        <v>2</v>
      </c>
      <c r="Z125" s="462"/>
      <c r="AA125" s="462"/>
      <c r="AB125" s="461">
        <v>0</v>
      </c>
      <c r="AC125" s="461">
        <v>9</v>
      </c>
      <c r="AD125" s="463">
        <f>SUM(H125:AC125)</f>
        <v>349</v>
      </c>
    </row>
    <row r="126" spans="1:30">
      <c r="A126" s="277">
        <v>20</v>
      </c>
      <c r="C126" s="277" t="s">
        <v>791</v>
      </c>
      <c r="E126" s="586">
        <v>322</v>
      </c>
      <c r="F126" s="587" t="s">
        <v>197</v>
      </c>
      <c r="G126" s="530">
        <v>582</v>
      </c>
      <c r="H126" s="461">
        <v>11</v>
      </c>
      <c r="I126" s="461">
        <v>45</v>
      </c>
      <c r="J126" s="461">
        <v>161</v>
      </c>
      <c r="K126" s="461">
        <v>5</v>
      </c>
      <c r="L126" s="461">
        <v>10</v>
      </c>
      <c r="M126" s="461">
        <v>10</v>
      </c>
      <c r="N126" s="461">
        <v>1</v>
      </c>
      <c r="O126" s="461">
        <v>0</v>
      </c>
      <c r="P126" s="461">
        <v>1</v>
      </c>
      <c r="Q126" s="461">
        <v>26</v>
      </c>
      <c r="R126" s="280"/>
      <c r="S126" s="461">
        <v>2</v>
      </c>
      <c r="T126" s="461">
        <v>2</v>
      </c>
      <c r="U126" s="461">
        <v>3</v>
      </c>
      <c r="V126" s="280"/>
      <c r="W126" s="461">
        <v>1</v>
      </c>
      <c r="X126" s="461">
        <v>46</v>
      </c>
      <c r="Y126" s="461">
        <v>1</v>
      </c>
      <c r="Z126" s="462"/>
      <c r="AA126" s="462"/>
      <c r="AB126" s="461">
        <v>0</v>
      </c>
      <c r="AC126" s="461">
        <v>14</v>
      </c>
      <c r="AD126" s="463">
        <f>SUM(H126:AC126)</f>
        <v>339</v>
      </c>
    </row>
    <row r="127" spans="1:30">
      <c r="A127" s="277">
        <v>20</v>
      </c>
      <c r="C127" s="277" t="s">
        <v>791</v>
      </c>
      <c r="E127" s="586">
        <v>323</v>
      </c>
      <c r="F127" s="587" t="s">
        <v>31</v>
      </c>
      <c r="G127" s="530">
        <v>477</v>
      </c>
      <c r="H127" s="461">
        <v>7</v>
      </c>
      <c r="I127" s="461">
        <v>162</v>
      </c>
      <c r="J127" s="461">
        <v>39</v>
      </c>
      <c r="K127" s="461">
        <v>3</v>
      </c>
      <c r="L127" s="461">
        <v>9</v>
      </c>
      <c r="M127" s="461">
        <v>1</v>
      </c>
      <c r="N127" s="461">
        <v>0</v>
      </c>
      <c r="O127" s="461">
        <v>3</v>
      </c>
      <c r="P127" s="461">
        <v>0</v>
      </c>
      <c r="Q127" s="461">
        <v>30</v>
      </c>
      <c r="R127" s="280"/>
      <c r="S127" s="461">
        <v>2</v>
      </c>
      <c r="T127" s="461">
        <v>1</v>
      </c>
      <c r="U127" s="461">
        <v>3</v>
      </c>
      <c r="V127" s="280"/>
      <c r="W127" s="461">
        <v>1</v>
      </c>
      <c r="X127" s="461">
        <v>10</v>
      </c>
      <c r="Y127" s="461">
        <v>1</v>
      </c>
      <c r="Z127" s="462"/>
      <c r="AA127" s="462"/>
      <c r="AB127" s="461">
        <v>0</v>
      </c>
      <c r="AC127" s="461">
        <v>8</v>
      </c>
      <c r="AD127" s="463">
        <f>SUM(J127:AC127)</f>
        <v>111</v>
      </c>
    </row>
    <row r="128" spans="1:30">
      <c r="A128" s="277">
        <v>20</v>
      </c>
      <c r="C128" s="277" t="s">
        <v>791</v>
      </c>
      <c r="E128" s="586">
        <v>323</v>
      </c>
      <c r="F128" s="587" t="s">
        <v>32</v>
      </c>
      <c r="G128" s="530">
        <v>476</v>
      </c>
      <c r="H128" s="461">
        <v>5</v>
      </c>
      <c r="I128" s="461">
        <v>145</v>
      </c>
      <c r="J128" s="461">
        <v>46</v>
      </c>
      <c r="K128" s="461">
        <v>1</v>
      </c>
      <c r="L128" s="461">
        <v>2</v>
      </c>
      <c r="M128" s="461">
        <v>0</v>
      </c>
      <c r="N128" s="461">
        <v>0</v>
      </c>
      <c r="O128" s="461">
        <v>5</v>
      </c>
      <c r="P128" s="461">
        <v>1</v>
      </c>
      <c r="Q128" s="461">
        <v>22</v>
      </c>
      <c r="R128" s="280"/>
      <c r="S128" s="461">
        <v>0</v>
      </c>
      <c r="T128" s="461">
        <v>2</v>
      </c>
      <c r="U128" s="461">
        <v>1</v>
      </c>
      <c r="V128" s="280"/>
      <c r="W128" s="461">
        <v>1</v>
      </c>
      <c r="X128" s="461">
        <v>8</v>
      </c>
      <c r="Y128" s="461">
        <v>1</v>
      </c>
      <c r="Z128" s="462"/>
      <c r="AA128" s="462"/>
      <c r="AB128" s="461">
        <v>0</v>
      </c>
      <c r="AC128" s="461">
        <v>3</v>
      </c>
      <c r="AD128" s="463">
        <f>SUM(H128:AC128)</f>
        <v>243</v>
      </c>
    </row>
    <row r="129" spans="1:30">
      <c r="A129" s="277">
        <v>20</v>
      </c>
      <c r="C129" s="277" t="s">
        <v>791</v>
      </c>
      <c r="E129" s="586">
        <v>324</v>
      </c>
      <c r="F129" s="587" t="s">
        <v>31</v>
      </c>
      <c r="G129" s="530">
        <v>743</v>
      </c>
      <c r="H129" s="461">
        <v>4</v>
      </c>
      <c r="I129" s="461">
        <v>256</v>
      </c>
      <c r="J129" s="461">
        <v>61</v>
      </c>
      <c r="K129" s="461">
        <v>4</v>
      </c>
      <c r="L129" s="461">
        <v>35</v>
      </c>
      <c r="M129" s="461">
        <v>0</v>
      </c>
      <c r="N129" s="461">
        <v>1</v>
      </c>
      <c r="O129" s="461">
        <v>1</v>
      </c>
      <c r="P129" s="461">
        <v>1</v>
      </c>
      <c r="Q129" s="461">
        <v>32</v>
      </c>
      <c r="R129" s="280"/>
      <c r="S129" s="461">
        <v>0</v>
      </c>
      <c r="T129" s="461">
        <v>1</v>
      </c>
      <c r="U129" s="461">
        <v>5</v>
      </c>
      <c r="V129" s="280"/>
      <c r="W129" s="461">
        <v>3</v>
      </c>
      <c r="X129" s="461">
        <v>22</v>
      </c>
      <c r="Y129" s="461">
        <v>4</v>
      </c>
      <c r="Z129" s="462"/>
      <c r="AA129" s="462"/>
      <c r="AB129" s="461">
        <v>0</v>
      </c>
      <c r="AC129" s="461">
        <v>13</v>
      </c>
      <c r="AD129" s="463">
        <f>SUM(H129:AC129)</f>
        <v>443</v>
      </c>
    </row>
    <row r="130" spans="1:30">
      <c r="A130" s="277">
        <v>20</v>
      </c>
      <c r="C130" s="277" t="s">
        <v>791</v>
      </c>
      <c r="E130" s="586">
        <v>325</v>
      </c>
      <c r="F130" s="587" t="s">
        <v>31</v>
      </c>
      <c r="G130" s="530">
        <v>591</v>
      </c>
      <c r="H130" s="461">
        <v>4</v>
      </c>
      <c r="I130" s="461">
        <v>202</v>
      </c>
      <c r="J130" s="461">
        <v>67</v>
      </c>
      <c r="K130" s="461">
        <v>1</v>
      </c>
      <c r="L130" s="461">
        <v>2</v>
      </c>
      <c r="M130" s="461">
        <v>0</v>
      </c>
      <c r="N130" s="461">
        <v>0</v>
      </c>
      <c r="O130" s="461">
        <v>2</v>
      </c>
      <c r="P130" s="461">
        <v>0</v>
      </c>
      <c r="Q130" s="461">
        <v>8</v>
      </c>
      <c r="R130" s="280"/>
      <c r="S130" s="461">
        <v>0</v>
      </c>
      <c r="T130" s="461">
        <v>1</v>
      </c>
      <c r="U130" s="461">
        <v>0</v>
      </c>
      <c r="V130" s="280"/>
      <c r="W130" s="461">
        <v>0</v>
      </c>
      <c r="X130" s="461">
        <v>50</v>
      </c>
      <c r="Y130" s="461">
        <v>0</v>
      </c>
      <c r="Z130" s="462"/>
      <c r="AA130" s="462"/>
      <c r="AB130" s="461">
        <v>0</v>
      </c>
      <c r="AC130" s="461">
        <v>6</v>
      </c>
      <c r="AD130" s="463">
        <f>SUM(H130:AC130)</f>
        <v>343</v>
      </c>
    </row>
    <row r="131" spans="1:30">
      <c r="A131" s="277">
        <v>20</v>
      </c>
      <c r="C131" s="277" t="s">
        <v>791</v>
      </c>
      <c r="E131" s="586">
        <v>325</v>
      </c>
      <c r="F131" s="587" t="s">
        <v>32</v>
      </c>
      <c r="G131" s="530">
        <v>591</v>
      </c>
      <c r="H131" s="461">
        <v>4</v>
      </c>
      <c r="I131" s="461">
        <v>216</v>
      </c>
      <c r="J131" s="461">
        <v>68</v>
      </c>
      <c r="K131" s="461">
        <v>1</v>
      </c>
      <c r="L131" s="461">
        <v>0</v>
      </c>
      <c r="M131" s="461">
        <v>0</v>
      </c>
      <c r="N131" s="461">
        <v>1</v>
      </c>
      <c r="O131" s="461">
        <v>0</v>
      </c>
      <c r="P131" s="461">
        <v>1</v>
      </c>
      <c r="Q131" s="461">
        <v>6</v>
      </c>
      <c r="R131" s="280"/>
      <c r="S131" s="461">
        <v>0</v>
      </c>
      <c r="T131" s="461">
        <v>1</v>
      </c>
      <c r="U131" s="461">
        <v>3</v>
      </c>
      <c r="V131" s="280"/>
      <c r="W131" s="461">
        <v>2</v>
      </c>
      <c r="X131" s="461">
        <v>43</v>
      </c>
      <c r="Y131" s="461">
        <v>2</v>
      </c>
      <c r="Z131" s="462"/>
      <c r="AA131" s="462"/>
      <c r="AB131" s="461">
        <v>0</v>
      </c>
      <c r="AC131" s="461">
        <v>1</v>
      </c>
      <c r="AD131" s="463">
        <f>SUM(H131:AC131)</f>
        <v>349</v>
      </c>
    </row>
    <row r="132" spans="1:30">
      <c r="A132" s="277">
        <v>20</v>
      </c>
      <c r="C132" s="277" t="s">
        <v>791</v>
      </c>
      <c r="E132" s="586">
        <v>325</v>
      </c>
      <c r="F132" s="587" t="s">
        <v>33</v>
      </c>
      <c r="G132" s="530">
        <v>591</v>
      </c>
      <c r="H132" s="461">
        <v>3</v>
      </c>
      <c r="I132" s="461">
        <v>177</v>
      </c>
      <c r="J132" s="461">
        <v>88</v>
      </c>
      <c r="K132" s="461">
        <v>5</v>
      </c>
      <c r="L132" s="461">
        <v>0</v>
      </c>
      <c r="M132" s="461">
        <v>0</v>
      </c>
      <c r="N132" s="461">
        <v>0</v>
      </c>
      <c r="O132" s="461">
        <v>3</v>
      </c>
      <c r="P132" s="461">
        <v>0</v>
      </c>
      <c r="Q132" s="461">
        <v>8</v>
      </c>
      <c r="R132" s="280"/>
      <c r="S132" s="461">
        <v>1</v>
      </c>
      <c r="T132" s="461">
        <v>0</v>
      </c>
      <c r="U132" s="461">
        <v>4</v>
      </c>
      <c r="V132" s="280"/>
      <c r="W132" s="461">
        <v>2</v>
      </c>
      <c r="X132" s="461">
        <v>47</v>
      </c>
      <c r="Y132" s="461">
        <v>7</v>
      </c>
      <c r="Z132" s="462"/>
      <c r="AA132" s="462"/>
      <c r="AB132" s="461">
        <v>0</v>
      </c>
      <c r="AC132" s="461">
        <v>7</v>
      </c>
      <c r="AD132" s="463">
        <f>SUM(H132:AC132)</f>
        <v>352</v>
      </c>
    </row>
    <row r="133" spans="1:30">
      <c r="A133" s="277">
        <v>20</v>
      </c>
      <c r="C133" s="277" t="s">
        <v>791</v>
      </c>
      <c r="E133" s="586">
        <v>326</v>
      </c>
      <c r="F133" s="587" t="s">
        <v>31</v>
      </c>
      <c r="G133" s="530">
        <v>680</v>
      </c>
      <c r="H133" s="461">
        <v>4</v>
      </c>
      <c r="I133" s="461">
        <v>197</v>
      </c>
      <c r="J133" s="461">
        <v>99</v>
      </c>
      <c r="K133" s="461">
        <v>1</v>
      </c>
      <c r="L133" s="461">
        <v>2</v>
      </c>
      <c r="M133" s="461">
        <v>3</v>
      </c>
      <c r="N133" s="461">
        <v>0</v>
      </c>
      <c r="O133" s="461">
        <v>2</v>
      </c>
      <c r="P133" s="461">
        <v>2</v>
      </c>
      <c r="Q133" s="461">
        <v>7</v>
      </c>
      <c r="R133" s="280"/>
      <c r="S133" s="461">
        <v>0</v>
      </c>
      <c r="T133" s="461">
        <v>1</v>
      </c>
      <c r="U133" s="461">
        <v>3</v>
      </c>
      <c r="V133" s="280"/>
      <c r="W133" s="461">
        <v>1</v>
      </c>
      <c r="X133" s="461">
        <v>40</v>
      </c>
      <c r="Y133" s="461">
        <v>2</v>
      </c>
      <c r="Z133" s="462"/>
      <c r="AA133" s="462"/>
      <c r="AB133" s="461">
        <v>0</v>
      </c>
      <c r="AC133" s="461">
        <v>7</v>
      </c>
      <c r="AD133" s="463">
        <f>SUM(J133:AC133)</f>
        <v>170</v>
      </c>
    </row>
    <row r="134" spans="1:30">
      <c r="A134" s="277">
        <v>20</v>
      </c>
      <c r="C134" s="277" t="s">
        <v>791</v>
      </c>
      <c r="E134" s="586">
        <v>326</v>
      </c>
      <c r="F134" s="587" t="s">
        <v>32</v>
      </c>
      <c r="G134" s="530">
        <v>680</v>
      </c>
      <c r="H134" s="461">
        <v>6</v>
      </c>
      <c r="I134" s="461">
        <v>175</v>
      </c>
      <c r="J134" s="461">
        <v>108</v>
      </c>
      <c r="K134" s="461">
        <v>3</v>
      </c>
      <c r="L134" s="461">
        <v>4</v>
      </c>
      <c r="M134" s="461">
        <v>2</v>
      </c>
      <c r="N134" s="461">
        <v>1</v>
      </c>
      <c r="O134" s="461">
        <v>0</v>
      </c>
      <c r="P134" s="461">
        <v>1</v>
      </c>
      <c r="Q134" s="461">
        <v>7</v>
      </c>
      <c r="R134" s="280"/>
      <c r="S134" s="461">
        <v>0</v>
      </c>
      <c r="T134" s="461">
        <v>1</v>
      </c>
      <c r="U134" s="461">
        <v>3</v>
      </c>
      <c r="V134" s="280"/>
      <c r="W134" s="461">
        <v>0</v>
      </c>
      <c r="X134" s="461">
        <v>54</v>
      </c>
      <c r="Y134" s="461">
        <v>3</v>
      </c>
      <c r="Z134" s="462"/>
      <c r="AA134" s="462"/>
      <c r="AB134" s="461">
        <v>0</v>
      </c>
      <c r="AC134" s="461">
        <v>15</v>
      </c>
      <c r="AD134" s="463">
        <f>SUM(J134:AC134)</f>
        <v>202</v>
      </c>
    </row>
    <row r="135" spans="1:30">
      <c r="A135" s="277">
        <v>20</v>
      </c>
      <c r="C135" s="277" t="s">
        <v>791</v>
      </c>
      <c r="E135" s="586">
        <v>326</v>
      </c>
      <c r="F135" s="587" t="s">
        <v>33</v>
      </c>
      <c r="G135" s="530">
        <v>680</v>
      </c>
      <c r="H135" s="461">
        <v>2</v>
      </c>
      <c r="I135" s="461">
        <v>203</v>
      </c>
      <c r="J135" s="461">
        <v>106</v>
      </c>
      <c r="K135" s="461">
        <v>2</v>
      </c>
      <c r="L135" s="461">
        <v>3</v>
      </c>
      <c r="M135" s="461">
        <v>0</v>
      </c>
      <c r="N135" s="461">
        <v>1</v>
      </c>
      <c r="O135" s="461">
        <v>0</v>
      </c>
      <c r="P135" s="461">
        <v>0</v>
      </c>
      <c r="Q135" s="461">
        <v>8</v>
      </c>
      <c r="R135" s="280"/>
      <c r="S135" s="461">
        <v>0</v>
      </c>
      <c r="T135" s="461">
        <v>1</v>
      </c>
      <c r="U135" s="461">
        <v>0</v>
      </c>
      <c r="V135" s="280"/>
      <c r="W135" s="461">
        <v>0</v>
      </c>
      <c r="X135" s="461">
        <v>48</v>
      </c>
      <c r="Y135" s="461">
        <v>3</v>
      </c>
      <c r="Z135" s="462"/>
      <c r="AA135" s="462"/>
      <c r="AB135" s="461">
        <v>0</v>
      </c>
      <c r="AC135" s="461">
        <v>10</v>
      </c>
      <c r="AD135" s="463">
        <f>SUM(H135:AC135)</f>
        <v>387</v>
      </c>
    </row>
    <row r="136" spans="1:30">
      <c r="A136" s="277">
        <v>20</v>
      </c>
      <c r="C136" s="277" t="s">
        <v>791</v>
      </c>
      <c r="E136" s="586">
        <v>327</v>
      </c>
      <c r="F136" s="587" t="s">
        <v>31</v>
      </c>
      <c r="G136" s="530">
        <v>406</v>
      </c>
      <c r="H136" s="461">
        <v>2</v>
      </c>
      <c r="I136" s="461">
        <v>51</v>
      </c>
      <c r="J136" s="461">
        <v>84</v>
      </c>
      <c r="K136" s="461">
        <v>0</v>
      </c>
      <c r="L136" s="461">
        <v>5</v>
      </c>
      <c r="M136" s="461">
        <v>6</v>
      </c>
      <c r="N136" s="461">
        <v>6</v>
      </c>
      <c r="O136" s="461">
        <v>0</v>
      </c>
      <c r="P136" s="461">
        <v>0</v>
      </c>
      <c r="Q136" s="461">
        <v>74</v>
      </c>
      <c r="R136" s="280"/>
      <c r="S136" s="461">
        <v>0</v>
      </c>
      <c r="T136" s="461">
        <v>3</v>
      </c>
      <c r="U136" s="461">
        <v>0</v>
      </c>
      <c r="V136" s="280"/>
      <c r="W136" s="461">
        <v>0</v>
      </c>
      <c r="X136" s="461">
        <v>7</v>
      </c>
      <c r="Y136" s="461">
        <v>2</v>
      </c>
      <c r="Z136" s="280"/>
      <c r="AA136" s="280"/>
      <c r="AB136" s="461">
        <v>0</v>
      </c>
      <c r="AC136" s="461">
        <v>6</v>
      </c>
      <c r="AD136" s="463">
        <f>SUM(H136:AC136)</f>
        <v>246</v>
      </c>
    </row>
    <row r="137" spans="1:30">
      <c r="A137" s="277">
        <v>20</v>
      </c>
      <c r="C137" s="277" t="s">
        <v>791</v>
      </c>
      <c r="E137" s="586">
        <v>327</v>
      </c>
      <c r="F137" s="587" t="s">
        <v>32</v>
      </c>
      <c r="G137" s="530">
        <v>406</v>
      </c>
      <c r="H137" s="461">
        <v>7</v>
      </c>
      <c r="I137" s="461">
        <v>37</v>
      </c>
      <c r="J137" s="461">
        <v>108</v>
      </c>
      <c r="K137" s="461">
        <v>2</v>
      </c>
      <c r="L137" s="461">
        <v>8</v>
      </c>
      <c r="M137" s="461">
        <v>3</v>
      </c>
      <c r="N137" s="461">
        <v>6</v>
      </c>
      <c r="O137" s="461">
        <v>0</v>
      </c>
      <c r="P137" s="461">
        <v>0</v>
      </c>
      <c r="Q137" s="461">
        <v>48</v>
      </c>
      <c r="R137" s="280"/>
      <c r="S137" s="461">
        <v>0</v>
      </c>
      <c r="T137" s="461">
        <v>6</v>
      </c>
      <c r="U137" s="461">
        <v>0</v>
      </c>
      <c r="V137" s="280"/>
      <c r="W137" s="461">
        <v>0</v>
      </c>
      <c r="X137" s="461">
        <v>6</v>
      </c>
      <c r="Y137" s="461">
        <v>3</v>
      </c>
      <c r="Z137" s="462"/>
      <c r="AA137" s="462"/>
      <c r="AB137" s="461">
        <v>0</v>
      </c>
      <c r="AC137" s="461">
        <v>4</v>
      </c>
      <c r="AD137" s="463">
        <f>SUM(J137:AC137)</f>
        <v>194</v>
      </c>
    </row>
    <row r="138" spans="1:30">
      <c r="A138" s="277">
        <v>20</v>
      </c>
      <c r="C138" s="277" t="s">
        <v>791</v>
      </c>
      <c r="E138" s="586">
        <v>328</v>
      </c>
      <c r="F138" s="587" t="s">
        <v>31</v>
      </c>
      <c r="G138" s="530">
        <v>439</v>
      </c>
      <c r="H138" s="461">
        <v>7</v>
      </c>
      <c r="I138" s="461">
        <v>91</v>
      </c>
      <c r="J138" s="461">
        <v>108</v>
      </c>
      <c r="K138" s="461">
        <v>2</v>
      </c>
      <c r="L138" s="461">
        <v>15</v>
      </c>
      <c r="M138" s="461">
        <v>0</v>
      </c>
      <c r="N138" s="461">
        <v>1</v>
      </c>
      <c r="O138" s="461">
        <v>0</v>
      </c>
      <c r="P138" s="461">
        <v>0</v>
      </c>
      <c r="Q138" s="461">
        <v>37</v>
      </c>
      <c r="R138" s="280"/>
      <c r="S138" s="461">
        <v>0</v>
      </c>
      <c r="T138" s="461">
        <v>3</v>
      </c>
      <c r="U138" s="461">
        <v>0</v>
      </c>
      <c r="V138" s="280"/>
      <c r="W138" s="461">
        <v>1</v>
      </c>
      <c r="X138" s="461">
        <v>4</v>
      </c>
      <c r="Y138" s="461">
        <v>0</v>
      </c>
      <c r="Z138" s="462"/>
      <c r="AA138" s="462"/>
      <c r="AB138" s="461">
        <v>0</v>
      </c>
      <c r="AC138" s="461">
        <v>5</v>
      </c>
      <c r="AD138" s="463">
        <f>SUM(H138:AC138)</f>
        <v>274</v>
      </c>
    </row>
    <row r="139" spans="1:30">
      <c r="A139" s="277">
        <v>20</v>
      </c>
      <c r="C139" s="277" t="s">
        <v>791</v>
      </c>
      <c r="E139" s="586">
        <v>328</v>
      </c>
      <c r="F139" s="587" t="s">
        <v>32</v>
      </c>
      <c r="G139" s="530">
        <v>439</v>
      </c>
      <c r="H139" s="461">
        <v>8</v>
      </c>
      <c r="I139" s="461">
        <v>94</v>
      </c>
      <c r="J139" s="461">
        <v>97</v>
      </c>
      <c r="K139" s="461">
        <v>0</v>
      </c>
      <c r="L139" s="461">
        <v>11</v>
      </c>
      <c r="M139" s="461">
        <v>0</v>
      </c>
      <c r="N139" s="461">
        <v>2</v>
      </c>
      <c r="O139" s="461">
        <v>0</v>
      </c>
      <c r="P139" s="461">
        <v>0</v>
      </c>
      <c r="Q139" s="461">
        <v>23</v>
      </c>
      <c r="R139" s="280"/>
      <c r="S139" s="461">
        <v>0</v>
      </c>
      <c r="T139" s="461">
        <v>4</v>
      </c>
      <c r="U139" s="461">
        <v>0</v>
      </c>
      <c r="V139" s="280"/>
      <c r="W139" s="461">
        <v>2</v>
      </c>
      <c r="X139" s="461">
        <v>6</v>
      </c>
      <c r="Y139" s="461">
        <v>0</v>
      </c>
      <c r="Z139" s="462"/>
      <c r="AA139" s="462"/>
      <c r="AB139" s="461">
        <v>0</v>
      </c>
      <c r="AC139" s="461">
        <v>5</v>
      </c>
      <c r="AD139" s="463">
        <f>SUM(J139:AC139)</f>
        <v>150</v>
      </c>
    </row>
    <row r="140" spans="1:30">
      <c r="A140" s="277">
        <v>20</v>
      </c>
      <c r="C140" s="277" t="s">
        <v>791</v>
      </c>
      <c r="E140" s="586">
        <v>329</v>
      </c>
      <c r="F140" s="587" t="s">
        <v>31</v>
      </c>
      <c r="G140" s="530">
        <v>738</v>
      </c>
      <c r="H140" s="461">
        <v>11</v>
      </c>
      <c r="I140" s="461">
        <v>165</v>
      </c>
      <c r="J140" s="461">
        <v>111</v>
      </c>
      <c r="K140" s="461">
        <v>1</v>
      </c>
      <c r="L140" s="461">
        <v>11</v>
      </c>
      <c r="M140" s="461">
        <v>0</v>
      </c>
      <c r="N140" s="461">
        <v>8</v>
      </c>
      <c r="O140" s="461">
        <v>1</v>
      </c>
      <c r="P140" s="461">
        <v>1</v>
      </c>
      <c r="Q140" s="461">
        <v>52</v>
      </c>
      <c r="R140" s="280"/>
      <c r="S140" s="461">
        <v>0</v>
      </c>
      <c r="T140" s="461">
        <v>2</v>
      </c>
      <c r="U140" s="461">
        <v>2</v>
      </c>
      <c r="V140" s="280"/>
      <c r="W140" s="461">
        <v>5</v>
      </c>
      <c r="X140" s="461">
        <v>10</v>
      </c>
      <c r="Y140" s="461">
        <v>1</v>
      </c>
      <c r="Z140" s="462"/>
      <c r="AA140" s="462"/>
      <c r="AB140" s="461">
        <v>0</v>
      </c>
      <c r="AC140" s="461">
        <v>11</v>
      </c>
      <c r="AD140" s="463">
        <f>SUM(J140:AC140)</f>
        <v>216</v>
      </c>
    </row>
    <row r="141" spans="1:30" ht="17.25" thickBot="1">
      <c r="A141" s="277">
        <v>20</v>
      </c>
      <c r="C141" s="277" t="s">
        <v>791</v>
      </c>
      <c r="E141" s="586">
        <v>332</v>
      </c>
      <c r="F141" s="587" t="s">
        <v>31</v>
      </c>
      <c r="G141" s="588">
        <v>572</v>
      </c>
      <c r="H141" s="461">
        <v>8</v>
      </c>
      <c r="I141" s="461">
        <v>57</v>
      </c>
      <c r="J141" s="461">
        <v>99</v>
      </c>
      <c r="K141" s="461">
        <v>21</v>
      </c>
      <c r="L141" s="461">
        <v>14</v>
      </c>
      <c r="M141" s="461">
        <v>0</v>
      </c>
      <c r="N141" s="461">
        <v>14</v>
      </c>
      <c r="O141" s="461">
        <v>2</v>
      </c>
      <c r="P141" s="461">
        <v>3</v>
      </c>
      <c r="Q141" s="461">
        <v>15</v>
      </c>
      <c r="R141" s="280"/>
      <c r="S141" s="461">
        <v>0</v>
      </c>
      <c r="T141" s="461">
        <v>1</v>
      </c>
      <c r="U141" s="461">
        <v>0</v>
      </c>
      <c r="V141" s="280"/>
      <c r="W141" s="461">
        <v>4</v>
      </c>
      <c r="X141" s="461">
        <v>50</v>
      </c>
      <c r="Y141" s="461">
        <v>1</v>
      </c>
      <c r="Z141" s="462"/>
      <c r="AA141" s="462"/>
      <c r="AB141" s="461">
        <v>0</v>
      </c>
      <c r="AC141" s="461">
        <v>8</v>
      </c>
      <c r="AD141" s="463">
        <f>SUM(H141:AC141)</f>
        <v>297</v>
      </c>
    </row>
    <row r="142" spans="1:30">
      <c r="B142" s="291" t="s">
        <v>63</v>
      </c>
      <c r="C142" s="659" t="s">
        <v>64</v>
      </c>
      <c r="D142" s="659"/>
      <c r="E142" s="546"/>
      <c r="F142" s="546"/>
      <c r="G142" s="114">
        <f t="shared" ref="G142:AC142" si="11">SUM(G26:G141)</f>
        <v>66299</v>
      </c>
      <c r="H142" s="114">
        <f>SUM(H26:H141)</f>
        <v>816</v>
      </c>
      <c r="I142" s="114">
        <f t="shared" si="11"/>
        <v>10477</v>
      </c>
      <c r="J142" s="114">
        <f t="shared" si="11"/>
        <v>10525</v>
      </c>
      <c r="K142" s="114">
        <f t="shared" si="11"/>
        <v>574</v>
      </c>
      <c r="L142" s="114">
        <f t="shared" si="11"/>
        <v>1344</v>
      </c>
      <c r="M142" s="114">
        <f t="shared" si="11"/>
        <v>926</v>
      </c>
      <c r="N142" s="114">
        <f t="shared" si="11"/>
        <v>307</v>
      </c>
      <c r="O142" s="114">
        <f t="shared" si="11"/>
        <v>164</v>
      </c>
      <c r="P142" s="114">
        <f t="shared" si="11"/>
        <v>127</v>
      </c>
      <c r="Q142" s="114">
        <f t="shared" si="11"/>
        <v>3247</v>
      </c>
      <c r="R142" s="114">
        <f t="shared" si="11"/>
        <v>0</v>
      </c>
      <c r="S142" s="114">
        <f t="shared" si="11"/>
        <v>40</v>
      </c>
      <c r="T142" s="114">
        <f t="shared" si="11"/>
        <v>269</v>
      </c>
      <c r="U142" s="114">
        <f t="shared" si="11"/>
        <v>222</v>
      </c>
      <c r="V142" s="114">
        <f t="shared" si="11"/>
        <v>0</v>
      </c>
      <c r="W142" s="114">
        <f t="shared" si="11"/>
        <v>618</v>
      </c>
      <c r="X142" s="114">
        <f t="shared" si="11"/>
        <v>7324</v>
      </c>
      <c r="Y142" s="114">
        <f t="shared" si="11"/>
        <v>1053</v>
      </c>
      <c r="Z142" s="114">
        <f t="shared" si="11"/>
        <v>0</v>
      </c>
      <c r="AA142" s="395">
        <f t="shared" si="11"/>
        <v>0</v>
      </c>
      <c r="AB142" s="395">
        <f t="shared" si="11"/>
        <v>8</v>
      </c>
      <c r="AC142" s="395">
        <f t="shared" si="11"/>
        <v>1297</v>
      </c>
      <c r="AD142" s="513">
        <f>SUM(AD26:AD141)</f>
        <v>36958</v>
      </c>
    </row>
    <row r="143" spans="1:30">
      <c r="B143" s="585"/>
      <c r="C143" s="29"/>
      <c r="D143" s="29"/>
      <c r="E143" s="29"/>
      <c r="F143" s="29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576"/>
      <c r="AB143" s="576"/>
      <c r="AC143" s="576"/>
      <c r="AD143" s="577"/>
    </row>
    <row r="144" spans="1:30">
      <c r="A144" s="723"/>
      <c r="B144" s="723"/>
      <c r="C144" s="723"/>
      <c r="D144" s="723"/>
      <c r="E144" s="723"/>
      <c r="F144" s="723"/>
      <c r="G144" s="723"/>
      <c r="H144" s="723"/>
      <c r="I144" s="723"/>
      <c r="J144" s="723"/>
      <c r="K144" s="723"/>
      <c r="L144" s="723"/>
      <c r="M144" s="723"/>
      <c r="N144" s="723"/>
      <c r="O144" s="723"/>
      <c r="P144" s="723"/>
      <c r="Q144" s="723"/>
      <c r="R144" s="723"/>
      <c r="S144" s="723"/>
      <c r="T144" s="723"/>
      <c r="U144" s="723"/>
      <c r="V144" s="723"/>
      <c r="W144" s="723"/>
      <c r="X144" s="723"/>
      <c r="Y144" s="723"/>
      <c r="Z144" s="723"/>
      <c r="AA144" s="723"/>
      <c r="AB144" s="266"/>
      <c r="AC144" s="266"/>
      <c r="AD144" s="266"/>
    </row>
    <row r="145" spans="1:30">
      <c r="E145" s="288"/>
      <c r="F145" s="288"/>
      <c r="AA145" s="266"/>
      <c r="AB145" s="266"/>
      <c r="AC145" s="266"/>
      <c r="AD145" s="266"/>
    </row>
    <row r="146" spans="1:30">
      <c r="B146" s="291" t="s">
        <v>65</v>
      </c>
      <c r="C146" s="660" t="s">
        <v>66</v>
      </c>
      <c r="D146" s="661"/>
      <c r="E146" s="661"/>
      <c r="F146" s="662"/>
      <c r="G146" s="475" t="s">
        <v>6</v>
      </c>
      <c r="H146" s="551" t="s">
        <v>7</v>
      </c>
      <c r="I146" s="551" t="s">
        <v>8</v>
      </c>
      <c r="J146" s="551" t="s">
        <v>9</v>
      </c>
      <c r="K146" s="551" t="s">
        <v>10</v>
      </c>
      <c r="L146" s="551" t="s">
        <v>11</v>
      </c>
      <c r="M146" s="551" t="s">
        <v>12</v>
      </c>
      <c r="N146" s="551" t="s">
        <v>13</v>
      </c>
      <c r="O146" s="551" t="s">
        <v>14</v>
      </c>
      <c r="P146" s="551" t="s">
        <v>15</v>
      </c>
      <c r="Q146" s="551" t="s">
        <v>16</v>
      </c>
      <c r="R146" s="551" t="s">
        <v>17</v>
      </c>
      <c r="S146" s="551" t="s">
        <v>18</v>
      </c>
      <c r="T146" s="551" t="s">
        <v>22</v>
      </c>
      <c r="U146" s="551" t="s">
        <v>23</v>
      </c>
      <c r="V146" s="551" t="s">
        <v>24</v>
      </c>
      <c r="W146" s="551" t="s">
        <v>25</v>
      </c>
      <c r="X146" s="551" t="s">
        <v>26</v>
      </c>
      <c r="Y146" s="551" t="s">
        <v>27</v>
      </c>
      <c r="Z146" s="551" t="s">
        <v>28</v>
      </c>
      <c r="AA146" s="597" t="s">
        <v>29</v>
      </c>
      <c r="AB146" s="266"/>
      <c r="AC146" s="266"/>
      <c r="AD146" s="266"/>
    </row>
    <row r="147" spans="1:30">
      <c r="C147" s="663"/>
      <c r="D147" s="664"/>
      <c r="E147" s="664"/>
      <c r="F147" s="665"/>
      <c r="G147" s="285">
        <f>G142</f>
        <v>66299</v>
      </c>
      <c r="H147" s="285">
        <f>H142+134</f>
        <v>950</v>
      </c>
      <c r="I147" s="285">
        <f>I142+111</f>
        <v>10588</v>
      </c>
      <c r="J147" s="285">
        <f>J142+135</f>
        <v>10660</v>
      </c>
      <c r="K147" s="285">
        <f>K142+111</f>
        <v>685</v>
      </c>
      <c r="L147" s="285">
        <f>L142</f>
        <v>1344</v>
      </c>
      <c r="M147" s="285">
        <f t="shared" ref="M147:S147" si="12">M142</f>
        <v>926</v>
      </c>
      <c r="N147" s="285">
        <f t="shared" si="12"/>
        <v>307</v>
      </c>
      <c r="O147" s="285">
        <f t="shared" si="12"/>
        <v>164</v>
      </c>
      <c r="P147" s="285">
        <f t="shared" si="12"/>
        <v>127</v>
      </c>
      <c r="Q147" s="285">
        <f t="shared" si="12"/>
        <v>3247</v>
      </c>
      <c r="R147" s="285">
        <f t="shared" si="12"/>
        <v>0</v>
      </c>
      <c r="S147" s="285">
        <f t="shared" si="12"/>
        <v>40</v>
      </c>
      <c r="T147" s="285">
        <f>W142</f>
        <v>618</v>
      </c>
      <c r="U147" s="285">
        <f>X142</f>
        <v>7324</v>
      </c>
      <c r="V147" s="285">
        <f>Y142</f>
        <v>1053</v>
      </c>
      <c r="W147" s="285">
        <f t="shared" ref="W147:X147" si="13">Z142</f>
        <v>0</v>
      </c>
      <c r="X147" s="285">
        <f t="shared" si="13"/>
        <v>0</v>
      </c>
      <c r="Y147" s="285">
        <f>AB142</f>
        <v>8</v>
      </c>
      <c r="Z147" s="285">
        <f>AC142</f>
        <v>1297</v>
      </c>
      <c r="AA147" s="280">
        <f>AD142</f>
        <v>36958</v>
      </c>
      <c r="AB147" s="266"/>
      <c r="AC147" s="266"/>
      <c r="AD147" s="266"/>
    </row>
    <row r="148" spans="1:30">
      <c r="E148" s="288"/>
      <c r="F148" s="288"/>
      <c r="AA148" s="266"/>
      <c r="AB148" s="266"/>
      <c r="AC148" s="266"/>
      <c r="AD148" s="266"/>
    </row>
    <row r="149" spans="1:30" ht="30.75" customHeight="1">
      <c r="B149" s="291" t="s">
        <v>67</v>
      </c>
      <c r="C149" s="666" t="s">
        <v>68</v>
      </c>
      <c r="D149" s="666"/>
      <c r="E149" s="666"/>
      <c r="F149" s="666"/>
      <c r="G149" s="475" t="s">
        <v>6</v>
      </c>
      <c r="H149" s="721" t="s">
        <v>69</v>
      </c>
      <c r="I149" s="721"/>
      <c r="J149" s="721" t="s">
        <v>70</v>
      </c>
      <c r="K149" s="721"/>
      <c r="L149" s="551" t="s">
        <v>11</v>
      </c>
      <c r="M149" s="551" t="s">
        <v>12</v>
      </c>
      <c r="N149" s="551" t="s">
        <v>13</v>
      </c>
      <c r="O149" s="551" t="s">
        <v>14</v>
      </c>
      <c r="P149" s="551" t="s">
        <v>15</v>
      </c>
      <c r="Q149" s="551" t="s">
        <v>16</v>
      </c>
      <c r="R149" s="551" t="s">
        <v>17</v>
      </c>
      <c r="S149" s="551" t="s">
        <v>18</v>
      </c>
      <c r="T149" s="551" t="s">
        <v>22</v>
      </c>
      <c r="U149" s="551" t="s">
        <v>23</v>
      </c>
      <c r="V149" s="551" t="s">
        <v>24</v>
      </c>
      <c r="W149" s="551" t="s">
        <v>25</v>
      </c>
      <c r="X149" s="551" t="s">
        <v>26</v>
      </c>
      <c r="Y149" s="551" t="s">
        <v>27</v>
      </c>
      <c r="Z149" s="551" t="s">
        <v>28</v>
      </c>
      <c r="AA149" s="597" t="s">
        <v>29</v>
      </c>
      <c r="AB149" s="266"/>
      <c r="AC149" s="266"/>
      <c r="AD149" s="266"/>
    </row>
    <row r="150" spans="1:30">
      <c r="C150" s="666"/>
      <c r="D150" s="666"/>
      <c r="E150" s="666"/>
      <c r="F150" s="666"/>
      <c r="G150" s="285">
        <f>G142</f>
        <v>66299</v>
      </c>
      <c r="H150" s="668">
        <f>H147+J147</f>
        <v>11610</v>
      </c>
      <c r="I150" s="668"/>
      <c r="J150" s="668">
        <f>I147+K147</f>
        <v>11273</v>
      </c>
      <c r="K150" s="668"/>
      <c r="L150" s="285">
        <f>L147</f>
        <v>1344</v>
      </c>
      <c r="M150" s="285">
        <f t="shared" ref="M150:Q150" si="14">M147</f>
        <v>926</v>
      </c>
      <c r="N150" s="285">
        <f t="shared" si="14"/>
        <v>307</v>
      </c>
      <c r="O150" s="285">
        <f t="shared" si="14"/>
        <v>164</v>
      </c>
      <c r="P150" s="285">
        <f t="shared" si="14"/>
        <v>127</v>
      </c>
      <c r="Q150" s="285">
        <f t="shared" si="14"/>
        <v>3247</v>
      </c>
      <c r="R150" s="285" t="s">
        <v>790</v>
      </c>
      <c r="S150" s="285">
        <f>S147</f>
        <v>40</v>
      </c>
      <c r="T150" s="285">
        <f>T147</f>
        <v>618</v>
      </c>
      <c r="U150" s="285">
        <f t="shared" ref="U150:V150" si="15">U147</f>
        <v>7324</v>
      </c>
      <c r="V150" s="285">
        <f t="shared" si="15"/>
        <v>1053</v>
      </c>
      <c r="W150" s="285" t="s">
        <v>790</v>
      </c>
      <c r="X150" s="285" t="s">
        <v>790</v>
      </c>
      <c r="Y150" s="285">
        <f>Y147</f>
        <v>8</v>
      </c>
      <c r="Z150" s="285">
        <f>Z147</f>
        <v>1297</v>
      </c>
      <c r="AA150" s="280">
        <f>AA147</f>
        <v>36958</v>
      </c>
      <c r="AB150" s="266"/>
      <c r="AC150" s="266"/>
      <c r="AD150" s="266"/>
    </row>
    <row r="151" spans="1:30">
      <c r="C151" s="323"/>
      <c r="D151" s="323"/>
      <c r="E151" s="323"/>
      <c r="F151" s="323"/>
      <c r="G151" s="37"/>
      <c r="H151" s="317"/>
      <c r="I151" s="317"/>
      <c r="J151" s="317"/>
      <c r="K151" s="31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85"/>
      <c r="AB151" s="266"/>
      <c r="AC151" s="266"/>
      <c r="AD151" s="266"/>
    </row>
    <row r="152" spans="1:30">
      <c r="C152" s="722" t="s">
        <v>793</v>
      </c>
      <c r="D152" s="722"/>
      <c r="E152" s="323"/>
      <c r="F152" s="323"/>
      <c r="G152" s="37"/>
      <c r="H152" s="317"/>
      <c r="I152" s="317"/>
      <c r="J152" s="317"/>
      <c r="K152" s="31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85"/>
      <c r="AB152" s="266"/>
      <c r="AC152" s="266"/>
      <c r="AD152" s="266"/>
    </row>
    <row r="153" spans="1:30">
      <c r="C153" s="722" t="s">
        <v>794</v>
      </c>
      <c r="D153" s="722"/>
      <c r="E153" s="323"/>
      <c r="F153" s="323"/>
      <c r="G153" s="37"/>
      <c r="H153" s="317"/>
      <c r="I153" s="317"/>
      <c r="J153" s="317"/>
      <c r="K153" s="31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85"/>
      <c r="AB153" s="266"/>
      <c r="AC153" s="266"/>
      <c r="AD153" s="266"/>
    </row>
    <row r="154" spans="1:30">
      <c r="C154" s="722" t="s">
        <v>795</v>
      </c>
      <c r="D154" s="722"/>
    </row>
    <row r="156" spans="1:30" ht="33">
      <c r="A156" s="590" t="s">
        <v>0</v>
      </c>
      <c r="B156" s="591" t="s">
        <v>1</v>
      </c>
      <c r="C156" s="589" t="s">
        <v>2</v>
      </c>
      <c r="D156" s="589" t="s">
        <v>3</v>
      </c>
      <c r="E156" s="592" t="s">
        <v>4</v>
      </c>
      <c r="F156" s="592" t="s">
        <v>5</v>
      </c>
      <c r="G156" s="592" t="s">
        <v>6</v>
      </c>
      <c r="H156" s="551" t="s">
        <v>7</v>
      </c>
      <c r="I156" s="551" t="s">
        <v>8</v>
      </c>
      <c r="J156" s="551" t="s">
        <v>9</v>
      </c>
      <c r="K156" s="551" t="s">
        <v>10</v>
      </c>
      <c r="L156" s="551" t="s">
        <v>11</v>
      </c>
      <c r="M156" s="551" t="s">
        <v>12</v>
      </c>
      <c r="N156" s="551" t="s">
        <v>13</v>
      </c>
      <c r="O156" s="551" t="s">
        <v>14</v>
      </c>
      <c r="P156" s="551" t="s">
        <v>15</v>
      </c>
      <c r="Q156" s="551" t="s">
        <v>16</v>
      </c>
      <c r="R156" s="551" t="s">
        <v>17</v>
      </c>
      <c r="S156" s="551" t="s">
        <v>18</v>
      </c>
      <c r="T156" s="593" t="s">
        <v>19</v>
      </c>
      <c r="U156" s="593" t="s">
        <v>20</v>
      </c>
      <c r="V156" s="593" t="s">
        <v>21</v>
      </c>
      <c r="W156" s="551" t="s">
        <v>22</v>
      </c>
      <c r="X156" s="551" t="s">
        <v>23</v>
      </c>
      <c r="Y156" s="551" t="s">
        <v>24</v>
      </c>
      <c r="Z156" s="551" t="s">
        <v>25</v>
      </c>
      <c r="AA156" s="551" t="s">
        <v>26</v>
      </c>
      <c r="AB156" s="545" t="s">
        <v>713</v>
      </c>
      <c r="AC156" s="551" t="s">
        <v>27</v>
      </c>
      <c r="AD156" s="551" t="s">
        <v>28</v>
      </c>
    </row>
    <row r="157" spans="1:30">
      <c r="A157" s="279">
        <v>20</v>
      </c>
      <c r="B157" s="290">
        <v>127</v>
      </c>
      <c r="C157" s="280" t="s">
        <v>712</v>
      </c>
      <c r="D157" s="280"/>
      <c r="E157" s="289">
        <v>838</v>
      </c>
      <c r="F157" s="280" t="s">
        <v>31</v>
      </c>
      <c r="G157" s="281">
        <v>509</v>
      </c>
      <c r="H157" s="285"/>
      <c r="I157" s="285"/>
      <c r="J157" s="285"/>
      <c r="K157" s="285"/>
      <c r="L157" s="285"/>
      <c r="M157" s="285"/>
      <c r="N157" s="285"/>
      <c r="O157" s="285"/>
      <c r="P157" s="285"/>
      <c r="Q157" s="285"/>
      <c r="R157" s="285"/>
      <c r="S157" s="285"/>
      <c r="T157" s="287"/>
      <c r="U157" s="287"/>
      <c r="V157" s="287"/>
      <c r="W157" s="285"/>
      <c r="X157" s="285"/>
      <c r="Y157" s="285"/>
      <c r="Z157" s="285"/>
      <c r="AA157" s="285"/>
      <c r="AB157" s="285">
        <v>278</v>
      </c>
      <c r="AC157" s="285">
        <v>0</v>
      </c>
      <c r="AD157" s="285">
        <v>42</v>
      </c>
    </row>
    <row r="158" spans="1:30">
      <c r="A158" s="279">
        <v>20</v>
      </c>
      <c r="B158" s="290">
        <v>127</v>
      </c>
      <c r="C158" s="280" t="s">
        <v>712</v>
      </c>
      <c r="D158" s="280"/>
      <c r="E158" s="289">
        <v>838</v>
      </c>
      <c r="F158" s="280" t="s">
        <v>32</v>
      </c>
      <c r="G158" s="281">
        <v>508</v>
      </c>
      <c r="H158" s="285"/>
      <c r="I158" s="285"/>
      <c r="J158" s="285"/>
      <c r="K158" s="285"/>
      <c r="L158" s="285"/>
      <c r="M158" s="285"/>
      <c r="N158" s="285"/>
      <c r="O158" s="285"/>
      <c r="P158" s="285"/>
      <c r="Q158" s="285"/>
      <c r="R158" s="285"/>
      <c r="S158" s="285"/>
      <c r="T158" s="287"/>
      <c r="U158" s="287"/>
      <c r="V158" s="287"/>
      <c r="W158" s="285"/>
      <c r="X158" s="285"/>
      <c r="Y158" s="285"/>
      <c r="Z158" s="285"/>
      <c r="AA158" s="285"/>
      <c r="AB158" s="285">
        <v>311</v>
      </c>
      <c r="AC158" s="285">
        <v>0</v>
      </c>
      <c r="AD158" s="285">
        <v>27</v>
      </c>
    </row>
    <row r="159" spans="1:30">
      <c r="A159" s="279">
        <v>20</v>
      </c>
      <c r="B159" s="290">
        <v>127</v>
      </c>
      <c r="C159" s="280" t="s">
        <v>712</v>
      </c>
      <c r="D159" s="280"/>
      <c r="E159" s="289">
        <v>838</v>
      </c>
      <c r="F159" s="280" t="s">
        <v>33</v>
      </c>
      <c r="G159" s="281">
        <v>508</v>
      </c>
      <c r="H159" s="285"/>
      <c r="I159" s="285"/>
      <c r="J159" s="285"/>
      <c r="K159" s="285"/>
      <c r="L159" s="285"/>
      <c r="M159" s="285"/>
      <c r="N159" s="285"/>
      <c r="O159" s="285"/>
      <c r="P159" s="285"/>
      <c r="Q159" s="285"/>
      <c r="R159" s="285"/>
      <c r="S159" s="285"/>
      <c r="T159" s="287"/>
      <c r="U159" s="287"/>
      <c r="V159" s="287"/>
      <c r="W159" s="285"/>
      <c r="X159" s="285"/>
      <c r="Y159" s="285"/>
      <c r="Z159" s="285"/>
      <c r="AA159" s="285"/>
      <c r="AB159" s="285">
        <v>295</v>
      </c>
      <c r="AC159" s="285">
        <v>0</v>
      </c>
      <c r="AD159" s="285">
        <v>22</v>
      </c>
    </row>
    <row r="160" spans="1:30">
      <c r="A160" s="279">
        <v>20</v>
      </c>
      <c r="B160" s="290">
        <v>127</v>
      </c>
      <c r="C160" s="280" t="s">
        <v>712</v>
      </c>
      <c r="D160" s="280"/>
      <c r="E160" s="289">
        <v>839</v>
      </c>
      <c r="F160" s="280" t="s">
        <v>31</v>
      </c>
      <c r="G160" s="281">
        <v>512</v>
      </c>
      <c r="H160" s="285"/>
      <c r="I160" s="285"/>
      <c r="J160" s="285"/>
      <c r="K160" s="285"/>
      <c r="L160" s="285"/>
      <c r="M160" s="285"/>
      <c r="N160" s="285"/>
      <c r="O160" s="285"/>
      <c r="P160" s="285"/>
      <c r="Q160" s="285"/>
      <c r="R160" s="285"/>
      <c r="S160" s="285"/>
      <c r="T160" s="287"/>
      <c r="U160" s="287"/>
      <c r="V160" s="287"/>
      <c r="W160" s="285"/>
      <c r="X160" s="285"/>
      <c r="Y160" s="285"/>
      <c r="Z160" s="285"/>
      <c r="AA160" s="285"/>
      <c r="AB160" s="285">
        <v>310</v>
      </c>
      <c r="AC160" s="285">
        <v>0</v>
      </c>
      <c r="AD160" s="285">
        <v>39</v>
      </c>
    </row>
    <row r="161" spans="1:30">
      <c r="A161" s="279">
        <v>20</v>
      </c>
      <c r="B161" s="290">
        <v>127</v>
      </c>
      <c r="C161" s="280" t="s">
        <v>712</v>
      </c>
      <c r="D161" s="280"/>
      <c r="E161" s="289">
        <v>839</v>
      </c>
      <c r="F161" s="280" t="s">
        <v>32</v>
      </c>
      <c r="G161" s="281">
        <v>512</v>
      </c>
      <c r="H161" s="285"/>
      <c r="I161" s="285"/>
      <c r="J161" s="285"/>
      <c r="K161" s="285"/>
      <c r="L161" s="285"/>
      <c r="M161" s="285"/>
      <c r="N161" s="285"/>
      <c r="O161" s="285"/>
      <c r="P161" s="285"/>
      <c r="Q161" s="285"/>
      <c r="R161" s="285"/>
      <c r="S161" s="285"/>
      <c r="T161" s="287"/>
      <c r="U161" s="287"/>
      <c r="V161" s="287"/>
      <c r="W161" s="285"/>
      <c r="X161" s="285"/>
      <c r="Y161" s="285"/>
      <c r="Z161" s="285"/>
      <c r="AA161" s="285"/>
      <c r="AB161" s="285">
        <v>279</v>
      </c>
      <c r="AC161" s="285">
        <v>0</v>
      </c>
      <c r="AD161" s="285">
        <v>57</v>
      </c>
    </row>
    <row r="162" spans="1:30">
      <c r="A162" s="279">
        <v>20</v>
      </c>
      <c r="B162" s="290">
        <v>127</v>
      </c>
      <c r="C162" s="280" t="s">
        <v>712</v>
      </c>
      <c r="D162" s="280"/>
      <c r="E162" s="289">
        <v>840</v>
      </c>
      <c r="F162" s="280" t="s">
        <v>31</v>
      </c>
      <c r="G162" s="281">
        <v>632</v>
      </c>
      <c r="H162" s="285"/>
      <c r="I162" s="285"/>
      <c r="J162" s="285"/>
      <c r="K162" s="285"/>
      <c r="L162" s="285"/>
      <c r="M162" s="285"/>
      <c r="N162" s="285"/>
      <c r="O162" s="285"/>
      <c r="P162" s="285"/>
      <c r="Q162" s="285"/>
      <c r="R162" s="285"/>
      <c r="S162" s="285"/>
      <c r="T162" s="287"/>
      <c r="U162" s="287"/>
      <c r="V162" s="287"/>
      <c r="W162" s="285"/>
      <c r="X162" s="285"/>
      <c r="Y162" s="285"/>
      <c r="Z162" s="285"/>
      <c r="AA162" s="285"/>
      <c r="AB162" s="285">
        <v>381</v>
      </c>
      <c r="AC162" s="285">
        <v>0</v>
      </c>
      <c r="AD162" s="285">
        <v>0</v>
      </c>
    </row>
    <row r="163" spans="1:30">
      <c r="A163" s="279">
        <v>20</v>
      </c>
      <c r="B163" s="290">
        <v>127</v>
      </c>
      <c r="C163" s="280" t="s">
        <v>712</v>
      </c>
      <c r="D163" s="280"/>
      <c r="E163" s="289">
        <v>840</v>
      </c>
      <c r="F163" s="280" t="s">
        <v>32</v>
      </c>
      <c r="G163" s="281">
        <v>631</v>
      </c>
      <c r="H163" s="285"/>
      <c r="I163" s="285"/>
      <c r="J163" s="285"/>
      <c r="K163" s="285"/>
      <c r="L163" s="285"/>
      <c r="M163" s="285"/>
      <c r="N163" s="285"/>
      <c r="O163" s="285"/>
      <c r="P163" s="285"/>
      <c r="Q163" s="285"/>
      <c r="R163" s="285"/>
      <c r="S163" s="285"/>
      <c r="T163" s="287"/>
      <c r="U163" s="287"/>
      <c r="V163" s="287"/>
      <c r="W163" s="285"/>
      <c r="X163" s="285"/>
      <c r="Y163" s="285"/>
      <c r="Z163" s="285"/>
      <c r="AA163" s="285"/>
      <c r="AB163" s="285">
        <v>390</v>
      </c>
      <c r="AC163" s="285">
        <v>0</v>
      </c>
      <c r="AD163" s="285">
        <v>0</v>
      </c>
    </row>
    <row r="164" spans="1:30">
      <c r="B164" s="291" t="s">
        <v>63</v>
      </c>
      <c r="C164" s="659" t="s">
        <v>64</v>
      </c>
      <c r="D164" s="659"/>
      <c r="E164" s="544"/>
      <c r="F164" s="544"/>
      <c r="G164" s="293">
        <f t="shared" ref="G164:AD164" si="16">SUM(G157:G163)</f>
        <v>3812</v>
      </c>
      <c r="H164" s="293">
        <f t="shared" si="16"/>
        <v>0</v>
      </c>
      <c r="I164" s="293">
        <f t="shared" si="16"/>
        <v>0</v>
      </c>
      <c r="J164" s="293">
        <f t="shared" si="16"/>
        <v>0</v>
      </c>
      <c r="K164" s="293">
        <f t="shared" si="16"/>
        <v>0</v>
      </c>
      <c r="L164" s="293">
        <f t="shared" si="16"/>
        <v>0</v>
      </c>
      <c r="M164" s="293">
        <f t="shared" si="16"/>
        <v>0</v>
      </c>
      <c r="N164" s="293">
        <f t="shared" si="16"/>
        <v>0</v>
      </c>
      <c r="O164" s="293">
        <f t="shared" si="16"/>
        <v>0</v>
      </c>
      <c r="P164" s="293">
        <f t="shared" si="16"/>
        <v>0</v>
      </c>
      <c r="Q164" s="293">
        <f t="shared" si="16"/>
        <v>0</v>
      </c>
      <c r="R164" s="293">
        <f t="shared" si="16"/>
        <v>0</v>
      </c>
      <c r="S164" s="293">
        <f t="shared" si="16"/>
        <v>0</v>
      </c>
      <c r="T164" s="293">
        <f t="shared" si="16"/>
        <v>0</v>
      </c>
      <c r="U164" s="293">
        <f t="shared" si="16"/>
        <v>0</v>
      </c>
      <c r="V164" s="293">
        <f t="shared" si="16"/>
        <v>0</v>
      </c>
      <c r="W164" s="293">
        <f t="shared" si="16"/>
        <v>0</v>
      </c>
      <c r="X164" s="293">
        <f t="shared" si="16"/>
        <v>0</v>
      </c>
      <c r="Y164" s="293">
        <f t="shared" si="16"/>
        <v>0</v>
      </c>
      <c r="Z164" s="293">
        <f t="shared" si="16"/>
        <v>0</v>
      </c>
      <c r="AA164" s="293">
        <f t="shared" si="16"/>
        <v>0</v>
      </c>
      <c r="AB164" s="293">
        <f>SUM(AB157:AB163)</f>
        <v>2244</v>
      </c>
      <c r="AC164" s="293">
        <f t="shared" si="16"/>
        <v>0</v>
      </c>
      <c r="AD164" s="293">
        <f t="shared" si="16"/>
        <v>187</v>
      </c>
    </row>
    <row r="165" spans="1:30">
      <c r="E165" s="288"/>
      <c r="F165" s="288"/>
    </row>
    <row r="166" spans="1:30" ht="66">
      <c r="B166" s="291" t="s">
        <v>65</v>
      </c>
      <c r="C166" s="660" t="s">
        <v>66</v>
      </c>
      <c r="D166" s="661"/>
      <c r="E166" s="661"/>
      <c r="F166" s="662"/>
      <c r="G166" s="475" t="s">
        <v>6</v>
      </c>
      <c r="H166" s="551" t="s">
        <v>7</v>
      </c>
      <c r="I166" s="551" t="s">
        <v>8</v>
      </c>
      <c r="J166" s="551" t="s">
        <v>9</v>
      </c>
      <c r="K166" s="551" t="s">
        <v>10</v>
      </c>
      <c r="L166" s="551" t="s">
        <v>11</v>
      </c>
      <c r="M166" s="551" t="s">
        <v>12</v>
      </c>
      <c r="N166" s="551" t="s">
        <v>13</v>
      </c>
      <c r="O166" s="551" t="s">
        <v>14</v>
      </c>
      <c r="P166" s="551" t="s">
        <v>15</v>
      </c>
      <c r="Q166" s="551" t="s">
        <v>16</v>
      </c>
      <c r="R166" s="551" t="s">
        <v>17</v>
      </c>
      <c r="S166" s="551" t="s">
        <v>18</v>
      </c>
      <c r="T166" s="551" t="s">
        <v>22</v>
      </c>
      <c r="U166" s="551" t="s">
        <v>23</v>
      </c>
      <c r="V166" s="551" t="s">
        <v>24</v>
      </c>
      <c r="W166" s="551" t="s">
        <v>25</v>
      </c>
      <c r="X166" s="551" t="s">
        <v>26</v>
      </c>
      <c r="Y166" s="545" t="s">
        <v>713</v>
      </c>
      <c r="Z166" s="551" t="s">
        <v>27</v>
      </c>
      <c r="AA166" s="551" t="s">
        <v>28</v>
      </c>
      <c r="AB166" s="551" t="s">
        <v>29</v>
      </c>
    </row>
    <row r="167" spans="1:30">
      <c r="C167" s="663"/>
      <c r="D167" s="664"/>
      <c r="E167" s="664"/>
      <c r="F167" s="665"/>
      <c r="G167" s="285">
        <f>G164</f>
        <v>3812</v>
      </c>
      <c r="H167" s="285">
        <v>0</v>
      </c>
      <c r="I167" s="285">
        <v>0</v>
      </c>
      <c r="J167" s="285">
        <v>0</v>
      </c>
      <c r="K167" s="285">
        <v>0</v>
      </c>
      <c r="L167" s="285">
        <f t="shared" ref="L167:S167" si="17">L164</f>
        <v>0</v>
      </c>
      <c r="M167" s="285">
        <f t="shared" si="17"/>
        <v>0</v>
      </c>
      <c r="N167" s="285">
        <f t="shared" si="17"/>
        <v>0</v>
      </c>
      <c r="O167" s="285">
        <f t="shared" si="17"/>
        <v>0</v>
      </c>
      <c r="P167" s="285">
        <f t="shared" si="17"/>
        <v>0</v>
      </c>
      <c r="Q167" s="285">
        <f t="shared" si="17"/>
        <v>0</v>
      </c>
      <c r="R167" s="285">
        <f t="shared" si="17"/>
        <v>0</v>
      </c>
      <c r="S167" s="285">
        <f t="shared" si="17"/>
        <v>0</v>
      </c>
      <c r="T167" s="285">
        <f>W157</f>
        <v>0</v>
      </c>
      <c r="U167" s="285">
        <f>X157</f>
        <v>0</v>
      </c>
      <c r="V167" s="285">
        <f>Y157</f>
        <v>0</v>
      </c>
      <c r="W167" s="285">
        <f>Z157</f>
        <v>0</v>
      </c>
      <c r="X167" s="285">
        <f>AA157</f>
        <v>0</v>
      </c>
      <c r="Y167" s="285">
        <f>AB164</f>
        <v>2244</v>
      </c>
      <c r="Z167" s="285">
        <f>AC164</f>
        <v>0</v>
      </c>
      <c r="AA167" s="285">
        <f>AD164</f>
        <v>187</v>
      </c>
      <c r="AB167" s="285">
        <f>SUM(H167:AA167)</f>
        <v>2431</v>
      </c>
    </row>
    <row r="168" spans="1:30">
      <c r="E168" s="288"/>
      <c r="F168" s="288"/>
    </row>
    <row r="169" spans="1:30" ht="66">
      <c r="B169" s="291" t="s">
        <v>67</v>
      </c>
      <c r="C169" s="666" t="s">
        <v>68</v>
      </c>
      <c r="D169" s="666"/>
      <c r="E169" s="666"/>
      <c r="F169" s="666"/>
      <c r="G169" s="475" t="s">
        <v>6</v>
      </c>
      <c r="H169" s="721" t="s">
        <v>69</v>
      </c>
      <c r="I169" s="721"/>
      <c r="J169" s="721" t="s">
        <v>70</v>
      </c>
      <c r="K169" s="721"/>
      <c r="L169" s="551" t="s">
        <v>11</v>
      </c>
      <c r="M169" s="551" t="s">
        <v>12</v>
      </c>
      <c r="N169" s="551" t="s">
        <v>13</v>
      </c>
      <c r="O169" s="551" t="s">
        <v>14</v>
      </c>
      <c r="P169" s="551" t="s">
        <v>15</v>
      </c>
      <c r="Q169" s="551" t="s">
        <v>16</v>
      </c>
      <c r="R169" s="551" t="s">
        <v>17</v>
      </c>
      <c r="S169" s="551" t="s">
        <v>18</v>
      </c>
      <c r="T169" s="551" t="s">
        <v>22</v>
      </c>
      <c r="U169" s="551" t="s">
        <v>23</v>
      </c>
      <c r="V169" s="551" t="s">
        <v>24</v>
      </c>
      <c r="W169" s="551" t="s">
        <v>25</v>
      </c>
      <c r="X169" s="551" t="s">
        <v>26</v>
      </c>
      <c r="Y169" s="545" t="s">
        <v>713</v>
      </c>
      <c r="Z169" s="551" t="s">
        <v>27</v>
      </c>
      <c r="AA169" s="551" t="s">
        <v>28</v>
      </c>
      <c r="AB169" s="551" t="s">
        <v>29</v>
      </c>
    </row>
    <row r="170" spans="1:30">
      <c r="C170" s="666"/>
      <c r="D170" s="666"/>
      <c r="E170" s="666"/>
      <c r="F170" s="666"/>
      <c r="G170" s="285">
        <f>G164</f>
        <v>3812</v>
      </c>
      <c r="H170" s="668">
        <f>H167+J167</f>
        <v>0</v>
      </c>
      <c r="I170" s="668"/>
      <c r="J170" s="668">
        <f>I167+K167</f>
        <v>0</v>
      </c>
      <c r="K170" s="668"/>
      <c r="L170" s="285">
        <f>L167</f>
        <v>0</v>
      </c>
      <c r="M170" s="285">
        <f t="shared" ref="M170:R170" si="18">M167</f>
        <v>0</v>
      </c>
      <c r="N170" s="285">
        <f t="shared" si="18"/>
        <v>0</v>
      </c>
      <c r="O170" s="285">
        <f t="shared" si="18"/>
        <v>0</v>
      </c>
      <c r="P170" s="285">
        <f t="shared" si="18"/>
        <v>0</v>
      </c>
      <c r="Q170" s="285">
        <f t="shared" si="18"/>
        <v>0</v>
      </c>
      <c r="R170" s="285">
        <f t="shared" si="18"/>
        <v>0</v>
      </c>
      <c r="S170" s="285">
        <f>S167</f>
        <v>0</v>
      </c>
      <c r="T170" s="285">
        <f>T167</f>
        <v>0</v>
      </c>
      <c r="U170" s="285">
        <f t="shared" ref="U170:X170" si="19">U167</f>
        <v>0</v>
      </c>
      <c r="V170" s="285">
        <f t="shared" si="19"/>
        <v>0</v>
      </c>
      <c r="W170" s="285">
        <f t="shared" si="19"/>
        <v>0</v>
      </c>
      <c r="X170" s="285">
        <f t="shared" si="19"/>
        <v>0</v>
      </c>
      <c r="Y170" s="285">
        <f>Y167</f>
        <v>2244</v>
      </c>
      <c r="Z170" s="285">
        <f>Z167</f>
        <v>0</v>
      </c>
      <c r="AA170" s="285">
        <f>AA167</f>
        <v>187</v>
      </c>
      <c r="AB170" s="285">
        <f>SUM(H170:AA170)</f>
        <v>2431</v>
      </c>
    </row>
    <row r="173" spans="1:30">
      <c r="A173" s="590" t="s">
        <v>0</v>
      </c>
      <c r="B173" s="591" t="s">
        <v>1</v>
      </c>
      <c r="C173" s="589" t="s">
        <v>2</v>
      </c>
      <c r="D173" s="589" t="s">
        <v>3</v>
      </c>
      <c r="E173" s="592" t="s">
        <v>4</v>
      </c>
      <c r="F173" s="592" t="s">
        <v>5</v>
      </c>
      <c r="G173" s="592" t="s">
        <v>6</v>
      </c>
      <c r="H173" s="551" t="s">
        <v>7</v>
      </c>
      <c r="I173" s="551" t="s">
        <v>8</v>
      </c>
      <c r="J173" s="551" t="s">
        <v>9</v>
      </c>
      <c r="K173" s="551" t="s">
        <v>10</v>
      </c>
      <c r="L173" s="551" t="s">
        <v>11</v>
      </c>
      <c r="M173" s="551" t="s">
        <v>12</v>
      </c>
      <c r="N173" s="551" t="s">
        <v>13</v>
      </c>
      <c r="O173" s="551" t="s">
        <v>14</v>
      </c>
      <c r="P173" s="551" t="s">
        <v>15</v>
      </c>
      <c r="Q173" s="551" t="s">
        <v>16</v>
      </c>
      <c r="R173" s="551" t="s">
        <v>17</v>
      </c>
      <c r="S173" s="551" t="s">
        <v>18</v>
      </c>
      <c r="T173" s="593" t="s">
        <v>19</v>
      </c>
      <c r="U173" s="593" t="s">
        <v>20</v>
      </c>
      <c r="V173" s="593" t="s">
        <v>21</v>
      </c>
      <c r="W173" s="551" t="s">
        <v>22</v>
      </c>
      <c r="X173" s="551" t="s">
        <v>23</v>
      </c>
      <c r="Y173" s="551" t="s">
        <v>24</v>
      </c>
      <c r="Z173" s="551" t="s">
        <v>25</v>
      </c>
      <c r="AA173" s="551" t="s">
        <v>26</v>
      </c>
      <c r="AB173" s="551" t="s">
        <v>27</v>
      </c>
      <c r="AC173" s="551" t="s">
        <v>28</v>
      </c>
      <c r="AD173" s="551" t="s">
        <v>29</v>
      </c>
    </row>
    <row r="174" spans="1:30">
      <c r="A174" s="279">
        <v>20</v>
      </c>
      <c r="B174" s="290">
        <v>138</v>
      </c>
      <c r="C174" s="280" t="s">
        <v>715</v>
      </c>
      <c r="D174" s="280"/>
      <c r="E174" s="289">
        <v>877</v>
      </c>
      <c r="F174" s="280" t="s">
        <v>31</v>
      </c>
      <c r="G174" s="281">
        <v>646</v>
      </c>
      <c r="H174" s="285">
        <v>0</v>
      </c>
      <c r="I174" s="285">
        <v>237</v>
      </c>
      <c r="J174" s="285">
        <v>2</v>
      </c>
      <c r="K174" s="285">
        <v>3</v>
      </c>
      <c r="L174" s="285">
        <v>1</v>
      </c>
      <c r="N174" s="285">
        <v>234</v>
      </c>
      <c r="O174" s="285"/>
      <c r="P174" s="285"/>
      <c r="Q174" s="285">
        <v>0</v>
      </c>
      <c r="R174" s="285"/>
      <c r="S174" s="285"/>
      <c r="T174" s="287">
        <v>0</v>
      </c>
      <c r="U174" s="287">
        <v>0</v>
      </c>
      <c r="V174" s="287"/>
      <c r="W174" s="285"/>
      <c r="X174" s="285"/>
      <c r="Y174" s="285"/>
      <c r="Z174" s="285"/>
      <c r="AA174" s="285"/>
      <c r="AB174" s="285">
        <v>0</v>
      </c>
      <c r="AC174" s="285">
        <v>4</v>
      </c>
      <c r="AD174" s="285">
        <f t="shared" ref="AD174:AD184" si="20">SUM(H174:AC174)</f>
        <v>481</v>
      </c>
    </row>
    <row r="175" spans="1:30">
      <c r="A175" s="279">
        <v>20</v>
      </c>
      <c r="B175" s="290">
        <v>138</v>
      </c>
      <c r="C175" s="280" t="s">
        <v>715</v>
      </c>
      <c r="D175" s="280"/>
      <c r="E175" s="289">
        <v>877</v>
      </c>
      <c r="F175" s="280" t="s">
        <v>32</v>
      </c>
      <c r="G175" s="281">
        <v>646</v>
      </c>
      <c r="H175" s="285">
        <v>1</v>
      </c>
      <c r="I175" s="285">
        <v>249</v>
      </c>
      <c r="J175" s="285">
        <v>2</v>
      </c>
      <c r="K175" s="285">
        <v>4</v>
      </c>
      <c r="L175" s="285">
        <v>0</v>
      </c>
      <c r="N175" s="285">
        <v>239</v>
      </c>
      <c r="O175" s="285"/>
      <c r="P175" s="285"/>
      <c r="Q175" s="285">
        <v>1</v>
      </c>
      <c r="R175" s="285"/>
      <c r="S175" s="285"/>
      <c r="T175" s="287">
        <v>0</v>
      </c>
      <c r="U175" s="287">
        <v>0</v>
      </c>
      <c r="V175" s="287"/>
      <c r="W175" s="285"/>
      <c r="X175" s="285"/>
      <c r="Y175" s="285"/>
      <c r="Z175" s="285"/>
      <c r="AA175" s="285"/>
      <c r="AB175" s="285">
        <v>0</v>
      </c>
      <c r="AC175" s="285">
        <v>6</v>
      </c>
      <c r="AD175" s="285">
        <f t="shared" si="20"/>
        <v>502</v>
      </c>
    </row>
    <row r="176" spans="1:30">
      <c r="A176" s="279">
        <v>20</v>
      </c>
      <c r="B176" s="290">
        <v>138</v>
      </c>
      <c r="C176" s="280" t="s">
        <v>715</v>
      </c>
      <c r="D176" s="280"/>
      <c r="E176" s="289">
        <v>877</v>
      </c>
      <c r="F176" s="280" t="s">
        <v>33</v>
      </c>
      <c r="G176" s="281">
        <v>645</v>
      </c>
      <c r="H176" s="285">
        <v>2</v>
      </c>
      <c r="I176" s="285">
        <v>175</v>
      </c>
      <c r="J176" s="285">
        <v>4</v>
      </c>
      <c r="K176" s="285">
        <v>2</v>
      </c>
      <c r="L176" s="285">
        <v>0</v>
      </c>
      <c r="N176" s="285">
        <v>297</v>
      </c>
      <c r="O176" s="285"/>
      <c r="P176" s="285"/>
      <c r="Q176" s="285">
        <v>0</v>
      </c>
      <c r="R176" s="285"/>
      <c r="S176" s="285"/>
      <c r="T176" s="287">
        <v>0</v>
      </c>
      <c r="U176" s="287">
        <v>1</v>
      </c>
      <c r="V176" s="287"/>
      <c r="W176" s="285"/>
      <c r="X176" s="285"/>
      <c r="Y176" s="285"/>
      <c r="Z176" s="285"/>
      <c r="AA176" s="285"/>
      <c r="AB176" s="285">
        <v>0</v>
      </c>
      <c r="AC176" s="285">
        <v>8</v>
      </c>
      <c r="AD176" s="285">
        <f t="shared" si="20"/>
        <v>489</v>
      </c>
    </row>
    <row r="177" spans="1:30">
      <c r="A177" s="279">
        <v>20</v>
      </c>
      <c r="B177" s="290">
        <v>138</v>
      </c>
      <c r="C177" s="280" t="s">
        <v>715</v>
      </c>
      <c r="D177" s="280"/>
      <c r="E177" s="289">
        <v>878</v>
      </c>
      <c r="F177" s="280" t="s">
        <v>31</v>
      </c>
      <c r="G177" s="281">
        <v>511</v>
      </c>
      <c r="H177" s="285">
        <v>0</v>
      </c>
      <c r="I177" s="285">
        <v>225</v>
      </c>
      <c r="J177" s="285">
        <v>1</v>
      </c>
      <c r="K177" s="285">
        <v>1</v>
      </c>
      <c r="L177" s="285">
        <v>0</v>
      </c>
      <c r="N177" s="285">
        <v>173</v>
      </c>
      <c r="O177" s="285"/>
      <c r="P177" s="285"/>
      <c r="Q177" s="285">
        <v>0</v>
      </c>
      <c r="R177" s="285"/>
      <c r="S177" s="285"/>
      <c r="T177" s="287">
        <v>0</v>
      </c>
      <c r="U177" s="287">
        <v>0</v>
      </c>
      <c r="V177" s="287"/>
      <c r="W177" s="285"/>
      <c r="X177" s="285"/>
      <c r="Y177" s="285"/>
      <c r="Z177" s="285"/>
      <c r="AA177" s="285"/>
      <c r="AB177" s="285">
        <v>0</v>
      </c>
      <c r="AC177" s="285">
        <v>1</v>
      </c>
      <c r="AD177" s="285">
        <f t="shared" si="20"/>
        <v>401</v>
      </c>
    </row>
    <row r="178" spans="1:30">
      <c r="A178" s="279">
        <v>20</v>
      </c>
      <c r="B178" s="290">
        <v>138</v>
      </c>
      <c r="C178" s="280" t="s">
        <v>715</v>
      </c>
      <c r="D178" s="280"/>
      <c r="E178" s="289">
        <v>878</v>
      </c>
      <c r="F178" s="280" t="s">
        <v>32</v>
      </c>
      <c r="G178" s="281">
        <v>510</v>
      </c>
      <c r="H178" s="285">
        <v>0</v>
      </c>
      <c r="I178" s="285">
        <v>212</v>
      </c>
      <c r="J178" s="285">
        <v>2</v>
      </c>
      <c r="K178" s="285">
        <v>2</v>
      </c>
      <c r="L178" s="285">
        <v>0</v>
      </c>
      <c r="N178" s="285">
        <v>175</v>
      </c>
      <c r="O178" s="285"/>
      <c r="P178" s="285"/>
      <c r="Q178" s="285">
        <v>0</v>
      </c>
      <c r="R178" s="285"/>
      <c r="S178" s="285"/>
      <c r="T178" s="287">
        <v>0</v>
      </c>
      <c r="U178" s="287">
        <v>0</v>
      </c>
      <c r="V178" s="287"/>
      <c r="W178" s="285"/>
      <c r="X178" s="285"/>
      <c r="Y178" s="285"/>
      <c r="Z178" s="285"/>
      <c r="AA178" s="285"/>
      <c r="AB178" s="285">
        <v>0</v>
      </c>
      <c r="AC178" s="285">
        <v>5</v>
      </c>
      <c r="AD178" s="285">
        <f t="shared" si="20"/>
        <v>396</v>
      </c>
    </row>
    <row r="179" spans="1:30">
      <c r="A179" s="279">
        <v>20</v>
      </c>
      <c r="B179" s="290">
        <v>138</v>
      </c>
      <c r="C179" s="280" t="s">
        <v>715</v>
      </c>
      <c r="D179" s="280"/>
      <c r="E179" s="289">
        <v>878</v>
      </c>
      <c r="F179" s="280" t="s">
        <v>33</v>
      </c>
      <c r="G179" s="281">
        <v>510</v>
      </c>
      <c r="H179" s="285">
        <v>0</v>
      </c>
      <c r="I179" s="285">
        <v>241</v>
      </c>
      <c r="J179" s="285">
        <v>3</v>
      </c>
      <c r="K179" s="285">
        <v>1</v>
      </c>
      <c r="L179" s="285">
        <v>0</v>
      </c>
      <c r="N179" s="285">
        <v>166</v>
      </c>
      <c r="O179" s="285"/>
      <c r="P179" s="285"/>
      <c r="Q179" s="285">
        <v>1</v>
      </c>
      <c r="R179" s="285"/>
      <c r="S179" s="285"/>
      <c r="T179" s="287">
        <v>0</v>
      </c>
      <c r="U179" s="287">
        <v>0</v>
      </c>
      <c r="V179" s="287"/>
      <c r="W179" s="285"/>
      <c r="X179" s="285"/>
      <c r="Y179" s="285"/>
      <c r="Z179" s="285"/>
      <c r="AA179" s="285"/>
      <c r="AB179" s="285">
        <v>0</v>
      </c>
      <c r="AC179" s="285">
        <v>2</v>
      </c>
      <c r="AD179" s="285">
        <f t="shared" si="20"/>
        <v>414</v>
      </c>
    </row>
    <row r="180" spans="1:30">
      <c r="A180" s="279">
        <v>20</v>
      </c>
      <c r="B180" s="290">
        <v>138</v>
      </c>
      <c r="C180" s="280" t="s">
        <v>715</v>
      </c>
      <c r="D180" s="280"/>
      <c r="E180" s="289">
        <v>879</v>
      </c>
      <c r="F180" s="280" t="s">
        <v>31</v>
      </c>
      <c r="G180" s="281">
        <v>619</v>
      </c>
      <c r="H180" s="285">
        <v>0</v>
      </c>
      <c r="I180" s="285">
        <v>542</v>
      </c>
      <c r="J180" s="285">
        <v>2</v>
      </c>
      <c r="K180" s="285">
        <v>0</v>
      </c>
      <c r="L180" s="285">
        <v>0</v>
      </c>
      <c r="N180" s="285">
        <v>7</v>
      </c>
      <c r="O180" s="285"/>
      <c r="P180" s="285"/>
      <c r="Q180" s="285">
        <v>0</v>
      </c>
      <c r="R180" s="285"/>
      <c r="S180" s="285"/>
      <c r="T180" s="287">
        <v>0</v>
      </c>
      <c r="U180" s="287">
        <v>0</v>
      </c>
      <c r="V180" s="287"/>
      <c r="W180" s="285"/>
      <c r="X180" s="285"/>
      <c r="Y180" s="285"/>
      <c r="Z180" s="285"/>
      <c r="AA180" s="285"/>
      <c r="AB180" s="285">
        <v>0</v>
      </c>
      <c r="AC180" s="285">
        <v>1</v>
      </c>
      <c r="AD180" s="285">
        <f t="shared" si="20"/>
        <v>552</v>
      </c>
    </row>
    <row r="181" spans="1:30">
      <c r="A181" s="279">
        <v>20</v>
      </c>
      <c r="B181" s="290">
        <v>138</v>
      </c>
      <c r="C181" s="280" t="s">
        <v>715</v>
      </c>
      <c r="D181" s="280"/>
      <c r="E181" s="289">
        <v>879</v>
      </c>
      <c r="F181" s="280" t="s">
        <v>79</v>
      </c>
      <c r="G181" s="281">
        <v>103</v>
      </c>
      <c r="H181" s="285">
        <v>0</v>
      </c>
      <c r="I181" s="285">
        <v>10</v>
      </c>
      <c r="J181" s="285">
        <v>0</v>
      </c>
      <c r="K181" s="285">
        <v>0</v>
      </c>
      <c r="L181" s="285">
        <v>0</v>
      </c>
      <c r="N181" s="285">
        <v>82</v>
      </c>
      <c r="O181" s="285"/>
      <c r="P181" s="285"/>
      <c r="Q181" s="285">
        <v>0</v>
      </c>
      <c r="R181" s="285"/>
      <c r="S181" s="285"/>
      <c r="T181" s="287">
        <v>0</v>
      </c>
      <c r="U181" s="287">
        <v>0</v>
      </c>
      <c r="V181" s="287"/>
      <c r="W181" s="285"/>
      <c r="X181" s="285"/>
      <c r="Y181" s="285"/>
      <c r="Z181" s="285"/>
      <c r="AA181" s="285"/>
      <c r="AB181" s="285">
        <v>0</v>
      </c>
      <c r="AC181" s="285">
        <v>0</v>
      </c>
      <c r="AD181" s="285">
        <f t="shared" si="20"/>
        <v>92</v>
      </c>
    </row>
    <row r="182" spans="1:30">
      <c r="A182" s="279">
        <v>20</v>
      </c>
      <c r="B182" s="290">
        <v>138</v>
      </c>
      <c r="C182" s="280" t="s">
        <v>715</v>
      </c>
      <c r="D182" s="280"/>
      <c r="E182" s="289">
        <v>880</v>
      </c>
      <c r="F182" s="280" t="s">
        <v>31</v>
      </c>
      <c r="G182" s="281">
        <v>260</v>
      </c>
      <c r="H182" s="285">
        <v>0</v>
      </c>
      <c r="I182" s="285">
        <v>77</v>
      </c>
      <c r="J182" s="285">
        <v>1</v>
      </c>
      <c r="K182" s="285">
        <v>0</v>
      </c>
      <c r="L182" s="285">
        <v>0</v>
      </c>
      <c r="N182" s="285">
        <v>150</v>
      </c>
      <c r="O182" s="285"/>
      <c r="P182" s="285"/>
      <c r="Q182" s="285">
        <v>0</v>
      </c>
      <c r="R182" s="285"/>
      <c r="S182" s="285"/>
      <c r="T182" s="287">
        <v>0</v>
      </c>
      <c r="U182" s="287">
        <v>0</v>
      </c>
      <c r="V182" s="287"/>
      <c r="W182" s="285"/>
      <c r="X182" s="285"/>
      <c r="Y182" s="285"/>
      <c r="Z182" s="285"/>
      <c r="AA182" s="285"/>
      <c r="AB182" s="285">
        <v>0</v>
      </c>
      <c r="AC182" s="285">
        <v>2</v>
      </c>
      <c r="AD182" s="285">
        <f t="shared" si="20"/>
        <v>230</v>
      </c>
    </row>
    <row r="183" spans="1:30">
      <c r="A183" s="279">
        <v>20</v>
      </c>
      <c r="B183" s="290">
        <v>138</v>
      </c>
      <c r="C183" s="280" t="s">
        <v>715</v>
      </c>
      <c r="D183" s="280"/>
      <c r="E183" s="289">
        <v>881</v>
      </c>
      <c r="F183" s="280" t="s">
        <v>31</v>
      </c>
      <c r="G183" s="281">
        <v>397</v>
      </c>
      <c r="H183" s="285">
        <v>0</v>
      </c>
      <c r="I183" s="285">
        <v>101</v>
      </c>
      <c r="J183" s="285">
        <v>0</v>
      </c>
      <c r="K183" s="285">
        <v>1</v>
      </c>
      <c r="L183" s="285">
        <v>0</v>
      </c>
      <c r="N183" s="285">
        <v>240</v>
      </c>
      <c r="O183" s="285"/>
      <c r="P183" s="285"/>
      <c r="Q183" s="285">
        <v>2</v>
      </c>
      <c r="R183" s="285"/>
      <c r="S183" s="285"/>
      <c r="T183" s="287">
        <v>0</v>
      </c>
      <c r="U183" s="287">
        <v>0</v>
      </c>
      <c r="V183" s="287"/>
      <c r="W183" s="285"/>
      <c r="X183" s="285"/>
      <c r="Y183" s="285"/>
      <c r="Z183" s="285"/>
      <c r="AA183" s="285"/>
      <c r="AB183" s="285">
        <v>0</v>
      </c>
      <c r="AC183" s="285">
        <v>2</v>
      </c>
      <c r="AD183" s="285">
        <f t="shared" si="20"/>
        <v>346</v>
      </c>
    </row>
    <row r="184" spans="1:30">
      <c r="A184" s="279">
        <v>20</v>
      </c>
      <c r="B184" s="290">
        <v>138</v>
      </c>
      <c r="C184" s="280" t="s">
        <v>715</v>
      </c>
      <c r="D184" s="280"/>
      <c r="E184" s="289">
        <v>881</v>
      </c>
      <c r="F184" s="280" t="s">
        <v>32</v>
      </c>
      <c r="G184" s="281">
        <v>397</v>
      </c>
      <c r="H184" s="285">
        <v>0</v>
      </c>
      <c r="I184" s="285">
        <v>87</v>
      </c>
      <c r="J184" s="285">
        <v>0</v>
      </c>
      <c r="K184" s="285">
        <v>0</v>
      </c>
      <c r="L184" s="285">
        <v>1</v>
      </c>
      <c r="N184" s="285">
        <v>253</v>
      </c>
      <c r="O184" s="285"/>
      <c r="P184" s="285"/>
      <c r="Q184" s="285">
        <v>0</v>
      </c>
      <c r="R184" s="285"/>
      <c r="S184" s="285"/>
      <c r="T184" s="287">
        <v>0</v>
      </c>
      <c r="U184" s="287">
        <v>0</v>
      </c>
      <c r="V184" s="287"/>
      <c r="W184" s="285"/>
      <c r="X184" s="285"/>
      <c r="Y184" s="285"/>
      <c r="Z184" s="285"/>
      <c r="AA184" s="285"/>
      <c r="AB184" s="285">
        <v>0</v>
      </c>
      <c r="AC184" s="285">
        <v>1</v>
      </c>
      <c r="AD184" s="285">
        <f t="shared" si="20"/>
        <v>342</v>
      </c>
    </row>
    <row r="185" spans="1:30">
      <c r="B185" s="291" t="s">
        <v>63</v>
      </c>
      <c r="C185" s="659" t="s">
        <v>64</v>
      </c>
      <c r="D185" s="659"/>
      <c r="E185" s="544"/>
      <c r="F185" s="544"/>
      <c r="G185" s="293">
        <f t="shared" ref="G185:L185" si="21">SUM(G174:G184)</f>
        <v>5244</v>
      </c>
      <c r="H185" s="293">
        <f t="shared" si="21"/>
        <v>3</v>
      </c>
      <c r="I185" s="293">
        <f t="shared" si="21"/>
        <v>2156</v>
      </c>
      <c r="J185" s="293">
        <f t="shared" si="21"/>
        <v>17</v>
      </c>
      <c r="K185" s="293">
        <f t="shared" si="21"/>
        <v>14</v>
      </c>
      <c r="L185" s="293">
        <f t="shared" si="21"/>
        <v>2</v>
      </c>
      <c r="M185" s="293">
        <f t="shared" ref="M185:N185" si="22">SUM(M174:M184)</f>
        <v>0</v>
      </c>
      <c r="N185" s="293">
        <f t="shared" si="22"/>
        <v>2016</v>
      </c>
      <c r="O185" s="293">
        <f t="shared" ref="O185:AC185" si="23">SUM(O174:O184)</f>
        <v>0</v>
      </c>
      <c r="P185" s="293">
        <f t="shared" si="23"/>
        <v>0</v>
      </c>
      <c r="Q185" s="293">
        <f t="shared" si="23"/>
        <v>4</v>
      </c>
      <c r="R185" s="293">
        <f t="shared" si="23"/>
        <v>0</v>
      </c>
      <c r="S185" s="293">
        <f t="shared" si="23"/>
        <v>0</v>
      </c>
      <c r="T185" s="293">
        <f t="shared" si="23"/>
        <v>0</v>
      </c>
      <c r="U185" s="293">
        <f t="shared" si="23"/>
        <v>1</v>
      </c>
      <c r="V185" s="293">
        <f t="shared" si="23"/>
        <v>0</v>
      </c>
      <c r="W185" s="293">
        <f t="shared" si="23"/>
        <v>0</v>
      </c>
      <c r="X185" s="293">
        <f t="shared" si="23"/>
        <v>0</v>
      </c>
      <c r="Y185" s="293">
        <f t="shared" si="23"/>
        <v>0</v>
      </c>
      <c r="Z185" s="293">
        <f t="shared" si="23"/>
        <v>0</v>
      </c>
      <c r="AA185" s="293">
        <f t="shared" si="23"/>
        <v>0</v>
      </c>
      <c r="AB185" s="293">
        <f t="shared" si="23"/>
        <v>0</v>
      </c>
      <c r="AC185" s="293">
        <f t="shared" si="23"/>
        <v>32</v>
      </c>
      <c r="AD185" s="293">
        <f>SUM(AD174:AD184)</f>
        <v>4245</v>
      </c>
    </row>
    <row r="186" spans="1:30">
      <c r="E186" s="288"/>
      <c r="F186" s="288"/>
    </row>
    <row r="187" spans="1:30">
      <c r="B187" s="291" t="s">
        <v>65</v>
      </c>
      <c r="C187" s="660" t="s">
        <v>66</v>
      </c>
      <c r="D187" s="661"/>
      <c r="E187" s="661"/>
      <c r="F187" s="662"/>
      <c r="G187" s="475" t="s">
        <v>6</v>
      </c>
      <c r="H187" s="551" t="s">
        <v>7</v>
      </c>
      <c r="I187" s="551" t="s">
        <v>8</v>
      </c>
      <c r="J187" s="551" t="s">
        <v>9</v>
      </c>
      <c r="K187" s="551" t="s">
        <v>10</v>
      </c>
      <c r="L187" s="551" t="s">
        <v>11</v>
      </c>
      <c r="M187" s="551" t="s">
        <v>12</v>
      </c>
      <c r="N187" s="551" t="s">
        <v>13</v>
      </c>
      <c r="O187" s="551" t="s">
        <v>14</v>
      </c>
      <c r="P187" s="551" t="s">
        <v>15</v>
      </c>
      <c r="Q187" s="551" t="s">
        <v>16</v>
      </c>
      <c r="R187" s="551" t="s">
        <v>17</v>
      </c>
      <c r="S187" s="551" t="s">
        <v>18</v>
      </c>
      <c r="T187" s="551" t="s">
        <v>22</v>
      </c>
      <c r="U187" s="551" t="s">
        <v>23</v>
      </c>
      <c r="V187" s="551" t="s">
        <v>24</v>
      </c>
      <c r="W187" s="551" t="s">
        <v>25</v>
      </c>
      <c r="X187" s="551" t="s">
        <v>26</v>
      </c>
      <c r="Y187" s="551" t="s">
        <v>27</v>
      </c>
      <c r="Z187" s="551" t="s">
        <v>28</v>
      </c>
      <c r="AA187" s="551" t="s">
        <v>29</v>
      </c>
    </row>
    <row r="188" spans="1:30">
      <c r="C188" s="663"/>
      <c r="D188" s="664"/>
      <c r="E188" s="664"/>
      <c r="F188" s="665"/>
      <c r="G188" s="285">
        <f>G185</f>
        <v>5244</v>
      </c>
      <c r="H188" s="285">
        <f>H185</f>
        <v>3</v>
      </c>
      <c r="I188" s="285">
        <f>I185+1</f>
        <v>2157</v>
      </c>
      <c r="J188" s="285">
        <f>J185</f>
        <v>17</v>
      </c>
      <c r="K188" s="285">
        <f>K185</f>
        <v>14</v>
      </c>
      <c r="L188" s="285">
        <f t="shared" ref="L188:S188" si="24">L185</f>
        <v>2</v>
      </c>
      <c r="M188" s="285">
        <f>M185</f>
        <v>0</v>
      </c>
      <c r="N188" s="285">
        <f t="shared" si="24"/>
        <v>2016</v>
      </c>
      <c r="O188" s="285">
        <f t="shared" si="24"/>
        <v>0</v>
      </c>
      <c r="P188" s="285">
        <f t="shared" si="24"/>
        <v>0</v>
      </c>
      <c r="Q188" s="285">
        <f t="shared" si="24"/>
        <v>4</v>
      </c>
      <c r="R188" s="285">
        <f t="shared" si="24"/>
        <v>0</v>
      </c>
      <c r="S188" s="285">
        <f t="shared" si="24"/>
        <v>0</v>
      </c>
      <c r="T188" s="285">
        <f>W174</f>
        <v>0</v>
      </c>
      <c r="U188" s="285">
        <f>X174</f>
        <v>0</v>
      </c>
      <c r="V188" s="285">
        <f>Y174</f>
        <v>0</v>
      </c>
      <c r="W188" s="285">
        <f>Z174</f>
        <v>0</v>
      </c>
      <c r="X188" s="285">
        <f>AA174</f>
        <v>0</v>
      </c>
      <c r="Y188" s="285">
        <f>AB185</f>
        <v>0</v>
      </c>
      <c r="Z188" s="285">
        <f>AC185</f>
        <v>32</v>
      </c>
      <c r="AA188" s="285">
        <f>SUM(H188:Z188)</f>
        <v>4245</v>
      </c>
    </row>
    <row r="189" spans="1:30">
      <c r="E189" s="288"/>
      <c r="F189" s="288"/>
    </row>
    <row r="190" spans="1:30" ht="36.75" customHeight="1">
      <c r="B190" s="291" t="s">
        <v>67</v>
      </c>
      <c r="C190" s="666" t="s">
        <v>68</v>
      </c>
      <c r="D190" s="666"/>
      <c r="E190" s="666"/>
      <c r="F190" s="666"/>
      <c r="G190" s="475" t="s">
        <v>6</v>
      </c>
      <c r="H190" s="721" t="s">
        <v>69</v>
      </c>
      <c r="I190" s="721"/>
      <c r="J190" s="721" t="s">
        <v>70</v>
      </c>
      <c r="K190" s="721"/>
      <c r="L190" s="551" t="s">
        <v>11</v>
      </c>
      <c r="M190" s="551" t="s">
        <v>12</v>
      </c>
      <c r="N190" s="551" t="s">
        <v>13</v>
      </c>
      <c r="O190" s="551" t="s">
        <v>14</v>
      </c>
      <c r="P190" s="551" t="s">
        <v>15</v>
      </c>
      <c r="Q190" s="551" t="s">
        <v>16</v>
      </c>
      <c r="R190" s="551" t="s">
        <v>17</v>
      </c>
      <c r="S190" s="551" t="s">
        <v>18</v>
      </c>
      <c r="T190" s="551" t="s">
        <v>22</v>
      </c>
      <c r="U190" s="551" t="s">
        <v>23</v>
      </c>
      <c r="V190" s="551" t="s">
        <v>24</v>
      </c>
      <c r="W190" s="551" t="s">
        <v>25</v>
      </c>
      <c r="X190" s="551" t="s">
        <v>26</v>
      </c>
      <c r="Y190" s="551" t="s">
        <v>27</v>
      </c>
      <c r="Z190" s="551" t="s">
        <v>28</v>
      </c>
      <c r="AA190" s="551" t="s">
        <v>29</v>
      </c>
    </row>
    <row r="191" spans="1:30">
      <c r="C191" s="666"/>
      <c r="D191" s="666"/>
      <c r="E191" s="666"/>
      <c r="F191" s="666"/>
      <c r="G191" s="285">
        <f>G185</f>
        <v>5244</v>
      </c>
      <c r="H191" s="668">
        <f>H188+J188</f>
        <v>20</v>
      </c>
      <c r="I191" s="668"/>
      <c r="J191" s="668">
        <f>I188+K188</f>
        <v>2171</v>
      </c>
      <c r="K191" s="668"/>
      <c r="L191" s="285">
        <f>L188</f>
        <v>2</v>
      </c>
      <c r="M191" s="285" t="s">
        <v>790</v>
      </c>
      <c r="N191" s="285">
        <f t="shared" ref="N191:Q191" si="25">N188</f>
        <v>2016</v>
      </c>
      <c r="O191" s="285" t="s">
        <v>790</v>
      </c>
      <c r="P191" s="285" t="s">
        <v>790</v>
      </c>
      <c r="Q191" s="285">
        <f t="shared" si="25"/>
        <v>4</v>
      </c>
      <c r="R191" s="285" t="s">
        <v>790</v>
      </c>
      <c r="S191" s="285" t="s">
        <v>790</v>
      </c>
      <c r="T191" s="285" t="s">
        <v>790</v>
      </c>
      <c r="U191" s="285" t="s">
        <v>790</v>
      </c>
      <c r="V191" s="285" t="s">
        <v>790</v>
      </c>
      <c r="W191" s="285" t="s">
        <v>790</v>
      </c>
      <c r="X191" s="285" t="s">
        <v>790</v>
      </c>
      <c r="Y191" s="285">
        <f>Y188</f>
        <v>0</v>
      </c>
      <c r="Z191" s="285">
        <f>Z188</f>
        <v>32</v>
      </c>
      <c r="AA191" s="285">
        <f>SUM(H191:Z191)</f>
        <v>4245</v>
      </c>
    </row>
    <row r="194" spans="1:30">
      <c r="A194" s="590" t="s">
        <v>0</v>
      </c>
      <c r="B194" s="591" t="s">
        <v>1</v>
      </c>
      <c r="C194" s="589" t="s">
        <v>2</v>
      </c>
      <c r="D194" s="589" t="s">
        <v>3</v>
      </c>
      <c r="E194" s="592" t="s">
        <v>4</v>
      </c>
      <c r="F194" s="592" t="s">
        <v>5</v>
      </c>
      <c r="G194" s="592" t="s">
        <v>6</v>
      </c>
      <c r="H194" s="551" t="s">
        <v>7</v>
      </c>
      <c r="I194" s="551" t="s">
        <v>8</v>
      </c>
      <c r="J194" s="551" t="s">
        <v>9</v>
      </c>
      <c r="K194" s="551" t="s">
        <v>10</v>
      </c>
      <c r="L194" s="551" t="s">
        <v>11</v>
      </c>
      <c r="M194" s="551" t="s">
        <v>12</v>
      </c>
      <c r="N194" s="551" t="s">
        <v>13</v>
      </c>
      <c r="O194" s="551" t="s">
        <v>14</v>
      </c>
      <c r="P194" s="551" t="s">
        <v>15</v>
      </c>
      <c r="Q194" s="551" t="s">
        <v>16</v>
      </c>
      <c r="R194" s="551" t="s">
        <v>17</v>
      </c>
      <c r="S194" s="551" t="s">
        <v>18</v>
      </c>
      <c r="T194" s="593" t="s">
        <v>19</v>
      </c>
      <c r="U194" s="593" t="s">
        <v>20</v>
      </c>
      <c r="V194" s="593" t="s">
        <v>21</v>
      </c>
      <c r="W194" s="551" t="s">
        <v>22</v>
      </c>
      <c r="X194" s="551" t="s">
        <v>23</v>
      </c>
      <c r="Y194" s="551" t="s">
        <v>24</v>
      </c>
      <c r="Z194" s="551" t="s">
        <v>25</v>
      </c>
      <c r="AA194" s="551" t="s">
        <v>26</v>
      </c>
      <c r="AB194" s="551" t="s">
        <v>27</v>
      </c>
      <c r="AC194" s="551" t="s">
        <v>28</v>
      </c>
      <c r="AD194" s="551" t="s">
        <v>29</v>
      </c>
    </row>
    <row r="195" spans="1:30">
      <c r="A195" s="279">
        <v>20</v>
      </c>
      <c r="B195" s="290">
        <v>140</v>
      </c>
      <c r="C195" s="280" t="s">
        <v>711</v>
      </c>
      <c r="D195" s="280"/>
      <c r="E195" s="289">
        <v>883</v>
      </c>
      <c r="F195" s="280" t="s">
        <v>31</v>
      </c>
      <c r="G195" s="281">
        <v>699</v>
      </c>
      <c r="H195" s="285">
        <v>118</v>
      </c>
      <c r="I195" s="285">
        <v>214</v>
      </c>
      <c r="J195" s="285">
        <v>40</v>
      </c>
      <c r="K195" s="285">
        <v>69</v>
      </c>
      <c r="L195" s="285">
        <v>1</v>
      </c>
      <c r="M195" s="285">
        <v>1</v>
      </c>
      <c r="N195" s="285"/>
      <c r="O195" s="285"/>
      <c r="P195" s="285"/>
      <c r="Q195" s="285">
        <v>50</v>
      </c>
      <c r="R195" s="285"/>
      <c r="S195" s="285"/>
      <c r="T195" s="287">
        <v>7</v>
      </c>
      <c r="U195" s="287"/>
      <c r="V195" s="287"/>
      <c r="W195" s="285"/>
      <c r="X195" s="285"/>
      <c r="Y195" s="285"/>
      <c r="Z195" s="285"/>
      <c r="AA195" s="285"/>
      <c r="AB195" s="285">
        <v>0</v>
      </c>
      <c r="AC195" s="285">
        <v>11</v>
      </c>
      <c r="AD195" s="285">
        <f t="shared" ref="AD195:AD208" si="26">SUM(H195:AC195)</f>
        <v>511</v>
      </c>
    </row>
    <row r="196" spans="1:30">
      <c r="A196" s="279">
        <v>20</v>
      </c>
      <c r="B196" s="290">
        <v>140</v>
      </c>
      <c r="C196" s="280" t="s">
        <v>711</v>
      </c>
      <c r="D196" s="280"/>
      <c r="E196" s="289">
        <v>883</v>
      </c>
      <c r="F196" s="280" t="s">
        <v>79</v>
      </c>
      <c r="G196" s="281">
        <v>368</v>
      </c>
      <c r="H196" s="285">
        <v>28</v>
      </c>
      <c r="I196" s="285">
        <v>130</v>
      </c>
      <c r="J196" s="285">
        <v>53</v>
      </c>
      <c r="K196" s="285">
        <v>50</v>
      </c>
      <c r="L196" s="285">
        <v>2</v>
      </c>
      <c r="M196" s="285">
        <v>0</v>
      </c>
      <c r="N196" s="285"/>
      <c r="O196" s="285"/>
      <c r="P196" s="285"/>
      <c r="Q196" s="285">
        <v>4</v>
      </c>
      <c r="R196" s="285"/>
      <c r="S196" s="285"/>
      <c r="T196" s="287">
        <v>81</v>
      </c>
      <c r="U196" s="287"/>
      <c r="V196" s="287"/>
      <c r="W196" s="285"/>
      <c r="X196" s="285"/>
      <c r="Y196" s="285"/>
      <c r="Z196" s="285"/>
      <c r="AA196" s="285"/>
      <c r="AB196" s="285">
        <v>0</v>
      </c>
      <c r="AC196" s="285">
        <v>5</v>
      </c>
      <c r="AD196" s="285">
        <f t="shared" si="26"/>
        <v>353</v>
      </c>
    </row>
    <row r="197" spans="1:30">
      <c r="A197" s="279">
        <v>20</v>
      </c>
      <c r="B197" s="290">
        <v>140</v>
      </c>
      <c r="C197" s="280" t="s">
        <v>711</v>
      </c>
      <c r="D197" s="280"/>
      <c r="E197" s="289">
        <v>884</v>
      </c>
      <c r="F197" s="280" t="s">
        <v>31</v>
      </c>
      <c r="G197" s="281">
        <v>666</v>
      </c>
      <c r="H197" s="285">
        <v>104</v>
      </c>
      <c r="I197" s="285">
        <v>196</v>
      </c>
      <c r="J197" s="285">
        <v>72</v>
      </c>
      <c r="K197" s="285">
        <v>28</v>
      </c>
      <c r="L197" s="285">
        <v>4</v>
      </c>
      <c r="M197" s="285">
        <v>0</v>
      </c>
      <c r="N197" s="285"/>
      <c r="O197" s="285"/>
      <c r="P197" s="285"/>
      <c r="Q197" s="285">
        <v>61</v>
      </c>
      <c r="R197" s="285"/>
      <c r="S197" s="285"/>
      <c r="T197" s="287">
        <v>9</v>
      </c>
      <c r="U197" s="287"/>
      <c r="V197" s="287"/>
      <c r="W197" s="285"/>
      <c r="X197" s="285"/>
      <c r="Y197" s="285"/>
      <c r="Z197" s="285"/>
      <c r="AA197" s="285"/>
      <c r="AB197" s="285">
        <v>0</v>
      </c>
      <c r="AC197" s="285">
        <v>8</v>
      </c>
      <c r="AD197" s="285">
        <f t="shared" si="26"/>
        <v>482</v>
      </c>
    </row>
    <row r="198" spans="1:30">
      <c r="A198" s="279">
        <v>20</v>
      </c>
      <c r="B198" s="290">
        <v>140</v>
      </c>
      <c r="C198" s="280" t="s">
        <v>711</v>
      </c>
      <c r="D198" s="280"/>
      <c r="E198" s="289">
        <v>884</v>
      </c>
      <c r="F198" s="280" t="s">
        <v>32</v>
      </c>
      <c r="G198" s="281">
        <v>665</v>
      </c>
      <c r="H198" s="285">
        <v>114</v>
      </c>
      <c r="I198" s="285">
        <v>197</v>
      </c>
      <c r="J198" s="285">
        <v>69</v>
      </c>
      <c r="K198" s="285">
        <v>29</v>
      </c>
      <c r="L198" s="285">
        <v>3</v>
      </c>
      <c r="M198" s="285">
        <v>0</v>
      </c>
      <c r="N198" s="285"/>
      <c r="O198" s="285"/>
      <c r="P198" s="285"/>
      <c r="Q198" s="285">
        <v>55</v>
      </c>
      <c r="R198" s="285"/>
      <c r="S198" s="285"/>
      <c r="T198" s="287">
        <v>10</v>
      </c>
      <c r="U198" s="287"/>
      <c r="V198" s="287"/>
      <c r="W198" s="285"/>
      <c r="X198" s="285"/>
      <c r="Y198" s="285"/>
      <c r="Z198" s="285"/>
      <c r="AA198" s="285"/>
      <c r="AB198" s="285">
        <v>0</v>
      </c>
      <c r="AC198" s="285">
        <v>13</v>
      </c>
      <c r="AD198" s="285">
        <f t="shared" si="26"/>
        <v>490</v>
      </c>
    </row>
    <row r="199" spans="1:30">
      <c r="A199" s="279">
        <v>20</v>
      </c>
      <c r="B199" s="290">
        <v>140</v>
      </c>
      <c r="C199" s="280" t="s">
        <v>711</v>
      </c>
      <c r="D199" s="280"/>
      <c r="E199" s="289">
        <v>885</v>
      </c>
      <c r="F199" s="280" t="s">
        <v>31</v>
      </c>
      <c r="G199" s="281">
        <v>657</v>
      </c>
      <c r="H199" s="285">
        <v>100</v>
      </c>
      <c r="I199" s="285">
        <v>153</v>
      </c>
      <c r="J199" s="285">
        <v>47</v>
      </c>
      <c r="K199" s="285">
        <v>44</v>
      </c>
      <c r="L199" s="285">
        <v>3</v>
      </c>
      <c r="M199" s="285">
        <v>3</v>
      </c>
      <c r="N199" s="285"/>
      <c r="O199" s="285"/>
      <c r="P199" s="285"/>
      <c r="Q199" s="285">
        <v>81</v>
      </c>
      <c r="R199" s="285"/>
      <c r="S199" s="285"/>
      <c r="T199" s="287">
        <v>8</v>
      </c>
      <c r="U199" s="287"/>
      <c r="V199" s="287"/>
      <c r="W199" s="285"/>
      <c r="X199" s="285"/>
      <c r="Y199" s="285"/>
      <c r="Z199" s="285"/>
      <c r="AA199" s="285"/>
      <c r="AB199" s="285">
        <v>0</v>
      </c>
      <c r="AC199" s="285">
        <v>9</v>
      </c>
      <c r="AD199" s="285">
        <f t="shared" si="26"/>
        <v>448</v>
      </c>
    </row>
    <row r="200" spans="1:30">
      <c r="A200" s="279">
        <v>20</v>
      </c>
      <c r="B200" s="290">
        <v>140</v>
      </c>
      <c r="C200" s="280" t="s">
        <v>711</v>
      </c>
      <c r="D200" s="280"/>
      <c r="E200" s="289">
        <v>885</v>
      </c>
      <c r="F200" s="280" t="s">
        <v>32</v>
      </c>
      <c r="G200" s="281">
        <v>656</v>
      </c>
      <c r="H200" s="285">
        <v>89</v>
      </c>
      <c r="I200" s="285">
        <v>145</v>
      </c>
      <c r="J200" s="285">
        <v>83</v>
      </c>
      <c r="K200" s="285">
        <v>51</v>
      </c>
      <c r="L200" s="285">
        <v>3</v>
      </c>
      <c r="M200" s="285">
        <v>1</v>
      </c>
      <c r="N200" s="285"/>
      <c r="O200" s="285"/>
      <c r="P200" s="285"/>
      <c r="Q200" s="285">
        <v>73</v>
      </c>
      <c r="R200" s="285"/>
      <c r="S200" s="285"/>
      <c r="T200" s="287">
        <v>9</v>
      </c>
      <c r="U200" s="287"/>
      <c r="V200" s="287"/>
      <c r="W200" s="285"/>
      <c r="X200" s="285"/>
      <c r="Y200" s="285"/>
      <c r="Z200" s="285"/>
      <c r="AA200" s="285"/>
      <c r="AB200" s="285">
        <v>0</v>
      </c>
      <c r="AC200" s="285">
        <v>4</v>
      </c>
      <c r="AD200" s="285">
        <f t="shared" si="26"/>
        <v>458</v>
      </c>
    </row>
    <row r="201" spans="1:30">
      <c r="A201" s="279">
        <v>20</v>
      </c>
      <c r="B201" s="290">
        <v>140</v>
      </c>
      <c r="C201" s="280" t="s">
        <v>711</v>
      </c>
      <c r="D201" s="280"/>
      <c r="E201" s="289">
        <v>886</v>
      </c>
      <c r="F201" s="280" t="s">
        <v>31</v>
      </c>
      <c r="G201" s="281">
        <v>399</v>
      </c>
      <c r="H201" s="285">
        <v>75</v>
      </c>
      <c r="I201" s="285">
        <v>110</v>
      </c>
      <c r="J201" s="285">
        <v>24</v>
      </c>
      <c r="K201" s="285">
        <v>37</v>
      </c>
      <c r="L201" s="285">
        <v>1</v>
      </c>
      <c r="M201" s="285">
        <v>1</v>
      </c>
      <c r="N201" s="285"/>
      <c r="O201" s="285"/>
      <c r="P201" s="285"/>
      <c r="Q201" s="285">
        <v>40</v>
      </c>
      <c r="R201" s="285"/>
      <c r="S201" s="285"/>
      <c r="T201" s="287">
        <v>6</v>
      </c>
      <c r="U201" s="287"/>
      <c r="V201" s="287"/>
      <c r="W201" s="285"/>
      <c r="X201" s="285"/>
      <c r="Y201" s="285"/>
      <c r="Z201" s="285"/>
      <c r="AA201" s="285"/>
      <c r="AB201" s="285">
        <v>0</v>
      </c>
      <c r="AC201" s="285">
        <v>5</v>
      </c>
      <c r="AD201" s="285">
        <f t="shared" si="26"/>
        <v>299</v>
      </c>
    </row>
    <row r="202" spans="1:30">
      <c r="A202" s="279">
        <v>20</v>
      </c>
      <c r="B202" s="290">
        <v>140</v>
      </c>
      <c r="C202" s="280" t="s">
        <v>711</v>
      </c>
      <c r="D202" s="280"/>
      <c r="E202" s="289">
        <v>886</v>
      </c>
      <c r="F202" s="280" t="s">
        <v>32</v>
      </c>
      <c r="G202" s="281">
        <v>399</v>
      </c>
      <c r="H202" s="285">
        <v>75</v>
      </c>
      <c r="I202" s="285">
        <v>99</v>
      </c>
      <c r="J202" s="285">
        <v>35</v>
      </c>
      <c r="K202" s="285">
        <v>36</v>
      </c>
      <c r="L202" s="285">
        <v>1</v>
      </c>
      <c r="M202" s="285">
        <v>0</v>
      </c>
      <c r="N202" s="285"/>
      <c r="O202" s="285"/>
      <c r="P202" s="285"/>
      <c r="Q202" s="285">
        <v>23</v>
      </c>
      <c r="R202" s="285"/>
      <c r="S202" s="285"/>
      <c r="T202" s="287">
        <v>14</v>
      </c>
      <c r="U202" s="287"/>
      <c r="V202" s="287"/>
      <c r="W202" s="285"/>
      <c r="X202" s="285"/>
      <c r="Y202" s="285"/>
      <c r="Z202" s="285"/>
      <c r="AA202" s="285"/>
      <c r="AB202" s="285">
        <v>0</v>
      </c>
      <c r="AC202" s="285">
        <v>7</v>
      </c>
      <c r="AD202" s="285">
        <f t="shared" si="26"/>
        <v>290</v>
      </c>
    </row>
    <row r="203" spans="1:30">
      <c r="A203" s="279">
        <v>20</v>
      </c>
      <c r="B203" s="290">
        <v>140</v>
      </c>
      <c r="C203" s="280" t="s">
        <v>711</v>
      </c>
      <c r="D203" s="280"/>
      <c r="E203" s="289">
        <v>887</v>
      </c>
      <c r="F203" s="280" t="s">
        <v>31</v>
      </c>
      <c r="G203" s="281">
        <v>611</v>
      </c>
      <c r="H203" s="285">
        <v>136</v>
      </c>
      <c r="I203" s="285">
        <v>120</v>
      </c>
      <c r="J203" s="285">
        <v>49</v>
      </c>
      <c r="K203" s="285">
        <v>50</v>
      </c>
      <c r="L203" s="285">
        <v>3</v>
      </c>
      <c r="M203" s="285">
        <v>0</v>
      </c>
      <c r="N203" s="285"/>
      <c r="O203" s="285"/>
      <c r="P203" s="285"/>
      <c r="Q203" s="285">
        <v>60</v>
      </c>
      <c r="R203" s="285"/>
      <c r="S203" s="285"/>
      <c r="T203" s="287">
        <v>16</v>
      </c>
      <c r="U203" s="287"/>
      <c r="V203" s="287"/>
      <c r="W203" s="285"/>
      <c r="X203" s="285"/>
      <c r="Y203" s="285"/>
      <c r="Z203" s="285"/>
      <c r="AA203" s="285"/>
      <c r="AB203" s="285">
        <v>0</v>
      </c>
      <c r="AC203" s="285">
        <v>11</v>
      </c>
      <c r="AD203" s="285">
        <f t="shared" si="26"/>
        <v>445</v>
      </c>
    </row>
    <row r="204" spans="1:30">
      <c r="A204" s="279">
        <v>20</v>
      </c>
      <c r="B204" s="290">
        <v>140</v>
      </c>
      <c r="C204" s="280" t="s">
        <v>711</v>
      </c>
      <c r="D204" s="280"/>
      <c r="E204" s="289">
        <v>887</v>
      </c>
      <c r="F204" s="280" t="s">
        <v>79</v>
      </c>
      <c r="G204" s="281">
        <v>672</v>
      </c>
      <c r="H204" s="285">
        <v>124</v>
      </c>
      <c r="I204" s="285">
        <v>250</v>
      </c>
      <c r="J204" s="285">
        <v>39</v>
      </c>
      <c r="K204" s="285">
        <v>27</v>
      </c>
      <c r="L204" s="285">
        <v>1</v>
      </c>
      <c r="M204" s="285">
        <v>0</v>
      </c>
      <c r="N204" s="285"/>
      <c r="O204" s="285"/>
      <c r="P204" s="285"/>
      <c r="Q204" s="285">
        <v>19</v>
      </c>
      <c r="R204" s="285"/>
      <c r="S204" s="285"/>
      <c r="T204" s="287">
        <v>7</v>
      </c>
      <c r="U204" s="287"/>
      <c r="V204" s="287"/>
      <c r="W204" s="285"/>
      <c r="X204" s="285"/>
      <c r="Y204" s="285"/>
      <c r="Z204" s="285"/>
      <c r="AA204" s="285"/>
      <c r="AB204" s="285">
        <v>0</v>
      </c>
      <c r="AC204" s="285">
        <v>10</v>
      </c>
      <c r="AD204" s="285">
        <f t="shared" si="26"/>
        <v>477</v>
      </c>
    </row>
    <row r="205" spans="1:30">
      <c r="A205" s="279">
        <v>20</v>
      </c>
      <c r="B205" s="290">
        <v>140</v>
      </c>
      <c r="C205" s="280" t="s">
        <v>711</v>
      </c>
      <c r="D205" s="280"/>
      <c r="E205" s="289">
        <v>888</v>
      </c>
      <c r="F205" s="280" t="s">
        <v>31</v>
      </c>
      <c r="G205" s="281">
        <v>201</v>
      </c>
      <c r="H205" s="285">
        <v>63</v>
      </c>
      <c r="I205" s="285">
        <v>64</v>
      </c>
      <c r="J205" s="285">
        <v>20</v>
      </c>
      <c r="K205" s="285">
        <v>10</v>
      </c>
      <c r="L205" s="285">
        <v>0</v>
      </c>
      <c r="M205" s="285">
        <v>0</v>
      </c>
      <c r="N205" s="285"/>
      <c r="O205" s="285"/>
      <c r="P205" s="285"/>
      <c r="Q205" s="285">
        <v>3</v>
      </c>
      <c r="R205" s="285"/>
      <c r="S205" s="285"/>
      <c r="T205" s="287">
        <v>0</v>
      </c>
      <c r="U205" s="287"/>
      <c r="V205" s="287"/>
      <c r="W205" s="285"/>
      <c r="X205" s="285"/>
      <c r="Y205" s="285"/>
      <c r="Z205" s="285"/>
      <c r="AA205" s="285"/>
      <c r="AB205" s="285">
        <v>0</v>
      </c>
      <c r="AC205" s="285">
        <v>8</v>
      </c>
      <c r="AD205" s="285">
        <f t="shared" si="26"/>
        <v>168</v>
      </c>
    </row>
    <row r="206" spans="1:30">
      <c r="A206" s="279">
        <v>20</v>
      </c>
      <c r="B206" s="290">
        <v>140</v>
      </c>
      <c r="C206" s="280" t="s">
        <v>711</v>
      </c>
      <c r="D206" s="280"/>
      <c r="E206" s="289">
        <v>889</v>
      </c>
      <c r="F206" s="280" t="s">
        <v>31</v>
      </c>
      <c r="G206" s="281">
        <v>417</v>
      </c>
      <c r="H206" s="285">
        <v>33</v>
      </c>
      <c r="I206" s="285">
        <v>116</v>
      </c>
      <c r="J206" s="285">
        <v>177</v>
      </c>
      <c r="K206" s="285">
        <v>7</v>
      </c>
      <c r="L206" s="285">
        <v>4</v>
      </c>
      <c r="M206" s="285">
        <v>0</v>
      </c>
      <c r="N206" s="285"/>
      <c r="O206" s="285"/>
      <c r="P206" s="285"/>
      <c r="Q206" s="285">
        <v>1</v>
      </c>
      <c r="R206" s="285"/>
      <c r="S206" s="285"/>
      <c r="T206" s="287">
        <v>1</v>
      </c>
      <c r="U206" s="287"/>
      <c r="V206" s="287"/>
      <c r="W206" s="285"/>
      <c r="X206" s="285"/>
      <c r="Y206" s="285"/>
      <c r="Z206" s="285"/>
      <c r="AA206" s="285"/>
      <c r="AB206" s="285">
        <v>0</v>
      </c>
      <c r="AC206" s="285">
        <v>3</v>
      </c>
      <c r="AD206" s="285">
        <f t="shared" si="26"/>
        <v>342</v>
      </c>
    </row>
    <row r="207" spans="1:30">
      <c r="A207" s="279">
        <v>20</v>
      </c>
      <c r="B207" s="290">
        <v>140</v>
      </c>
      <c r="C207" s="280" t="s">
        <v>711</v>
      </c>
      <c r="D207" s="280"/>
      <c r="E207" s="289">
        <v>889</v>
      </c>
      <c r="F207" s="280" t="s">
        <v>32</v>
      </c>
      <c r="G207" s="281">
        <v>416</v>
      </c>
      <c r="H207" s="285">
        <v>26</v>
      </c>
      <c r="I207" s="285">
        <v>99</v>
      </c>
      <c r="J207" s="285">
        <v>194</v>
      </c>
      <c r="K207" s="285">
        <v>11</v>
      </c>
      <c r="L207" s="285">
        <v>3</v>
      </c>
      <c r="M207" s="285">
        <v>0</v>
      </c>
      <c r="N207" s="285"/>
      <c r="O207" s="285"/>
      <c r="P207" s="285"/>
      <c r="Q207" s="285">
        <v>2</v>
      </c>
      <c r="R207" s="285"/>
      <c r="S207" s="285"/>
      <c r="T207" s="287">
        <v>0</v>
      </c>
      <c r="U207" s="287"/>
      <c r="V207" s="287"/>
      <c r="W207" s="285"/>
      <c r="X207" s="285"/>
      <c r="Y207" s="285"/>
      <c r="Z207" s="285"/>
      <c r="AA207" s="285"/>
      <c r="AB207" s="285">
        <v>0</v>
      </c>
      <c r="AC207" s="285">
        <v>4</v>
      </c>
      <c r="AD207" s="285">
        <f t="shared" si="26"/>
        <v>339</v>
      </c>
    </row>
    <row r="208" spans="1:30">
      <c r="A208" s="279">
        <v>20</v>
      </c>
      <c r="B208" s="290">
        <v>140</v>
      </c>
      <c r="C208" s="280" t="s">
        <v>711</v>
      </c>
      <c r="D208" s="280"/>
      <c r="E208" s="289">
        <v>890</v>
      </c>
      <c r="F208" s="280" t="s">
        <v>31</v>
      </c>
      <c r="G208" s="281">
        <v>103</v>
      </c>
      <c r="H208" s="285">
        <v>34</v>
      </c>
      <c r="I208" s="285">
        <v>9</v>
      </c>
      <c r="J208" s="285">
        <v>5</v>
      </c>
      <c r="K208" s="285">
        <v>7</v>
      </c>
      <c r="L208" s="285">
        <v>0</v>
      </c>
      <c r="M208" s="285">
        <v>0</v>
      </c>
      <c r="N208" s="285"/>
      <c r="O208" s="285"/>
      <c r="P208" s="285"/>
      <c r="Q208" s="285">
        <v>3</v>
      </c>
      <c r="R208" s="285"/>
      <c r="S208" s="285"/>
      <c r="T208" s="287">
        <v>2</v>
      </c>
      <c r="U208" s="287"/>
      <c r="V208" s="287"/>
      <c r="W208" s="285"/>
      <c r="X208" s="285"/>
      <c r="Y208" s="285"/>
      <c r="Z208" s="285"/>
      <c r="AA208" s="285"/>
      <c r="AB208" s="285">
        <v>0</v>
      </c>
      <c r="AC208" s="285">
        <v>1</v>
      </c>
      <c r="AD208" s="285">
        <f t="shared" si="26"/>
        <v>61</v>
      </c>
    </row>
    <row r="209" spans="1:30">
      <c r="B209" s="291" t="s">
        <v>63</v>
      </c>
      <c r="C209" s="659" t="s">
        <v>64</v>
      </c>
      <c r="D209" s="659"/>
      <c r="E209" s="544"/>
      <c r="F209" s="544"/>
      <c r="G209" s="293">
        <f t="shared" ref="G209:AD209" si="27">SUM(G195:G208)</f>
        <v>6929</v>
      </c>
      <c r="H209" s="293">
        <f>SUM(H195:H208)</f>
        <v>1119</v>
      </c>
      <c r="I209" s="293">
        <f t="shared" si="27"/>
        <v>1902</v>
      </c>
      <c r="J209" s="293">
        <f t="shared" si="27"/>
        <v>907</v>
      </c>
      <c r="K209" s="293">
        <f t="shared" si="27"/>
        <v>456</v>
      </c>
      <c r="L209" s="293">
        <f t="shared" si="27"/>
        <v>29</v>
      </c>
      <c r="M209" s="293">
        <f t="shared" si="27"/>
        <v>6</v>
      </c>
      <c r="N209" s="293">
        <f t="shared" si="27"/>
        <v>0</v>
      </c>
      <c r="O209" s="293">
        <f t="shared" si="27"/>
        <v>0</v>
      </c>
      <c r="P209" s="293">
        <f t="shared" si="27"/>
        <v>0</v>
      </c>
      <c r="Q209" s="293">
        <f t="shared" si="27"/>
        <v>475</v>
      </c>
      <c r="R209" s="293">
        <f t="shared" si="27"/>
        <v>0</v>
      </c>
      <c r="S209" s="293">
        <f t="shared" si="27"/>
        <v>0</v>
      </c>
      <c r="T209" s="293">
        <f t="shared" si="27"/>
        <v>170</v>
      </c>
      <c r="U209" s="293">
        <f t="shared" si="27"/>
        <v>0</v>
      </c>
      <c r="V209" s="293">
        <f t="shared" si="27"/>
        <v>0</v>
      </c>
      <c r="W209" s="293">
        <f t="shared" si="27"/>
        <v>0</v>
      </c>
      <c r="X209" s="293">
        <f t="shared" si="27"/>
        <v>0</v>
      </c>
      <c r="Y209" s="293">
        <f t="shared" si="27"/>
        <v>0</v>
      </c>
      <c r="Z209" s="293">
        <f t="shared" si="27"/>
        <v>0</v>
      </c>
      <c r="AA209" s="293">
        <f t="shared" si="27"/>
        <v>0</v>
      </c>
      <c r="AB209" s="293">
        <f t="shared" si="27"/>
        <v>0</v>
      </c>
      <c r="AC209" s="293">
        <f t="shared" si="27"/>
        <v>99</v>
      </c>
      <c r="AD209" s="293">
        <f t="shared" si="27"/>
        <v>5163</v>
      </c>
    </row>
    <row r="210" spans="1:30">
      <c r="E210" s="288"/>
      <c r="F210" s="288"/>
      <c r="T210" s="277">
        <f>T209/2</f>
        <v>85</v>
      </c>
    </row>
    <row r="211" spans="1:30">
      <c r="B211" s="291" t="s">
        <v>65</v>
      </c>
      <c r="C211" s="660" t="s">
        <v>66</v>
      </c>
      <c r="D211" s="661"/>
      <c r="E211" s="661"/>
      <c r="F211" s="662"/>
      <c r="G211" s="475" t="s">
        <v>6</v>
      </c>
      <c r="H211" s="551" t="s">
        <v>7</v>
      </c>
      <c r="I211" s="551" t="s">
        <v>8</v>
      </c>
      <c r="J211" s="551" t="s">
        <v>9</v>
      </c>
      <c r="K211" s="551" t="s">
        <v>10</v>
      </c>
      <c r="L211" s="551" t="s">
        <v>11</v>
      </c>
      <c r="M211" s="551" t="s">
        <v>12</v>
      </c>
      <c r="N211" s="551" t="s">
        <v>13</v>
      </c>
      <c r="O211" s="551" t="s">
        <v>14</v>
      </c>
      <c r="P211" s="551" t="s">
        <v>15</v>
      </c>
      <c r="Q211" s="551" t="s">
        <v>16</v>
      </c>
      <c r="R211" s="551" t="s">
        <v>17</v>
      </c>
      <c r="S211" s="551" t="s">
        <v>18</v>
      </c>
      <c r="T211" s="551" t="s">
        <v>22</v>
      </c>
      <c r="U211" s="551" t="s">
        <v>23</v>
      </c>
      <c r="V211" s="551" t="s">
        <v>24</v>
      </c>
      <c r="W211" s="551" t="s">
        <v>25</v>
      </c>
      <c r="X211" s="551" t="s">
        <v>26</v>
      </c>
      <c r="Y211" s="551" t="s">
        <v>27</v>
      </c>
      <c r="Z211" s="551" t="s">
        <v>28</v>
      </c>
      <c r="AA211" s="551" t="s">
        <v>29</v>
      </c>
    </row>
    <row r="212" spans="1:30">
      <c r="C212" s="663"/>
      <c r="D212" s="664"/>
      <c r="E212" s="664"/>
      <c r="F212" s="665"/>
      <c r="G212" s="285">
        <f>G209</f>
        <v>6929</v>
      </c>
      <c r="H212" s="285">
        <f>H209+85</f>
        <v>1204</v>
      </c>
      <c r="I212" s="285">
        <f>I209</f>
        <v>1902</v>
      </c>
      <c r="J212" s="285">
        <f>J209+85</f>
        <v>992</v>
      </c>
      <c r="K212" s="285">
        <f>K209</f>
        <v>456</v>
      </c>
      <c r="L212" s="285">
        <f t="shared" ref="L212:S212" si="28">L209</f>
        <v>29</v>
      </c>
      <c r="M212" s="285">
        <f t="shared" si="28"/>
        <v>6</v>
      </c>
      <c r="N212" s="285">
        <f t="shared" si="28"/>
        <v>0</v>
      </c>
      <c r="O212" s="285">
        <f t="shared" si="28"/>
        <v>0</v>
      </c>
      <c r="P212" s="285">
        <f t="shared" si="28"/>
        <v>0</v>
      </c>
      <c r="Q212" s="285">
        <f t="shared" si="28"/>
        <v>475</v>
      </c>
      <c r="R212" s="285">
        <f t="shared" si="28"/>
        <v>0</v>
      </c>
      <c r="S212" s="285">
        <f t="shared" si="28"/>
        <v>0</v>
      </c>
      <c r="T212" s="285">
        <f>W195</f>
        <v>0</v>
      </c>
      <c r="U212" s="285">
        <f>X195</f>
        <v>0</v>
      </c>
      <c r="V212" s="285">
        <f>Y195</f>
        <v>0</v>
      </c>
      <c r="W212" s="285">
        <f>Z195</f>
        <v>0</v>
      </c>
      <c r="X212" s="285">
        <f>AA195</f>
        <v>0</v>
      </c>
      <c r="Y212" s="285">
        <f>AB209</f>
        <v>0</v>
      </c>
      <c r="Z212" s="285">
        <f>AC209</f>
        <v>99</v>
      </c>
      <c r="AA212" s="285">
        <f>SUM(H212:Z212)</f>
        <v>5163</v>
      </c>
    </row>
    <row r="213" spans="1:30">
      <c r="E213" s="288"/>
      <c r="F213" s="288"/>
    </row>
    <row r="214" spans="1:30" ht="34.5" customHeight="1">
      <c r="B214" s="291" t="s">
        <v>67</v>
      </c>
      <c r="C214" s="666" t="s">
        <v>68</v>
      </c>
      <c r="D214" s="666"/>
      <c r="E214" s="666"/>
      <c r="F214" s="666"/>
      <c r="G214" s="475" t="s">
        <v>6</v>
      </c>
      <c r="H214" s="721" t="s">
        <v>69</v>
      </c>
      <c r="I214" s="721"/>
      <c r="J214" s="598" t="s">
        <v>8</v>
      </c>
      <c r="K214" s="599" t="s">
        <v>10</v>
      </c>
      <c r="L214" s="551" t="s">
        <v>11</v>
      </c>
      <c r="M214" s="551" t="s">
        <v>12</v>
      </c>
      <c r="N214" s="551" t="s">
        <v>13</v>
      </c>
      <c r="O214" s="551" t="s">
        <v>14</v>
      </c>
      <c r="P214" s="551" t="s">
        <v>15</v>
      </c>
      <c r="Q214" s="551" t="s">
        <v>16</v>
      </c>
      <c r="R214" s="551" t="s">
        <v>17</v>
      </c>
      <c r="S214" s="551" t="s">
        <v>18</v>
      </c>
      <c r="T214" s="551" t="s">
        <v>22</v>
      </c>
      <c r="U214" s="551" t="s">
        <v>23</v>
      </c>
      <c r="V214" s="551" t="s">
        <v>24</v>
      </c>
      <c r="W214" s="551" t="s">
        <v>25</v>
      </c>
      <c r="X214" s="551" t="s">
        <v>26</v>
      </c>
      <c r="Y214" s="551" t="s">
        <v>27</v>
      </c>
      <c r="Z214" s="551" t="s">
        <v>28</v>
      </c>
      <c r="AA214" s="551" t="s">
        <v>29</v>
      </c>
    </row>
    <row r="215" spans="1:30">
      <c r="C215" s="666"/>
      <c r="D215" s="666"/>
      <c r="E215" s="666"/>
      <c r="F215" s="666"/>
      <c r="G215" s="285">
        <f>G209</f>
        <v>6929</v>
      </c>
      <c r="H215" s="668">
        <f>H212+J212</f>
        <v>2196</v>
      </c>
      <c r="I215" s="668"/>
      <c r="J215" s="44">
        <f>I212</f>
        <v>1902</v>
      </c>
      <c r="K215" s="340">
        <f>K212</f>
        <v>456</v>
      </c>
      <c r="L215" s="285">
        <f>L212</f>
        <v>29</v>
      </c>
      <c r="M215" s="285">
        <f t="shared" ref="M215:Q215" si="29">M212</f>
        <v>6</v>
      </c>
      <c r="N215" s="285" t="s">
        <v>790</v>
      </c>
      <c r="O215" s="285" t="s">
        <v>790</v>
      </c>
      <c r="P215" s="285" t="s">
        <v>790</v>
      </c>
      <c r="Q215" s="285">
        <f t="shared" si="29"/>
        <v>475</v>
      </c>
      <c r="R215" s="285" t="s">
        <v>790</v>
      </c>
      <c r="S215" s="285" t="s">
        <v>790</v>
      </c>
      <c r="T215" s="285" t="s">
        <v>790</v>
      </c>
      <c r="U215" s="285" t="s">
        <v>790</v>
      </c>
      <c r="V215" s="285" t="s">
        <v>790</v>
      </c>
      <c r="W215" s="285" t="s">
        <v>790</v>
      </c>
      <c r="X215" s="285" t="s">
        <v>790</v>
      </c>
      <c r="Y215" s="285">
        <f>Y212</f>
        <v>0</v>
      </c>
      <c r="Z215" s="285">
        <f>Z212</f>
        <v>99</v>
      </c>
      <c r="AA215" s="285">
        <f>SUM(H215:Z215)</f>
        <v>5163</v>
      </c>
    </row>
    <row r="218" spans="1:30">
      <c r="A218" s="590" t="s">
        <v>0</v>
      </c>
      <c r="B218" s="591" t="s">
        <v>1</v>
      </c>
      <c r="C218" s="589" t="s">
        <v>2</v>
      </c>
      <c r="D218" s="589" t="s">
        <v>3</v>
      </c>
      <c r="E218" s="592" t="s">
        <v>4</v>
      </c>
      <c r="F218" s="592" t="s">
        <v>5</v>
      </c>
      <c r="G218" s="592" t="s">
        <v>6</v>
      </c>
      <c r="H218" s="551" t="s">
        <v>7</v>
      </c>
      <c r="I218" s="551" t="s">
        <v>8</v>
      </c>
      <c r="J218" s="551" t="s">
        <v>9</v>
      </c>
      <c r="K218" s="551" t="s">
        <v>10</v>
      </c>
      <c r="L218" s="551" t="s">
        <v>11</v>
      </c>
      <c r="M218" s="551" t="s">
        <v>12</v>
      </c>
      <c r="N218" s="551" t="s">
        <v>13</v>
      </c>
      <c r="O218" s="551" t="s">
        <v>14</v>
      </c>
      <c r="P218" s="551" t="s">
        <v>15</v>
      </c>
      <c r="Q218" s="551" t="s">
        <v>16</v>
      </c>
      <c r="R218" s="551" t="s">
        <v>17</v>
      </c>
      <c r="S218" s="551" t="s">
        <v>18</v>
      </c>
      <c r="T218" s="593" t="s">
        <v>19</v>
      </c>
      <c r="U218" s="593" t="s">
        <v>20</v>
      </c>
      <c r="V218" s="593" t="s">
        <v>21</v>
      </c>
      <c r="W218" s="551" t="s">
        <v>22</v>
      </c>
      <c r="X218" s="551" t="s">
        <v>23</v>
      </c>
      <c r="Y218" s="551" t="s">
        <v>24</v>
      </c>
      <c r="Z218" s="551" t="s">
        <v>25</v>
      </c>
      <c r="AA218" s="551" t="s">
        <v>26</v>
      </c>
      <c r="AB218" s="551" t="s">
        <v>27</v>
      </c>
      <c r="AC218" s="551" t="s">
        <v>28</v>
      </c>
      <c r="AD218" s="551" t="s">
        <v>29</v>
      </c>
    </row>
    <row r="219" spans="1:30">
      <c r="A219" s="279">
        <v>1</v>
      </c>
      <c r="B219" s="290">
        <v>557</v>
      </c>
      <c r="C219" s="280" t="s">
        <v>74</v>
      </c>
      <c r="D219" s="280"/>
      <c r="E219" s="289">
        <v>2394</v>
      </c>
      <c r="F219" s="280" t="s">
        <v>31</v>
      </c>
      <c r="G219" s="281">
        <v>611</v>
      </c>
      <c r="H219" s="285">
        <v>18</v>
      </c>
      <c r="I219" s="285">
        <v>76</v>
      </c>
      <c r="J219" s="285">
        <v>90</v>
      </c>
      <c r="K219" s="285">
        <v>11</v>
      </c>
      <c r="L219" s="285">
        <v>169</v>
      </c>
      <c r="M219" s="285">
        <v>0</v>
      </c>
      <c r="N219" s="285"/>
      <c r="O219" s="285">
        <v>3</v>
      </c>
      <c r="P219" s="285">
        <v>0</v>
      </c>
      <c r="Q219" s="285">
        <v>16</v>
      </c>
      <c r="R219" s="285"/>
      <c r="S219" s="285">
        <v>9</v>
      </c>
      <c r="T219" s="287">
        <v>11</v>
      </c>
      <c r="U219" s="287">
        <v>4</v>
      </c>
      <c r="V219" s="287"/>
      <c r="W219" s="285">
        <v>15</v>
      </c>
      <c r="X219" s="285"/>
      <c r="Y219" s="285"/>
      <c r="Z219" s="285"/>
      <c r="AA219" s="285"/>
      <c r="AB219" s="285">
        <v>0</v>
      </c>
      <c r="AC219" s="285">
        <v>10</v>
      </c>
      <c r="AD219" s="285">
        <f t="shared" ref="AD219:AD237" si="30">SUM(H219:AC219)</f>
        <v>432</v>
      </c>
    </row>
    <row r="220" spans="1:30">
      <c r="A220" s="279">
        <v>2</v>
      </c>
      <c r="B220" s="290">
        <v>557</v>
      </c>
      <c r="C220" s="280" t="s">
        <v>74</v>
      </c>
      <c r="D220" s="280"/>
      <c r="E220" s="289">
        <v>2394</v>
      </c>
      <c r="F220" s="280" t="s">
        <v>32</v>
      </c>
      <c r="G220" s="281">
        <v>611</v>
      </c>
      <c r="H220" s="285">
        <v>17</v>
      </c>
      <c r="I220" s="285">
        <v>100</v>
      </c>
      <c r="J220" s="285">
        <v>82</v>
      </c>
      <c r="K220" s="285">
        <v>5</v>
      </c>
      <c r="L220" s="285">
        <v>151</v>
      </c>
      <c r="M220" s="285">
        <v>0</v>
      </c>
      <c r="N220" s="285"/>
      <c r="O220" s="285">
        <v>5</v>
      </c>
      <c r="P220" s="285">
        <v>0</v>
      </c>
      <c r="Q220" s="285">
        <v>15</v>
      </c>
      <c r="R220" s="285"/>
      <c r="S220" s="285">
        <v>19</v>
      </c>
      <c r="T220" s="287">
        <v>13</v>
      </c>
      <c r="U220" s="287">
        <v>1</v>
      </c>
      <c r="V220" s="287"/>
      <c r="W220" s="285">
        <v>16</v>
      </c>
      <c r="X220" s="285"/>
      <c r="Y220" s="285"/>
      <c r="Z220" s="285"/>
      <c r="AA220" s="285"/>
      <c r="AB220" s="285">
        <v>0</v>
      </c>
      <c r="AC220" s="285">
        <v>13</v>
      </c>
      <c r="AD220" s="285">
        <f t="shared" si="30"/>
        <v>437</v>
      </c>
    </row>
    <row r="221" spans="1:30">
      <c r="A221" s="279">
        <v>3</v>
      </c>
      <c r="B221" s="290">
        <v>557</v>
      </c>
      <c r="C221" s="280" t="s">
        <v>74</v>
      </c>
      <c r="D221" s="280"/>
      <c r="E221" s="289">
        <v>2395</v>
      </c>
      <c r="F221" s="280" t="s">
        <v>31</v>
      </c>
      <c r="G221" s="281">
        <v>425</v>
      </c>
      <c r="H221" s="285">
        <v>13</v>
      </c>
      <c r="I221" s="285">
        <v>71</v>
      </c>
      <c r="J221" s="285">
        <v>58</v>
      </c>
      <c r="K221" s="285">
        <v>6</v>
      </c>
      <c r="L221" s="285">
        <v>79</v>
      </c>
      <c r="M221" s="285">
        <v>1</v>
      </c>
      <c r="N221" s="285"/>
      <c r="O221" s="285">
        <v>2</v>
      </c>
      <c r="P221" s="285">
        <v>0</v>
      </c>
      <c r="Q221" s="285">
        <v>18</v>
      </c>
      <c r="R221" s="285"/>
      <c r="S221" s="285">
        <v>20</v>
      </c>
      <c r="T221" s="287">
        <v>8</v>
      </c>
      <c r="U221" s="287">
        <v>5</v>
      </c>
      <c r="V221" s="287"/>
      <c r="W221" s="285">
        <v>11</v>
      </c>
      <c r="X221" s="285"/>
      <c r="Y221" s="285"/>
      <c r="Z221" s="285"/>
      <c r="AA221" s="285"/>
      <c r="AB221" s="285">
        <v>0</v>
      </c>
      <c r="AC221" s="285">
        <v>6</v>
      </c>
      <c r="AD221" s="285">
        <f t="shared" si="30"/>
        <v>298</v>
      </c>
    </row>
    <row r="222" spans="1:30">
      <c r="A222" s="279">
        <v>4</v>
      </c>
      <c r="B222" s="290">
        <v>557</v>
      </c>
      <c r="C222" s="280" t="s">
        <v>74</v>
      </c>
      <c r="D222" s="280"/>
      <c r="E222" s="289">
        <v>2395</v>
      </c>
      <c r="F222" s="280" t="s">
        <v>32</v>
      </c>
      <c r="G222" s="281">
        <v>424</v>
      </c>
      <c r="H222" s="285">
        <v>13</v>
      </c>
      <c r="I222" s="285">
        <v>97</v>
      </c>
      <c r="J222" s="285">
        <v>65</v>
      </c>
      <c r="K222" s="285">
        <v>3</v>
      </c>
      <c r="L222" s="285">
        <v>90</v>
      </c>
      <c r="M222" s="285">
        <v>0</v>
      </c>
      <c r="N222" s="285"/>
      <c r="O222" s="285">
        <v>1</v>
      </c>
      <c r="P222" s="285">
        <v>0</v>
      </c>
      <c r="Q222" s="285">
        <v>16</v>
      </c>
      <c r="R222" s="285"/>
      <c r="S222" s="285">
        <v>22</v>
      </c>
      <c r="T222" s="287">
        <v>5</v>
      </c>
      <c r="U222" s="287">
        <v>1</v>
      </c>
      <c r="V222" s="287"/>
      <c r="W222" s="285">
        <v>14</v>
      </c>
      <c r="X222" s="285"/>
      <c r="Y222" s="285"/>
      <c r="Z222" s="285"/>
      <c r="AA222" s="285"/>
      <c r="AB222" s="285">
        <v>0</v>
      </c>
      <c r="AC222" s="285">
        <v>10</v>
      </c>
      <c r="AD222" s="285">
        <f t="shared" si="30"/>
        <v>337</v>
      </c>
    </row>
    <row r="223" spans="1:30">
      <c r="A223" s="279">
        <v>5</v>
      </c>
      <c r="B223" s="290">
        <v>557</v>
      </c>
      <c r="C223" s="280" t="s">
        <v>74</v>
      </c>
      <c r="D223" s="280"/>
      <c r="E223" s="289">
        <v>2396</v>
      </c>
      <c r="F223" s="280" t="s">
        <v>31</v>
      </c>
      <c r="G223" s="281">
        <v>709</v>
      </c>
      <c r="H223" s="285">
        <v>8</v>
      </c>
      <c r="I223" s="285">
        <v>153</v>
      </c>
      <c r="J223" s="285">
        <v>99</v>
      </c>
      <c r="K223" s="285">
        <v>3</v>
      </c>
      <c r="L223" s="285">
        <v>139</v>
      </c>
      <c r="M223" s="285">
        <v>0</v>
      </c>
      <c r="N223" s="285"/>
      <c r="O223" s="285">
        <v>1</v>
      </c>
      <c r="P223" s="285">
        <v>0</v>
      </c>
      <c r="Q223" s="285">
        <v>33</v>
      </c>
      <c r="R223" s="285"/>
      <c r="S223" s="285">
        <v>28</v>
      </c>
      <c r="T223" s="287">
        <v>4</v>
      </c>
      <c r="U223" s="287">
        <v>7</v>
      </c>
      <c r="V223" s="287"/>
      <c r="W223" s="285">
        <v>44</v>
      </c>
      <c r="X223" s="285"/>
      <c r="Y223" s="285"/>
      <c r="Z223" s="285"/>
      <c r="AA223" s="285"/>
      <c r="AB223" s="285">
        <v>0</v>
      </c>
      <c r="AC223" s="285">
        <v>5</v>
      </c>
      <c r="AD223" s="285">
        <f t="shared" si="30"/>
        <v>524</v>
      </c>
    </row>
    <row r="224" spans="1:30">
      <c r="A224" s="279">
        <v>6</v>
      </c>
      <c r="B224" s="290">
        <v>557</v>
      </c>
      <c r="C224" s="280" t="s">
        <v>74</v>
      </c>
      <c r="D224" s="280"/>
      <c r="E224" s="289">
        <v>2397</v>
      </c>
      <c r="F224" s="280" t="s">
        <v>31</v>
      </c>
      <c r="G224" s="281">
        <v>434</v>
      </c>
      <c r="H224" s="285">
        <v>11</v>
      </c>
      <c r="I224" s="285">
        <v>104</v>
      </c>
      <c r="J224" s="285">
        <v>65</v>
      </c>
      <c r="K224" s="285">
        <v>2</v>
      </c>
      <c r="L224" s="285">
        <v>98</v>
      </c>
      <c r="M224" s="285">
        <v>0</v>
      </c>
      <c r="N224" s="285"/>
      <c r="O224" s="285">
        <v>1</v>
      </c>
      <c r="P224" s="285">
        <v>1</v>
      </c>
      <c r="Q224" s="285">
        <v>20</v>
      </c>
      <c r="R224" s="285"/>
      <c r="S224" s="285">
        <v>11</v>
      </c>
      <c r="T224" s="287">
        <v>8</v>
      </c>
      <c r="U224" s="287">
        <v>2</v>
      </c>
      <c r="V224" s="287"/>
      <c r="W224" s="285">
        <v>18</v>
      </c>
      <c r="X224" s="285"/>
      <c r="Y224" s="285"/>
      <c r="Z224" s="285"/>
      <c r="AA224" s="285"/>
      <c r="AB224" s="285">
        <v>0</v>
      </c>
      <c r="AC224" s="285">
        <v>5</v>
      </c>
      <c r="AD224" s="285">
        <f t="shared" si="30"/>
        <v>346</v>
      </c>
    </row>
    <row r="225" spans="1:30">
      <c r="A225" s="279">
        <v>7</v>
      </c>
      <c r="B225" s="290">
        <v>557</v>
      </c>
      <c r="C225" s="280" t="s">
        <v>74</v>
      </c>
      <c r="D225" s="280"/>
      <c r="E225" s="289">
        <v>2397</v>
      </c>
      <c r="F225" s="280" t="s">
        <v>32</v>
      </c>
      <c r="G225" s="281">
        <v>433</v>
      </c>
      <c r="H225" s="285">
        <v>14</v>
      </c>
      <c r="I225" s="285">
        <v>110</v>
      </c>
      <c r="J225" s="285">
        <v>62</v>
      </c>
      <c r="K225" s="285">
        <v>7</v>
      </c>
      <c r="L225" s="285">
        <v>85</v>
      </c>
      <c r="M225" s="285">
        <v>0</v>
      </c>
      <c r="N225" s="285"/>
      <c r="O225" s="285">
        <v>0</v>
      </c>
      <c r="P225" s="285">
        <v>0</v>
      </c>
      <c r="Q225" s="285">
        <v>18</v>
      </c>
      <c r="R225" s="285"/>
      <c r="S225" s="285">
        <v>13</v>
      </c>
      <c r="T225" s="287">
        <v>4</v>
      </c>
      <c r="U225" s="287">
        <v>2</v>
      </c>
      <c r="V225" s="287"/>
      <c r="W225" s="285">
        <v>13</v>
      </c>
      <c r="X225" s="285"/>
      <c r="Y225" s="285"/>
      <c r="Z225" s="285"/>
      <c r="AA225" s="285"/>
      <c r="AB225" s="285">
        <v>0</v>
      </c>
      <c r="AC225" s="285">
        <v>8</v>
      </c>
      <c r="AD225" s="285">
        <f t="shared" si="30"/>
        <v>336</v>
      </c>
    </row>
    <row r="226" spans="1:30">
      <c r="A226" s="279">
        <v>8</v>
      </c>
      <c r="B226" s="290">
        <v>557</v>
      </c>
      <c r="C226" s="280" t="s">
        <v>74</v>
      </c>
      <c r="D226" s="280"/>
      <c r="E226" s="289">
        <v>2398</v>
      </c>
      <c r="F226" s="280" t="s">
        <v>31</v>
      </c>
      <c r="G226" s="281">
        <v>404</v>
      </c>
      <c r="H226" s="285">
        <v>6</v>
      </c>
      <c r="I226" s="285">
        <v>84</v>
      </c>
      <c r="J226" s="285">
        <v>56</v>
      </c>
      <c r="K226" s="285">
        <v>0</v>
      </c>
      <c r="L226" s="285">
        <v>104</v>
      </c>
      <c r="M226" s="285">
        <v>0</v>
      </c>
      <c r="N226" s="285"/>
      <c r="O226" s="285">
        <v>5</v>
      </c>
      <c r="P226" s="285">
        <v>1</v>
      </c>
      <c r="Q226" s="285">
        <v>29</v>
      </c>
      <c r="R226" s="285"/>
      <c r="S226" s="285">
        <v>15</v>
      </c>
      <c r="T226" s="287">
        <v>3</v>
      </c>
      <c r="U226" s="287">
        <v>3</v>
      </c>
      <c r="V226" s="287"/>
      <c r="W226" s="285">
        <v>7</v>
      </c>
      <c r="X226" s="285"/>
      <c r="Y226" s="285"/>
      <c r="Z226" s="285"/>
      <c r="AA226" s="285"/>
      <c r="AB226" s="285">
        <v>0</v>
      </c>
      <c r="AC226" s="285">
        <v>7</v>
      </c>
      <c r="AD226" s="285">
        <f t="shared" si="30"/>
        <v>320</v>
      </c>
    </row>
    <row r="227" spans="1:30">
      <c r="A227" s="279">
        <v>9</v>
      </c>
      <c r="B227" s="290">
        <v>557</v>
      </c>
      <c r="C227" s="280" t="s">
        <v>74</v>
      </c>
      <c r="D227" s="280"/>
      <c r="E227" s="289">
        <v>2398</v>
      </c>
      <c r="F227" s="280" t="s">
        <v>32</v>
      </c>
      <c r="G227" s="281">
        <v>403</v>
      </c>
      <c r="H227" s="285">
        <v>10</v>
      </c>
      <c r="I227" s="285">
        <v>91</v>
      </c>
      <c r="J227" s="285">
        <v>62</v>
      </c>
      <c r="K227" s="285">
        <v>2</v>
      </c>
      <c r="L227" s="285">
        <v>86</v>
      </c>
      <c r="M227" s="285">
        <v>0</v>
      </c>
      <c r="N227" s="285"/>
      <c r="O227" s="285">
        <v>2</v>
      </c>
      <c r="P227" s="285">
        <v>1</v>
      </c>
      <c r="Q227" s="285">
        <v>22</v>
      </c>
      <c r="R227" s="285"/>
      <c r="S227" s="285">
        <v>14</v>
      </c>
      <c r="T227" s="287">
        <v>5</v>
      </c>
      <c r="U227" s="287">
        <v>4</v>
      </c>
      <c r="V227" s="287"/>
      <c r="W227" s="285">
        <v>12</v>
      </c>
      <c r="X227" s="285"/>
      <c r="Y227" s="285"/>
      <c r="Z227" s="285"/>
      <c r="AA227" s="285"/>
      <c r="AB227" s="285">
        <v>0</v>
      </c>
      <c r="AC227" s="285">
        <v>11</v>
      </c>
      <c r="AD227" s="285">
        <f t="shared" si="30"/>
        <v>322</v>
      </c>
    </row>
    <row r="228" spans="1:30">
      <c r="A228" s="279">
        <v>10</v>
      </c>
      <c r="B228" s="290">
        <v>557</v>
      </c>
      <c r="C228" s="280" t="s">
        <v>74</v>
      </c>
      <c r="D228" s="280"/>
      <c r="E228" s="289">
        <v>2399</v>
      </c>
      <c r="F228" s="280" t="s">
        <v>31</v>
      </c>
      <c r="G228" s="281">
        <v>662</v>
      </c>
      <c r="H228" s="285">
        <v>26</v>
      </c>
      <c r="I228" s="285">
        <v>123</v>
      </c>
      <c r="J228" s="285">
        <v>116</v>
      </c>
      <c r="K228" s="285">
        <v>5</v>
      </c>
      <c r="L228" s="285">
        <v>99</v>
      </c>
      <c r="M228" s="285">
        <v>0</v>
      </c>
      <c r="N228" s="285"/>
      <c r="O228" s="285">
        <v>3</v>
      </c>
      <c r="P228" s="285">
        <v>1</v>
      </c>
      <c r="Q228" s="285">
        <v>33</v>
      </c>
      <c r="R228" s="285"/>
      <c r="S228" s="285">
        <v>36</v>
      </c>
      <c r="T228" s="287">
        <v>0</v>
      </c>
      <c r="U228" s="287">
        <v>0</v>
      </c>
      <c r="V228" s="287"/>
      <c r="W228" s="285">
        <v>53</v>
      </c>
      <c r="X228" s="285"/>
      <c r="Y228" s="285"/>
      <c r="Z228" s="285"/>
      <c r="AA228" s="285"/>
      <c r="AB228" s="285">
        <v>0</v>
      </c>
      <c r="AC228" s="285">
        <v>11</v>
      </c>
      <c r="AD228" s="285">
        <f t="shared" si="30"/>
        <v>506</v>
      </c>
    </row>
    <row r="229" spans="1:30">
      <c r="A229" s="279">
        <v>11</v>
      </c>
      <c r="B229" s="290">
        <v>557</v>
      </c>
      <c r="C229" s="280" t="s">
        <v>74</v>
      </c>
      <c r="D229" s="280"/>
      <c r="E229" s="289">
        <v>2400</v>
      </c>
      <c r="F229" s="280" t="s">
        <v>31</v>
      </c>
      <c r="G229" s="281">
        <v>731</v>
      </c>
      <c r="H229" s="285">
        <v>19</v>
      </c>
      <c r="I229" s="285">
        <v>121</v>
      </c>
      <c r="J229" s="285">
        <v>103</v>
      </c>
      <c r="K229" s="285">
        <v>5</v>
      </c>
      <c r="L229" s="285">
        <v>169</v>
      </c>
      <c r="M229" s="285">
        <v>0</v>
      </c>
      <c r="N229" s="285"/>
      <c r="O229" s="285">
        <v>1</v>
      </c>
      <c r="P229" s="285">
        <v>1</v>
      </c>
      <c r="Q229" s="285">
        <v>33</v>
      </c>
      <c r="R229" s="285"/>
      <c r="S229" s="285">
        <v>36</v>
      </c>
      <c r="T229" s="287">
        <v>2</v>
      </c>
      <c r="U229" s="287">
        <v>2</v>
      </c>
      <c r="V229" s="287"/>
      <c r="W229" s="285">
        <v>25</v>
      </c>
      <c r="X229" s="285"/>
      <c r="Y229" s="285"/>
      <c r="Z229" s="285"/>
      <c r="AA229" s="285"/>
      <c r="AB229" s="285">
        <v>0</v>
      </c>
      <c r="AC229" s="285">
        <v>18</v>
      </c>
      <c r="AD229" s="285">
        <f t="shared" si="30"/>
        <v>535</v>
      </c>
    </row>
    <row r="230" spans="1:30">
      <c r="A230" s="279">
        <v>12</v>
      </c>
      <c r="B230" s="290">
        <v>557</v>
      </c>
      <c r="C230" s="280" t="s">
        <v>74</v>
      </c>
      <c r="D230" s="280"/>
      <c r="E230" s="289">
        <v>2401</v>
      </c>
      <c r="F230" s="280" t="s">
        <v>31</v>
      </c>
      <c r="G230" s="281">
        <v>637</v>
      </c>
      <c r="H230" s="285">
        <v>10</v>
      </c>
      <c r="I230" s="285">
        <v>121</v>
      </c>
      <c r="J230" s="285">
        <v>95</v>
      </c>
      <c r="K230" s="285">
        <v>7</v>
      </c>
      <c r="L230" s="285">
        <v>143</v>
      </c>
      <c r="M230" s="285">
        <v>0</v>
      </c>
      <c r="N230" s="285"/>
      <c r="O230" s="285">
        <v>1</v>
      </c>
      <c r="P230" s="285">
        <v>1</v>
      </c>
      <c r="Q230" s="285">
        <v>27</v>
      </c>
      <c r="R230" s="285"/>
      <c r="S230" s="285">
        <v>14</v>
      </c>
      <c r="T230" s="287">
        <v>0</v>
      </c>
      <c r="U230" s="287">
        <v>0</v>
      </c>
      <c r="V230" s="287"/>
      <c r="W230" s="285">
        <v>25</v>
      </c>
      <c r="X230" s="285"/>
      <c r="Y230" s="285"/>
      <c r="Z230" s="285"/>
      <c r="AA230" s="285"/>
      <c r="AB230" s="285">
        <v>0</v>
      </c>
      <c r="AC230" s="285">
        <v>21</v>
      </c>
      <c r="AD230" s="285">
        <f t="shared" si="30"/>
        <v>465</v>
      </c>
    </row>
    <row r="231" spans="1:30">
      <c r="A231" s="279">
        <v>13</v>
      </c>
      <c r="B231" s="290">
        <v>557</v>
      </c>
      <c r="C231" s="280" t="s">
        <v>74</v>
      </c>
      <c r="D231" s="280"/>
      <c r="E231" s="289">
        <v>2401</v>
      </c>
      <c r="F231" s="280" t="s">
        <v>32</v>
      </c>
      <c r="G231" s="281">
        <v>637</v>
      </c>
      <c r="H231" s="285">
        <v>13</v>
      </c>
      <c r="I231" s="285">
        <v>112</v>
      </c>
      <c r="J231" s="285">
        <v>113</v>
      </c>
      <c r="K231" s="285">
        <v>6</v>
      </c>
      <c r="L231" s="285">
        <v>133</v>
      </c>
      <c r="M231" s="285">
        <v>0</v>
      </c>
      <c r="N231" s="285"/>
      <c r="O231" s="285">
        <v>4</v>
      </c>
      <c r="P231" s="285">
        <v>0</v>
      </c>
      <c r="Q231" s="285">
        <v>27</v>
      </c>
      <c r="R231" s="285"/>
      <c r="S231" s="285">
        <v>22</v>
      </c>
      <c r="T231" s="287">
        <v>8</v>
      </c>
      <c r="U231" s="287">
        <v>3</v>
      </c>
      <c r="V231" s="287"/>
      <c r="W231" s="285">
        <v>17</v>
      </c>
      <c r="X231" s="285"/>
      <c r="Y231" s="285"/>
      <c r="Z231" s="285"/>
      <c r="AA231" s="285"/>
      <c r="AB231" s="285">
        <v>0</v>
      </c>
      <c r="AC231" s="285">
        <v>19</v>
      </c>
      <c r="AD231" s="285">
        <f t="shared" si="30"/>
        <v>477</v>
      </c>
    </row>
    <row r="232" spans="1:30">
      <c r="A232" s="279">
        <v>14</v>
      </c>
      <c r="B232" s="290">
        <v>557</v>
      </c>
      <c r="C232" s="280" t="s">
        <v>74</v>
      </c>
      <c r="D232" s="280"/>
      <c r="E232" s="289">
        <v>2402</v>
      </c>
      <c r="F232" s="280" t="s">
        <v>31</v>
      </c>
      <c r="G232" s="281">
        <v>721</v>
      </c>
      <c r="H232" s="285">
        <v>7</v>
      </c>
      <c r="I232" s="285">
        <v>134</v>
      </c>
      <c r="J232" s="285">
        <v>97</v>
      </c>
      <c r="K232" s="285">
        <v>7</v>
      </c>
      <c r="L232" s="285">
        <v>220</v>
      </c>
      <c r="M232" s="285">
        <v>1</v>
      </c>
      <c r="N232" s="285"/>
      <c r="O232" s="285">
        <v>1</v>
      </c>
      <c r="P232" s="285">
        <v>1</v>
      </c>
      <c r="Q232" s="285">
        <v>14</v>
      </c>
      <c r="R232" s="285"/>
      <c r="S232" s="285">
        <v>12</v>
      </c>
      <c r="T232" s="287">
        <v>5</v>
      </c>
      <c r="U232" s="287">
        <v>3</v>
      </c>
      <c r="V232" s="287"/>
      <c r="W232" s="285">
        <v>19</v>
      </c>
      <c r="X232" s="285"/>
      <c r="Y232" s="285"/>
      <c r="Z232" s="285"/>
      <c r="AA232" s="285"/>
      <c r="AB232" s="285">
        <v>0</v>
      </c>
      <c r="AC232" s="285">
        <v>4</v>
      </c>
      <c r="AD232" s="285">
        <f t="shared" si="30"/>
        <v>525</v>
      </c>
    </row>
    <row r="233" spans="1:30">
      <c r="A233" s="279">
        <v>15</v>
      </c>
      <c r="B233" s="290">
        <v>557</v>
      </c>
      <c r="C233" s="280" t="s">
        <v>74</v>
      </c>
      <c r="D233" s="280"/>
      <c r="E233" s="289">
        <v>2402</v>
      </c>
      <c r="F233" s="280" t="s">
        <v>32</v>
      </c>
      <c r="G233" s="281">
        <v>720</v>
      </c>
      <c r="H233" s="285">
        <v>8</v>
      </c>
      <c r="I233" s="285">
        <v>143</v>
      </c>
      <c r="J233" s="285">
        <v>82</v>
      </c>
      <c r="K233" s="285">
        <v>5</v>
      </c>
      <c r="L233" s="285">
        <v>222</v>
      </c>
      <c r="M233" s="285">
        <v>0</v>
      </c>
      <c r="N233" s="285"/>
      <c r="O233" s="285">
        <v>5</v>
      </c>
      <c r="P233" s="285">
        <v>0</v>
      </c>
      <c r="Q233" s="285">
        <v>22</v>
      </c>
      <c r="R233" s="285"/>
      <c r="S233" s="285">
        <v>19</v>
      </c>
      <c r="T233" s="287">
        <v>4</v>
      </c>
      <c r="U233" s="287">
        <v>7</v>
      </c>
      <c r="V233" s="287"/>
      <c r="W233" s="285">
        <v>24</v>
      </c>
      <c r="X233" s="285"/>
      <c r="Y233" s="285"/>
      <c r="Z233" s="285"/>
      <c r="AA233" s="285"/>
      <c r="AB233" s="285">
        <v>0</v>
      </c>
      <c r="AC233" s="285">
        <v>14</v>
      </c>
      <c r="AD233" s="285">
        <f t="shared" si="30"/>
        <v>555</v>
      </c>
    </row>
    <row r="234" spans="1:30">
      <c r="A234" s="279">
        <v>16</v>
      </c>
      <c r="B234" s="290">
        <v>557</v>
      </c>
      <c r="C234" s="280" t="s">
        <v>74</v>
      </c>
      <c r="D234" s="280"/>
      <c r="E234" s="289">
        <v>2403</v>
      </c>
      <c r="F234" s="280" t="s">
        <v>31</v>
      </c>
      <c r="G234" s="281">
        <v>536</v>
      </c>
      <c r="H234" s="285">
        <v>7</v>
      </c>
      <c r="I234" s="285">
        <v>111</v>
      </c>
      <c r="J234" s="285">
        <v>72</v>
      </c>
      <c r="K234" s="285">
        <v>4</v>
      </c>
      <c r="L234" s="285">
        <v>116</v>
      </c>
      <c r="M234" s="285">
        <v>0</v>
      </c>
      <c r="N234" s="285"/>
      <c r="O234" s="285">
        <v>1</v>
      </c>
      <c r="P234" s="285">
        <v>1</v>
      </c>
      <c r="Q234" s="285">
        <v>20</v>
      </c>
      <c r="R234" s="285"/>
      <c r="S234" s="285">
        <v>17</v>
      </c>
      <c r="T234" s="287">
        <v>1</v>
      </c>
      <c r="U234" s="287">
        <v>6</v>
      </c>
      <c r="V234" s="287"/>
      <c r="W234" s="285">
        <v>38</v>
      </c>
      <c r="X234" s="285"/>
      <c r="Y234" s="285"/>
      <c r="Z234" s="285"/>
      <c r="AA234" s="285"/>
      <c r="AB234" s="285">
        <v>0</v>
      </c>
      <c r="AC234" s="285">
        <v>9</v>
      </c>
      <c r="AD234" s="285">
        <f t="shared" si="30"/>
        <v>403</v>
      </c>
    </row>
    <row r="235" spans="1:30">
      <c r="A235" s="279">
        <v>17</v>
      </c>
      <c r="B235" s="290">
        <v>557</v>
      </c>
      <c r="C235" s="280" t="s">
        <v>74</v>
      </c>
      <c r="D235" s="280"/>
      <c r="E235" s="289">
        <v>2403</v>
      </c>
      <c r="F235" s="280" t="s">
        <v>32</v>
      </c>
      <c r="G235" s="281">
        <v>536</v>
      </c>
      <c r="H235" s="285">
        <v>5</v>
      </c>
      <c r="I235" s="285">
        <v>103</v>
      </c>
      <c r="J235" s="285">
        <v>49</v>
      </c>
      <c r="K235" s="285">
        <v>2</v>
      </c>
      <c r="L235" s="285">
        <v>142</v>
      </c>
      <c r="M235" s="285">
        <v>0</v>
      </c>
      <c r="N235" s="285"/>
      <c r="O235" s="285">
        <v>0</v>
      </c>
      <c r="P235" s="285">
        <v>0</v>
      </c>
      <c r="Q235" s="285">
        <v>26</v>
      </c>
      <c r="R235" s="285"/>
      <c r="S235" s="285">
        <v>27</v>
      </c>
      <c r="T235" s="287">
        <v>5</v>
      </c>
      <c r="U235" s="287">
        <v>7</v>
      </c>
      <c r="V235" s="287"/>
      <c r="W235" s="285">
        <v>39</v>
      </c>
      <c r="X235" s="285"/>
      <c r="Y235" s="285"/>
      <c r="Z235" s="285"/>
      <c r="AA235" s="285"/>
      <c r="AB235" s="285">
        <v>0</v>
      </c>
      <c r="AC235" s="285">
        <v>7</v>
      </c>
      <c r="AD235" s="285">
        <f t="shared" si="30"/>
        <v>412</v>
      </c>
    </row>
    <row r="236" spans="1:30">
      <c r="A236" s="279">
        <v>18</v>
      </c>
      <c r="B236" s="290">
        <v>557</v>
      </c>
      <c r="C236" s="280" t="s">
        <v>74</v>
      </c>
      <c r="D236" s="280"/>
      <c r="E236" s="289">
        <v>2404</v>
      </c>
      <c r="F236" s="280" t="s">
        <v>31</v>
      </c>
      <c r="G236" s="281">
        <v>433</v>
      </c>
      <c r="H236" s="285">
        <v>0</v>
      </c>
      <c r="I236" s="285">
        <v>0</v>
      </c>
      <c r="J236" s="285">
        <v>0</v>
      </c>
      <c r="K236" s="285">
        <v>0</v>
      </c>
      <c r="L236" s="285">
        <v>122</v>
      </c>
      <c r="M236" s="285">
        <v>0</v>
      </c>
      <c r="N236" s="285"/>
      <c r="O236" s="285">
        <v>1</v>
      </c>
      <c r="P236" s="285">
        <v>1</v>
      </c>
      <c r="Q236" s="285">
        <v>9</v>
      </c>
      <c r="R236" s="285"/>
      <c r="S236" s="285">
        <v>23</v>
      </c>
      <c r="T236" s="287">
        <v>41</v>
      </c>
      <c r="U236" s="287">
        <v>104</v>
      </c>
      <c r="V236" s="287"/>
      <c r="W236" s="285">
        <v>16</v>
      </c>
      <c r="X236" s="285"/>
      <c r="Y236" s="285"/>
      <c r="Z236" s="285"/>
      <c r="AA236" s="285"/>
      <c r="AB236" s="285">
        <v>1</v>
      </c>
      <c r="AC236" s="285">
        <v>12</v>
      </c>
      <c r="AD236" s="285">
        <f t="shared" si="30"/>
        <v>330</v>
      </c>
    </row>
    <row r="237" spans="1:30">
      <c r="A237" s="279">
        <v>19</v>
      </c>
      <c r="B237" s="290">
        <v>557</v>
      </c>
      <c r="C237" s="280" t="s">
        <v>74</v>
      </c>
      <c r="D237" s="280"/>
      <c r="E237" s="289">
        <v>2404</v>
      </c>
      <c r="F237" s="280" t="s">
        <v>32</v>
      </c>
      <c r="G237" s="281">
        <v>432</v>
      </c>
      <c r="H237" s="285">
        <v>5</v>
      </c>
      <c r="I237" s="285">
        <v>78</v>
      </c>
      <c r="J237" s="285">
        <v>54</v>
      </c>
      <c r="K237" s="285">
        <v>2</v>
      </c>
      <c r="L237" s="285">
        <v>113</v>
      </c>
      <c r="M237" s="285">
        <v>0</v>
      </c>
      <c r="N237" s="285"/>
      <c r="O237" s="285">
        <v>3</v>
      </c>
      <c r="P237" s="285">
        <v>6</v>
      </c>
      <c r="Q237" s="285">
        <v>16</v>
      </c>
      <c r="R237" s="285"/>
      <c r="S237" s="285">
        <v>19</v>
      </c>
      <c r="T237" s="287">
        <v>0</v>
      </c>
      <c r="U237" s="287">
        <v>4</v>
      </c>
      <c r="V237" s="287"/>
      <c r="W237" s="285">
        <v>9</v>
      </c>
      <c r="X237" s="285"/>
      <c r="Y237" s="285"/>
      <c r="Z237" s="285"/>
      <c r="AA237" s="285"/>
      <c r="AB237" s="285">
        <v>0</v>
      </c>
      <c r="AC237" s="285">
        <v>4</v>
      </c>
      <c r="AD237" s="285">
        <f t="shared" si="30"/>
        <v>313</v>
      </c>
    </row>
    <row r="238" spans="1:30">
      <c r="B238" s="291" t="s">
        <v>63</v>
      </c>
      <c r="C238" s="659" t="s">
        <v>64</v>
      </c>
      <c r="D238" s="659"/>
      <c r="E238" s="544"/>
      <c r="F238" s="544"/>
      <c r="G238" s="293">
        <f t="shared" ref="G238" si="31">SUM(G219:G237)</f>
        <v>10499</v>
      </c>
      <c r="H238" s="293">
        <f>SUM(H219:H237)</f>
        <v>210</v>
      </c>
      <c r="I238" s="293">
        <f t="shared" ref="I238:AD238" si="32">SUM(I219:I237)</f>
        <v>1932</v>
      </c>
      <c r="J238" s="293">
        <f t="shared" si="32"/>
        <v>1420</v>
      </c>
      <c r="K238" s="293">
        <f t="shared" si="32"/>
        <v>82</v>
      </c>
      <c r="L238" s="293">
        <f t="shared" si="32"/>
        <v>2480</v>
      </c>
      <c r="M238" s="293">
        <f t="shared" si="32"/>
        <v>2</v>
      </c>
      <c r="N238" s="293">
        <f t="shared" si="32"/>
        <v>0</v>
      </c>
      <c r="O238" s="293">
        <f t="shared" si="32"/>
        <v>40</v>
      </c>
      <c r="P238" s="293">
        <f t="shared" si="32"/>
        <v>15</v>
      </c>
      <c r="Q238" s="293">
        <f t="shared" si="32"/>
        <v>414</v>
      </c>
      <c r="R238" s="293">
        <f t="shared" si="32"/>
        <v>0</v>
      </c>
      <c r="S238" s="293">
        <f t="shared" si="32"/>
        <v>376</v>
      </c>
      <c r="T238" s="293">
        <f t="shared" si="32"/>
        <v>127</v>
      </c>
      <c r="U238" s="293">
        <f t="shared" si="32"/>
        <v>165</v>
      </c>
      <c r="V238" s="293">
        <f t="shared" si="32"/>
        <v>0</v>
      </c>
      <c r="W238" s="293">
        <f t="shared" si="32"/>
        <v>415</v>
      </c>
      <c r="X238" s="293">
        <f t="shared" si="32"/>
        <v>0</v>
      </c>
      <c r="Y238" s="293">
        <f t="shared" si="32"/>
        <v>0</v>
      </c>
      <c r="Z238" s="293">
        <f t="shared" si="32"/>
        <v>0</v>
      </c>
      <c r="AA238" s="293">
        <f t="shared" si="32"/>
        <v>0</v>
      </c>
      <c r="AB238" s="293">
        <f t="shared" si="32"/>
        <v>1</v>
      </c>
      <c r="AC238" s="293">
        <f t="shared" si="32"/>
        <v>194</v>
      </c>
      <c r="AD238" s="293">
        <f t="shared" si="32"/>
        <v>7873</v>
      </c>
    </row>
    <row r="239" spans="1:30">
      <c r="E239" s="288"/>
      <c r="F239" s="288"/>
      <c r="T239" s="277">
        <f>T238/2</f>
        <v>63.5</v>
      </c>
      <c r="U239" s="277">
        <f>U238/2</f>
        <v>82.5</v>
      </c>
    </row>
    <row r="240" spans="1:30">
      <c r="B240" s="291" t="s">
        <v>65</v>
      </c>
      <c r="C240" s="660" t="s">
        <v>66</v>
      </c>
      <c r="D240" s="661"/>
      <c r="E240" s="661"/>
      <c r="F240" s="662"/>
      <c r="G240" s="475" t="s">
        <v>6</v>
      </c>
      <c r="H240" s="551" t="s">
        <v>7</v>
      </c>
      <c r="I240" s="551" t="s">
        <v>8</v>
      </c>
      <c r="J240" s="551" t="s">
        <v>9</v>
      </c>
      <c r="K240" s="551" t="s">
        <v>10</v>
      </c>
      <c r="L240" s="551" t="s">
        <v>11</v>
      </c>
      <c r="M240" s="551" t="s">
        <v>12</v>
      </c>
      <c r="N240" s="551" t="s">
        <v>13</v>
      </c>
      <c r="O240" s="551" t="s">
        <v>14</v>
      </c>
      <c r="P240" s="551" t="s">
        <v>15</v>
      </c>
      <c r="Q240" s="551" t="s">
        <v>16</v>
      </c>
      <c r="R240" s="551" t="s">
        <v>17</v>
      </c>
      <c r="S240" s="551" t="s">
        <v>18</v>
      </c>
      <c r="T240" s="551" t="s">
        <v>22</v>
      </c>
      <c r="U240" s="551" t="s">
        <v>23</v>
      </c>
      <c r="V240" s="551" t="s">
        <v>24</v>
      </c>
      <c r="W240" s="551" t="s">
        <v>25</v>
      </c>
      <c r="X240" s="551" t="s">
        <v>26</v>
      </c>
      <c r="Y240" s="551" t="s">
        <v>27</v>
      </c>
      <c r="Z240" s="551" t="s">
        <v>28</v>
      </c>
      <c r="AA240" s="551" t="s">
        <v>29</v>
      </c>
    </row>
    <row r="241" spans="2:27">
      <c r="C241" s="663"/>
      <c r="D241" s="664"/>
      <c r="E241" s="664"/>
      <c r="F241" s="665"/>
      <c r="G241" s="285">
        <f>G238</f>
        <v>10499</v>
      </c>
      <c r="H241" s="285">
        <f>H238+63</f>
        <v>273</v>
      </c>
      <c r="I241" s="285">
        <f>I238+83</f>
        <v>2015</v>
      </c>
      <c r="J241" s="285">
        <f>J238+64</f>
        <v>1484</v>
      </c>
      <c r="K241" s="285">
        <f>K238+82</f>
        <v>164</v>
      </c>
      <c r="L241" s="285">
        <f t="shared" ref="L241:S241" si="33">L238</f>
        <v>2480</v>
      </c>
      <c r="M241" s="285">
        <f t="shared" si="33"/>
        <v>2</v>
      </c>
      <c r="N241" s="285">
        <f t="shared" si="33"/>
        <v>0</v>
      </c>
      <c r="O241" s="285">
        <f t="shared" si="33"/>
        <v>40</v>
      </c>
      <c r="P241" s="285">
        <f t="shared" si="33"/>
        <v>15</v>
      </c>
      <c r="Q241" s="285">
        <f t="shared" si="33"/>
        <v>414</v>
      </c>
      <c r="R241" s="285">
        <f t="shared" si="33"/>
        <v>0</v>
      </c>
      <c r="S241" s="285">
        <f t="shared" si="33"/>
        <v>376</v>
      </c>
      <c r="T241" s="285">
        <f>W238</f>
        <v>415</v>
      </c>
      <c r="U241" s="285">
        <f>X219</f>
        <v>0</v>
      </c>
      <c r="V241" s="285">
        <f>Y219</f>
        <v>0</v>
      </c>
      <c r="W241" s="285">
        <f>Z219</f>
        <v>0</v>
      </c>
      <c r="X241" s="285">
        <f>AA219</f>
        <v>0</v>
      </c>
      <c r="Y241" s="285">
        <f>AB238</f>
        <v>1</v>
      </c>
      <c r="Z241" s="285">
        <f>AC238</f>
        <v>194</v>
      </c>
      <c r="AA241" s="285">
        <f>SUM(H241:Z241)</f>
        <v>7873</v>
      </c>
    </row>
    <row r="242" spans="2:27">
      <c r="E242" s="288"/>
      <c r="F242" s="288"/>
    </row>
    <row r="243" spans="2:27" ht="27.75" customHeight="1">
      <c r="B243" s="291" t="s">
        <v>67</v>
      </c>
      <c r="C243" s="666" t="s">
        <v>68</v>
      </c>
      <c r="D243" s="666"/>
      <c r="E243" s="666"/>
      <c r="F243" s="666"/>
      <c r="G243" s="475" t="s">
        <v>6</v>
      </c>
      <c r="H243" s="721" t="s">
        <v>69</v>
      </c>
      <c r="I243" s="721"/>
      <c r="J243" s="721" t="s">
        <v>70</v>
      </c>
      <c r="K243" s="721"/>
      <c r="L243" s="551" t="s">
        <v>11</v>
      </c>
      <c r="M243" s="551" t="s">
        <v>12</v>
      </c>
      <c r="N243" s="551" t="s">
        <v>13</v>
      </c>
      <c r="O243" s="551" t="s">
        <v>14</v>
      </c>
      <c r="P243" s="551" t="s">
        <v>15</v>
      </c>
      <c r="Q243" s="551" t="s">
        <v>16</v>
      </c>
      <c r="R243" s="551" t="s">
        <v>17</v>
      </c>
      <c r="S243" s="551" t="s">
        <v>18</v>
      </c>
      <c r="T243" s="551" t="s">
        <v>22</v>
      </c>
      <c r="U243" s="551" t="s">
        <v>23</v>
      </c>
      <c r="V243" s="551" t="s">
        <v>24</v>
      </c>
      <c r="W243" s="551" t="s">
        <v>25</v>
      </c>
      <c r="X243" s="551" t="s">
        <v>26</v>
      </c>
      <c r="Y243" s="551" t="s">
        <v>27</v>
      </c>
      <c r="Z243" s="551" t="s">
        <v>28</v>
      </c>
      <c r="AA243" s="551" t="s">
        <v>29</v>
      </c>
    </row>
    <row r="244" spans="2:27">
      <c r="C244" s="666"/>
      <c r="D244" s="666"/>
      <c r="E244" s="666"/>
      <c r="F244" s="666"/>
      <c r="G244" s="285">
        <f>G238</f>
        <v>10499</v>
      </c>
      <c r="H244" s="668">
        <f>H241+J241</f>
        <v>1757</v>
      </c>
      <c r="I244" s="668"/>
      <c r="J244" s="668">
        <f>I241+K241</f>
        <v>2179</v>
      </c>
      <c r="K244" s="668"/>
      <c r="L244" s="285">
        <f>L241</f>
        <v>2480</v>
      </c>
      <c r="M244" s="285">
        <f t="shared" ref="M244:Q244" si="34">M241</f>
        <v>2</v>
      </c>
      <c r="N244" s="285" t="s">
        <v>790</v>
      </c>
      <c r="O244" s="285">
        <f t="shared" si="34"/>
        <v>40</v>
      </c>
      <c r="P244" s="285">
        <f t="shared" si="34"/>
        <v>15</v>
      </c>
      <c r="Q244" s="285">
        <f t="shared" si="34"/>
        <v>414</v>
      </c>
      <c r="R244" s="285" t="s">
        <v>790</v>
      </c>
      <c r="S244" s="285">
        <f>S241</f>
        <v>376</v>
      </c>
      <c r="T244" s="285">
        <f>T241</f>
        <v>415</v>
      </c>
      <c r="U244" s="285" t="s">
        <v>790</v>
      </c>
      <c r="V244" s="285" t="s">
        <v>790</v>
      </c>
      <c r="W244" s="285" t="s">
        <v>790</v>
      </c>
      <c r="X244" s="285" t="s">
        <v>790</v>
      </c>
      <c r="Y244" s="285">
        <f>Y241</f>
        <v>1</v>
      </c>
      <c r="Z244" s="285">
        <f>Z241</f>
        <v>194</v>
      </c>
      <c r="AA244" s="285">
        <f>SUM(H244:Z244)</f>
        <v>7873</v>
      </c>
    </row>
  </sheetData>
  <mergeCells count="44">
    <mergeCell ref="C152:D152"/>
    <mergeCell ref="C153:D153"/>
    <mergeCell ref="C154:D154"/>
    <mergeCell ref="A144:AA144"/>
    <mergeCell ref="C142:D142"/>
    <mergeCell ref="C146:F147"/>
    <mergeCell ref="C149:F150"/>
    <mergeCell ref="H149:I149"/>
    <mergeCell ref="J149:K149"/>
    <mergeCell ref="H150:I150"/>
    <mergeCell ref="J150:K150"/>
    <mergeCell ref="C209:D209"/>
    <mergeCell ref="C211:F212"/>
    <mergeCell ref="C214:F215"/>
    <mergeCell ref="H214:I214"/>
    <mergeCell ref="H215:I215"/>
    <mergeCell ref="C238:D238"/>
    <mergeCell ref="C240:F241"/>
    <mergeCell ref="C243:F244"/>
    <mergeCell ref="H243:I243"/>
    <mergeCell ref="J243:K243"/>
    <mergeCell ref="H244:I244"/>
    <mergeCell ref="J244:K244"/>
    <mergeCell ref="C164:D164"/>
    <mergeCell ref="C166:F167"/>
    <mergeCell ref="C169:F170"/>
    <mergeCell ref="H169:I169"/>
    <mergeCell ref="J169:K169"/>
    <mergeCell ref="H170:I170"/>
    <mergeCell ref="J170:K170"/>
    <mergeCell ref="C16:D16"/>
    <mergeCell ref="C18:F19"/>
    <mergeCell ref="C21:F22"/>
    <mergeCell ref="H21:I21"/>
    <mergeCell ref="J21:K21"/>
    <mergeCell ref="H22:I22"/>
    <mergeCell ref="J22:K22"/>
    <mergeCell ref="C185:D185"/>
    <mergeCell ref="C187:F188"/>
    <mergeCell ref="C190:F191"/>
    <mergeCell ref="H190:I190"/>
    <mergeCell ref="J190:K190"/>
    <mergeCell ref="H191:I191"/>
    <mergeCell ref="J191:K19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3"/>
  <sheetViews>
    <sheetView zoomScale="70" zoomScaleNormal="70" workbookViewId="0">
      <pane ySplit="1" topLeftCell="A2" activePane="bottomLeft" state="frozen"/>
      <selection activeCell="A2" sqref="A1:A1048576"/>
      <selection pane="bottomLeft" activeCell="A2" sqref="A2"/>
    </sheetView>
  </sheetViews>
  <sheetFormatPr defaultColWidth="11.42578125" defaultRowHeight="16.5"/>
  <cols>
    <col min="1" max="1" width="5.28515625" style="277" bestFit="1" customWidth="1"/>
    <col min="2" max="2" width="4.5703125" style="277" bestFit="1" customWidth="1"/>
    <col min="3" max="3" width="30" style="277" bestFit="1" customWidth="1"/>
    <col min="4" max="4" width="4.28515625" style="277" customWidth="1"/>
    <col min="5" max="5" width="8.28515625" style="277" bestFit="1" customWidth="1"/>
    <col min="6" max="6" width="15.28515625" style="277" customWidth="1"/>
    <col min="7" max="7" width="8.140625" style="277" customWidth="1"/>
    <col min="8" max="8" width="5" style="277" bestFit="1" customWidth="1"/>
    <col min="9" max="9" width="6" style="277" bestFit="1" customWidth="1"/>
    <col min="10" max="10" width="5" style="277" bestFit="1" customWidth="1"/>
    <col min="11" max="11" width="5.28515625" style="277" bestFit="1" customWidth="1"/>
    <col min="12" max="12" width="6" style="277" bestFit="1" customWidth="1"/>
    <col min="13" max="13" width="5" style="277" bestFit="1" customWidth="1"/>
    <col min="14" max="14" width="4.140625" style="277" bestFit="1" customWidth="1"/>
    <col min="15" max="15" width="5" style="277" bestFit="1" customWidth="1"/>
    <col min="16" max="16" width="4.28515625" style="277" bestFit="1" customWidth="1"/>
    <col min="17" max="17" width="7.7109375" style="277" bestFit="1" customWidth="1"/>
    <col min="18" max="18" width="4.140625" style="277" bestFit="1" customWidth="1"/>
    <col min="19" max="19" width="4.28515625" style="277" bestFit="1" customWidth="1"/>
    <col min="20" max="20" width="8" style="277" bestFit="1" customWidth="1"/>
    <col min="21" max="21" width="8.5703125" style="277" bestFit="1" customWidth="1"/>
    <col min="22" max="22" width="8" style="277" bestFit="1" customWidth="1"/>
    <col min="23" max="25" width="5.5703125" style="277" bestFit="1" customWidth="1"/>
    <col min="26" max="26" width="6.5703125" style="277" bestFit="1" customWidth="1"/>
    <col min="27" max="27" width="9.7109375" style="277" bestFit="1" customWidth="1"/>
    <col min="28" max="28" width="4.42578125" style="277" bestFit="1" customWidth="1"/>
    <col min="29" max="29" width="6.5703125" style="277" bestFit="1" customWidth="1"/>
    <col min="30" max="30" width="9.7109375" style="277" bestFit="1" customWidth="1"/>
    <col min="31" max="16384" width="11.42578125" style="277"/>
  </cols>
  <sheetData>
    <row r="1" spans="1:30" s="100" customFormat="1" ht="12.75">
      <c r="A1" s="276" t="s">
        <v>0</v>
      </c>
      <c r="B1" s="283" t="s">
        <v>1</v>
      </c>
      <c r="C1" s="282" t="s">
        <v>2</v>
      </c>
      <c r="D1" s="282" t="s">
        <v>3</v>
      </c>
      <c r="E1" s="275" t="s">
        <v>4</v>
      </c>
      <c r="F1" s="275" t="s">
        <v>5</v>
      </c>
      <c r="G1" s="275" t="s">
        <v>6</v>
      </c>
      <c r="H1" s="502" t="s">
        <v>7</v>
      </c>
      <c r="I1" s="502" t="s">
        <v>8</v>
      </c>
      <c r="J1" s="502" t="s">
        <v>9</v>
      </c>
      <c r="K1" s="502" t="s">
        <v>10</v>
      </c>
      <c r="L1" s="502" t="s">
        <v>11</v>
      </c>
      <c r="M1" s="502" t="s">
        <v>12</v>
      </c>
      <c r="N1" s="502" t="s">
        <v>13</v>
      </c>
      <c r="O1" s="502" t="s">
        <v>14</v>
      </c>
      <c r="P1" s="502" t="s">
        <v>15</v>
      </c>
      <c r="Q1" s="502" t="s">
        <v>16</v>
      </c>
      <c r="R1" s="502" t="s">
        <v>17</v>
      </c>
      <c r="S1" s="502" t="s">
        <v>18</v>
      </c>
      <c r="T1" s="286" t="s">
        <v>19</v>
      </c>
      <c r="U1" s="286" t="s">
        <v>20</v>
      </c>
      <c r="V1" s="286" t="s">
        <v>21</v>
      </c>
      <c r="W1" s="502" t="s">
        <v>22</v>
      </c>
      <c r="X1" s="502" t="s">
        <v>23</v>
      </c>
      <c r="Y1" s="502" t="s">
        <v>24</v>
      </c>
      <c r="Z1" s="502" t="s">
        <v>25</v>
      </c>
      <c r="AA1" s="502" t="s">
        <v>26</v>
      </c>
      <c r="AB1" s="502" t="s">
        <v>27</v>
      </c>
      <c r="AC1" s="502" t="s">
        <v>28</v>
      </c>
      <c r="AD1" s="502" t="s">
        <v>29</v>
      </c>
    </row>
    <row r="2" spans="1:30" s="518" customFormat="1">
      <c r="A2" s="263">
        <v>2</v>
      </c>
      <c r="B2" s="524">
        <v>182</v>
      </c>
      <c r="C2" s="176" t="s">
        <v>792</v>
      </c>
      <c r="D2" s="262"/>
      <c r="E2" s="285">
        <v>1010</v>
      </c>
      <c r="F2" s="285" t="s">
        <v>31</v>
      </c>
      <c r="G2" s="285">
        <v>668</v>
      </c>
      <c r="H2" s="285">
        <v>29</v>
      </c>
      <c r="I2" s="285">
        <v>85</v>
      </c>
      <c r="J2" s="285">
        <v>22</v>
      </c>
      <c r="K2" s="285">
        <v>1</v>
      </c>
      <c r="L2" s="285">
        <v>87</v>
      </c>
      <c r="M2" s="285">
        <v>17</v>
      </c>
      <c r="N2" s="285">
        <v>1</v>
      </c>
      <c r="O2" s="285">
        <v>3</v>
      </c>
      <c r="P2" s="285">
        <v>4</v>
      </c>
      <c r="Q2" s="285">
        <v>60</v>
      </c>
      <c r="R2" s="285"/>
      <c r="S2" s="285">
        <v>2</v>
      </c>
      <c r="T2" s="285">
        <v>4</v>
      </c>
      <c r="U2" s="285">
        <v>4</v>
      </c>
      <c r="V2" s="285"/>
      <c r="W2" s="285">
        <v>33</v>
      </c>
      <c r="X2" s="285">
        <v>1</v>
      </c>
      <c r="Y2" s="285"/>
      <c r="Z2" s="285"/>
      <c r="AA2" s="285"/>
      <c r="AB2" s="285">
        <v>0</v>
      </c>
      <c r="AC2" s="285">
        <v>5</v>
      </c>
      <c r="AD2" s="285">
        <v>358</v>
      </c>
    </row>
    <row r="3" spans="1:30" s="518" customFormat="1">
      <c r="A3" s="263">
        <v>2</v>
      </c>
      <c r="B3" s="524">
        <v>182</v>
      </c>
      <c r="C3" s="176" t="s">
        <v>792</v>
      </c>
      <c r="D3" s="262"/>
      <c r="E3" s="285">
        <v>1010</v>
      </c>
      <c r="F3" s="285" t="s">
        <v>32</v>
      </c>
      <c r="G3" s="285">
        <v>668</v>
      </c>
      <c r="H3" s="285">
        <v>30</v>
      </c>
      <c r="I3" s="285">
        <v>104</v>
      </c>
      <c r="J3" s="285">
        <v>24</v>
      </c>
      <c r="K3" s="285">
        <v>6</v>
      </c>
      <c r="L3" s="285">
        <v>65</v>
      </c>
      <c r="M3" s="285">
        <v>20</v>
      </c>
      <c r="N3" s="285">
        <v>1</v>
      </c>
      <c r="O3" s="285">
        <v>6</v>
      </c>
      <c r="P3" s="285">
        <v>5</v>
      </c>
      <c r="Q3" s="285">
        <v>65</v>
      </c>
      <c r="R3" s="285"/>
      <c r="S3" s="285">
        <v>3</v>
      </c>
      <c r="T3" s="285">
        <v>6</v>
      </c>
      <c r="U3" s="285">
        <v>1</v>
      </c>
      <c r="V3" s="285"/>
      <c r="W3" s="285">
        <v>32</v>
      </c>
      <c r="X3" s="285">
        <v>1</v>
      </c>
      <c r="Y3" s="285"/>
      <c r="Z3" s="285"/>
      <c r="AA3" s="285"/>
      <c r="AB3" s="285">
        <v>0</v>
      </c>
      <c r="AC3" s="285">
        <v>3</v>
      </c>
      <c r="AD3" s="285">
        <v>372</v>
      </c>
    </row>
    <row r="4" spans="1:30">
      <c r="A4" s="263">
        <v>2</v>
      </c>
      <c r="B4" s="524">
        <v>182</v>
      </c>
      <c r="C4" s="176" t="s">
        <v>792</v>
      </c>
      <c r="D4" s="45"/>
      <c r="E4" s="285">
        <v>1010</v>
      </c>
      <c r="F4" s="285" t="s">
        <v>33</v>
      </c>
      <c r="G4" s="285">
        <v>668</v>
      </c>
      <c r="H4" s="285">
        <v>26</v>
      </c>
      <c r="I4" s="285">
        <v>96</v>
      </c>
      <c r="J4" s="285">
        <v>19</v>
      </c>
      <c r="K4" s="285">
        <v>3</v>
      </c>
      <c r="L4" s="285">
        <v>68</v>
      </c>
      <c r="M4" s="285">
        <v>17</v>
      </c>
      <c r="N4" s="285">
        <v>0</v>
      </c>
      <c r="O4" s="285">
        <v>11</v>
      </c>
      <c r="P4" s="285">
        <v>0</v>
      </c>
      <c r="Q4" s="285">
        <v>65</v>
      </c>
      <c r="R4" s="285"/>
      <c r="S4" s="285">
        <v>1</v>
      </c>
      <c r="T4" s="285">
        <v>20</v>
      </c>
      <c r="U4" s="285">
        <v>3</v>
      </c>
      <c r="V4" s="285"/>
      <c r="W4" s="285">
        <v>20</v>
      </c>
      <c r="X4" s="285">
        <v>3</v>
      </c>
      <c r="Y4" s="285"/>
      <c r="Z4" s="285"/>
      <c r="AA4" s="285"/>
      <c r="AB4" s="285">
        <v>0</v>
      </c>
      <c r="AC4" s="285">
        <v>8</v>
      </c>
      <c r="AD4" s="285">
        <v>360</v>
      </c>
    </row>
    <row r="5" spans="1:30">
      <c r="A5" s="263">
        <v>2</v>
      </c>
      <c r="B5" s="524">
        <v>182</v>
      </c>
      <c r="C5" s="176" t="s">
        <v>792</v>
      </c>
      <c r="D5" s="45"/>
      <c r="E5" s="285">
        <v>1010</v>
      </c>
      <c r="F5" s="285" t="s">
        <v>79</v>
      </c>
      <c r="G5" s="285">
        <v>602</v>
      </c>
      <c r="H5" s="285">
        <v>20</v>
      </c>
      <c r="I5" s="285">
        <v>42</v>
      </c>
      <c r="J5" s="285">
        <v>22</v>
      </c>
      <c r="K5" s="285">
        <v>1</v>
      </c>
      <c r="L5" s="285">
        <v>83</v>
      </c>
      <c r="M5" s="285">
        <v>19</v>
      </c>
      <c r="N5" s="285">
        <v>0</v>
      </c>
      <c r="O5" s="285">
        <v>3</v>
      </c>
      <c r="P5" s="285">
        <v>0</v>
      </c>
      <c r="Q5" s="285">
        <v>75</v>
      </c>
      <c r="R5" s="285"/>
      <c r="S5" s="285">
        <v>3</v>
      </c>
      <c r="T5" s="285">
        <v>1</v>
      </c>
      <c r="U5" s="285">
        <v>2</v>
      </c>
      <c r="V5" s="285"/>
      <c r="W5" s="285">
        <v>28</v>
      </c>
      <c r="X5" s="285">
        <v>4</v>
      </c>
      <c r="Y5" s="285"/>
      <c r="Z5" s="285"/>
      <c r="AA5" s="285"/>
      <c r="AB5" s="285">
        <v>0</v>
      </c>
      <c r="AC5" s="285">
        <v>7</v>
      </c>
      <c r="AD5" s="285">
        <v>310</v>
      </c>
    </row>
    <row r="6" spans="1:30">
      <c r="A6" s="263">
        <v>2</v>
      </c>
      <c r="B6" s="524">
        <v>182</v>
      </c>
      <c r="C6" s="176" t="s">
        <v>792</v>
      </c>
      <c r="D6" s="45"/>
      <c r="E6" s="285">
        <v>1010</v>
      </c>
      <c r="F6" s="285" t="s">
        <v>376</v>
      </c>
      <c r="G6" s="285">
        <v>602</v>
      </c>
      <c r="H6" s="285">
        <v>24</v>
      </c>
      <c r="I6" s="285">
        <v>38</v>
      </c>
      <c r="J6" s="285">
        <v>18</v>
      </c>
      <c r="K6" s="285">
        <v>7</v>
      </c>
      <c r="L6" s="285">
        <v>79</v>
      </c>
      <c r="M6" s="285">
        <v>11</v>
      </c>
      <c r="N6" s="285">
        <v>0</v>
      </c>
      <c r="O6" s="285">
        <v>7</v>
      </c>
      <c r="P6" s="285">
        <v>2</v>
      </c>
      <c r="Q6" s="285">
        <v>69</v>
      </c>
      <c r="R6" s="285"/>
      <c r="S6" s="285">
        <v>5</v>
      </c>
      <c r="T6" s="285">
        <v>5</v>
      </c>
      <c r="U6" s="285">
        <v>0</v>
      </c>
      <c r="V6" s="285"/>
      <c r="W6" s="285">
        <v>43</v>
      </c>
      <c r="X6" s="285">
        <v>3</v>
      </c>
      <c r="Y6" s="285"/>
      <c r="Z6" s="285"/>
      <c r="AA6" s="285"/>
      <c r="AB6" s="285">
        <v>0</v>
      </c>
      <c r="AC6" s="285">
        <v>10</v>
      </c>
      <c r="AD6" s="285">
        <v>321</v>
      </c>
    </row>
    <row r="7" spans="1:30">
      <c r="A7" s="263">
        <v>2</v>
      </c>
      <c r="B7" s="524">
        <v>182</v>
      </c>
      <c r="C7" s="176" t="s">
        <v>792</v>
      </c>
      <c r="D7" s="45"/>
      <c r="E7" s="285">
        <v>1010</v>
      </c>
      <c r="F7" s="285" t="s">
        <v>377</v>
      </c>
      <c r="G7" s="285">
        <v>601</v>
      </c>
      <c r="H7" s="285">
        <v>20</v>
      </c>
      <c r="I7" s="285">
        <v>40</v>
      </c>
      <c r="J7" s="285">
        <v>27</v>
      </c>
      <c r="K7" s="285">
        <v>2</v>
      </c>
      <c r="L7" s="285">
        <v>83</v>
      </c>
      <c r="M7" s="285">
        <v>6</v>
      </c>
      <c r="N7" s="285">
        <v>2</v>
      </c>
      <c r="O7" s="285">
        <v>10</v>
      </c>
      <c r="P7" s="285">
        <v>2</v>
      </c>
      <c r="Q7" s="285">
        <v>75</v>
      </c>
      <c r="R7" s="285"/>
      <c r="S7" s="285">
        <v>5</v>
      </c>
      <c r="T7" s="285">
        <v>0</v>
      </c>
      <c r="U7" s="285">
        <v>0</v>
      </c>
      <c r="V7" s="285"/>
      <c r="W7" s="285">
        <v>26</v>
      </c>
      <c r="X7" s="285">
        <v>1</v>
      </c>
      <c r="Y7" s="285"/>
      <c r="Z7" s="285"/>
      <c r="AA7" s="285"/>
      <c r="AB7" s="285">
        <v>0</v>
      </c>
      <c r="AC7" s="285">
        <v>5</v>
      </c>
      <c r="AD7" s="285">
        <v>304</v>
      </c>
    </row>
    <row r="8" spans="1:30">
      <c r="A8" s="263">
        <v>2</v>
      </c>
      <c r="B8" s="524">
        <v>182</v>
      </c>
      <c r="C8" s="176" t="s">
        <v>792</v>
      </c>
      <c r="D8" s="45"/>
      <c r="E8" s="285">
        <v>1010</v>
      </c>
      <c r="F8" s="285" t="s">
        <v>695</v>
      </c>
      <c r="G8" s="285">
        <v>601</v>
      </c>
      <c r="H8" s="285">
        <v>26</v>
      </c>
      <c r="I8" s="285">
        <v>37</v>
      </c>
      <c r="J8" s="285">
        <v>32</v>
      </c>
      <c r="K8" s="285">
        <v>1</v>
      </c>
      <c r="L8" s="285">
        <v>85</v>
      </c>
      <c r="M8" s="285">
        <v>5</v>
      </c>
      <c r="N8" s="285">
        <v>4</v>
      </c>
      <c r="O8" s="285">
        <v>4</v>
      </c>
      <c r="P8" s="285">
        <v>0</v>
      </c>
      <c r="Q8" s="285">
        <v>73</v>
      </c>
      <c r="R8" s="285"/>
      <c r="S8" s="285">
        <v>0</v>
      </c>
      <c r="T8" s="285">
        <v>9</v>
      </c>
      <c r="U8" s="285">
        <v>3</v>
      </c>
      <c r="V8" s="285"/>
      <c r="W8" s="285">
        <v>21</v>
      </c>
      <c r="X8" s="285">
        <v>3</v>
      </c>
      <c r="Y8" s="285"/>
      <c r="Z8" s="285"/>
      <c r="AA8" s="285"/>
      <c r="AB8" s="285">
        <v>0</v>
      </c>
      <c r="AC8" s="285">
        <v>1</v>
      </c>
      <c r="AD8" s="285">
        <v>304</v>
      </c>
    </row>
    <row r="9" spans="1:30">
      <c r="A9" s="263">
        <v>2</v>
      </c>
      <c r="B9" s="524">
        <v>182</v>
      </c>
      <c r="C9" s="176" t="s">
        <v>792</v>
      </c>
      <c r="D9" s="45"/>
      <c r="E9" s="285">
        <v>1010</v>
      </c>
      <c r="F9" s="285" t="s">
        <v>696</v>
      </c>
      <c r="G9" s="285">
        <v>601</v>
      </c>
      <c r="H9" s="285">
        <v>31</v>
      </c>
      <c r="I9" s="285">
        <v>38</v>
      </c>
      <c r="J9" s="285">
        <v>31</v>
      </c>
      <c r="K9" s="285">
        <v>4</v>
      </c>
      <c r="L9" s="285">
        <v>76</v>
      </c>
      <c r="M9" s="285">
        <v>6</v>
      </c>
      <c r="N9" s="285">
        <v>2</v>
      </c>
      <c r="O9" s="285">
        <v>6</v>
      </c>
      <c r="P9" s="285">
        <v>1</v>
      </c>
      <c r="Q9" s="285">
        <v>90</v>
      </c>
      <c r="R9" s="285"/>
      <c r="S9" s="285">
        <v>4</v>
      </c>
      <c r="T9" s="285">
        <v>8</v>
      </c>
      <c r="U9" s="285">
        <v>2</v>
      </c>
      <c r="V9" s="285"/>
      <c r="W9" s="285">
        <v>28</v>
      </c>
      <c r="X9" s="285">
        <v>2</v>
      </c>
      <c r="Y9" s="285"/>
      <c r="Z9" s="285"/>
      <c r="AA9" s="285"/>
      <c r="AB9" s="285">
        <v>0</v>
      </c>
      <c r="AC9" s="285">
        <v>4</v>
      </c>
      <c r="AD9" s="285">
        <v>333</v>
      </c>
    </row>
    <row r="10" spans="1:30">
      <c r="A10" s="263">
        <v>2</v>
      </c>
      <c r="B10" s="524">
        <v>182</v>
      </c>
      <c r="C10" s="176" t="s">
        <v>792</v>
      </c>
      <c r="D10" s="45"/>
      <c r="E10" s="285">
        <v>1011</v>
      </c>
      <c r="F10" s="285" t="s">
        <v>31</v>
      </c>
      <c r="G10" s="285">
        <v>554</v>
      </c>
      <c r="H10" s="285">
        <v>33</v>
      </c>
      <c r="I10" s="285">
        <v>59</v>
      </c>
      <c r="J10" s="285">
        <v>47</v>
      </c>
      <c r="K10" s="285">
        <v>1</v>
      </c>
      <c r="L10" s="285">
        <v>87</v>
      </c>
      <c r="M10" s="285">
        <v>5</v>
      </c>
      <c r="N10" s="285">
        <v>0</v>
      </c>
      <c r="O10" s="285">
        <v>7</v>
      </c>
      <c r="P10" s="285">
        <v>1</v>
      </c>
      <c r="Q10" s="285">
        <v>36</v>
      </c>
      <c r="R10" s="285"/>
      <c r="S10" s="285">
        <v>5</v>
      </c>
      <c r="T10" s="285">
        <v>7</v>
      </c>
      <c r="U10" s="285">
        <v>4</v>
      </c>
      <c r="V10" s="285"/>
      <c r="W10" s="285">
        <v>24</v>
      </c>
      <c r="X10" s="285">
        <v>0</v>
      </c>
      <c r="Y10" s="285"/>
      <c r="Z10" s="285"/>
      <c r="AA10" s="285"/>
      <c r="AB10" s="285">
        <v>0</v>
      </c>
      <c r="AC10" s="285">
        <v>3</v>
      </c>
      <c r="AD10" s="285">
        <v>319</v>
      </c>
    </row>
    <row r="11" spans="1:30">
      <c r="A11" s="263">
        <v>2</v>
      </c>
      <c r="B11" s="524">
        <v>182</v>
      </c>
      <c r="C11" s="176" t="s">
        <v>792</v>
      </c>
      <c r="D11" s="45"/>
      <c r="E11" s="285">
        <v>1011</v>
      </c>
      <c r="F11" s="285" t="s">
        <v>32</v>
      </c>
      <c r="G11" s="285">
        <v>553</v>
      </c>
      <c r="H11" s="285">
        <v>20</v>
      </c>
      <c r="I11" s="285">
        <v>56</v>
      </c>
      <c r="J11" s="285">
        <v>51</v>
      </c>
      <c r="K11" s="285">
        <v>2</v>
      </c>
      <c r="L11" s="285">
        <v>108</v>
      </c>
      <c r="M11" s="285">
        <v>3</v>
      </c>
      <c r="N11" s="285">
        <v>0</v>
      </c>
      <c r="O11" s="285">
        <v>1</v>
      </c>
      <c r="P11" s="285">
        <v>2</v>
      </c>
      <c r="Q11" s="285">
        <v>26</v>
      </c>
      <c r="R11" s="285"/>
      <c r="S11" s="285">
        <v>2</v>
      </c>
      <c r="T11" s="285">
        <v>8</v>
      </c>
      <c r="U11" s="285">
        <v>0</v>
      </c>
      <c r="V11" s="285"/>
      <c r="W11" s="285">
        <v>21</v>
      </c>
      <c r="X11" s="285">
        <v>1</v>
      </c>
      <c r="Y11" s="285"/>
      <c r="Z11" s="285"/>
      <c r="AA11" s="285"/>
      <c r="AB11" s="285">
        <v>0</v>
      </c>
      <c r="AC11" s="285">
        <v>5</v>
      </c>
      <c r="AD11" s="285">
        <v>306</v>
      </c>
    </row>
    <row r="12" spans="1:30">
      <c r="A12" s="263">
        <v>2</v>
      </c>
      <c r="B12" s="524">
        <v>182</v>
      </c>
      <c r="C12" s="176" t="s">
        <v>792</v>
      </c>
      <c r="D12" s="45"/>
      <c r="E12" s="285">
        <v>1012</v>
      </c>
      <c r="F12" s="285" t="s">
        <v>31</v>
      </c>
      <c r="G12" s="285">
        <v>539</v>
      </c>
      <c r="H12" s="285">
        <v>20</v>
      </c>
      <c r="I12" s="285">
        <v>54</v>
      </c>
      <c r="J12" s="285">
        <v>16</v>
      </c>
      <c r="K12" s="285">
        <v>7</v>
      </c>
      <c r="L12" s="285">
        <v>113</v>
      </c>
      <c r="M12" s="285">
        <v>13</v>
      </c>
      <c r="N12" s="285">
        <v>1</v>
      </c>
      <c r="O12" s="285">
        <v>10</v>
      </c>
      <c r="P12" s="285">
        <v>0</v>
      </c>
      <c r="Q12" s="285">
        <v>35</v>
      </c>
      <c r="R12" s="285"/>
      <c r="S12" s="285">
        <v>6</v>
      </c>
      <c r="T12" s="285">
        <v>3</v>
      </c>
      <c r="U12" s="285">
        <v>0</v>
      </c>
      <c r="V12" s="285"/>
      <c r="W12" s="285">
        <v>14</v>
      </c>
      <c r="X12" s="285">
        <v>0</v>
      </c>
      <c r="Y12" s="285"/>
      <c r="Z12" s="285"/>
      <c r="AA12" s="285"/>
      <c r="AB12" s="285">
        <v>0</v>
      </c>
      <c r="AC12" s="285">
        <v>5</v>
      </c>
      <c r="AD12" s="285">
        <v>297</v>
      </c>
    </row>
    <row r="13" spans="1:30">
      <c r="A13" s="263">
        <v>2</v>
      </c>
      <c r="B13" s="524">
        <v>182</v>
      </c>
      <c r="C13" s="176" t="s">
        <v>792</v>
      </c>
      <c r="D13" s="45"/>
      <c r="E13" s="285">
        <v>1012</v>
      </c>
      <c r="F13" s="285" t="s">
        <v>32</v>
      </c>
      <c r="G13" s="285">
        <v>539</v>
      </c>
      <c r="H13" s="285">
        <v>24</v>
      </c>
      <c r="I13" s="285">
        <v>43</v>
      </c>
      <c r="J13" s="285">
        <v>16</v>
      </c>
      <c r="K13" s="285">
        <v>9</v>
      </c>
      <c r="L13" s="285">
        <v>124</v>
      </c>
      <c r="M13" s="285">
        <v>3</v>
      </c>
      <c r="N13" s="285">
        <v>1</v>
      </c>
      <c r="O13" s="285">
        <v>5</v>
      </c>
      <c r="P13" s="285">
        <v>0</v>
      </c>
      <c r="Q13" s="285">
        <v>39</v>
      </c>
      <c r="R13" s="285"/>
      <c r="S13" s="285">
        <v>1</v>
      </c>
      <c r="T13" s="285">
        <v>0</v>
      </c>
      <c r="U13" s="285">
        <v>3</v>
      </c>
      <c r="V13" s="285"/>
      <c r="W13" s="285">
        <v>13</v>
      </c>
      <c r="X13" s="285">
        <v>0</v>
      </c>
      <c r="Y13" s="285"/>
      <c r="Z13" s="285"/>
      <c r="AA13" s="285"/>
      <c r="AB13" s="285">
        <v>1</v>
      </c>
      <c r="AC13" s="285">
        <v>8</v>
      </c>
      <c r="AD13" s="285">
        <v>290</v>
      </c>
    </row>
    <row r="14" spans="1:30">
      <c r="A14" s="263">
        <v>2</v>
      </c>
      <c r="B14" s="524">
        <v>182</v>
      </c>
      <c r="C14" s="176" t="s">
        <v>792</v>
      </c>
      <c r="D14" s="45"/>
      <c r="E14" s="285">
        <v>1013</v>
      </c>
      <c r="F14" s="285" t="s">
        <v>31</v>
      </c>
      <c r="G14" s="285">
        <v>561</v>
      </c>
      <c r="H14" s="285">
        <v>26</v>
      </c>
      <c r="I14" s="285">
        <v>46</v>
      </c>
      <c r="J14" s="285">
        <v>31</v>
      </c>
      <c r="K14" s="285">
        <v>4</v>
      </c>
      <c r="L14" s="285">
        <v>106</v>
      </c>
      <c r="M14" s="285">
        <v>19</v>
      </c>
      <c r="N14" s="285">
        <v>1</v>
      </c>
      <c r="O14" s="285">
        <v>8</v>
      </c>
      <c r="P14" s="285">
        <v>0</v>
      </c>
      <c r="Q14" s="285">
        <v>31</v>
      </c>
      <c r="R14" s="285"/>
      <c r="S14" s="285">
        <v>1</v>
      </c>
      <c r="T14" s="285">
        <v>4</v>
      </c>
      <c r="U14" s="285">
        <v>0</v>
      </c>
      <c r="V14" s="285"/>
      <c r="W14" s="285">
        <v>25</v>
      </c>
      <c r="X14" s="285">
        <v>2</v>
      </c>
      <c r="Y14" s="285"/>
      <c r="Z14" s="285"/>
      <c r="AA14" s="285"/>
      <c r="AB14" s="285">
        <v>0</v>
      </c>
      <c r="AC14" s="285">
        <v>4</v>
      </c>
      <c r="AD14" s="285">
        <v>308</v>
      </c>
    </row>
    <row r="15" spans="1:30">
      <c r="A15" s="263">
        <v>2</v>
      </c>
      <c r="B15" s="524">
        <v>182</v>
      </c>
      <c r="C15" s="176" t="s">
        <v>792</v>
      </c>
      <c r="D15" s="45"/>
      <c r="E15" s="285">
        <v>1013</v>
      </c>
      <c r="F15" s="285" t="s">
        <v>32</v>
      </c>
      <c r="G15" s="285">
        <v>561</v>
      </c>
      <c r="H15" s="285">
        <v>20</v>
      </c>
      <c r="I15" s="285">
        <v>42</v>
      </c>
      <c r="J15" s="285">
        <v>24</v>
      </c>
      <c r="K15" s="285">
        <v>6</v>
      </c>
      <c r="L15" s="285">
        <v>96</v>
      </c>
      <c r="M15" s="285">
        <v>10</v>
      </c>
      <c r="N15" s="285">
        <v>0</v>
      </c>
      <c r="O15" s="285">
        <v>7</v>
      </c>
      <c r="P15" s="285">
        <v>0</v>
      </c>
      <c r="Q15" s="285">
        <v>46</v>
      </c>
      <c r="R15" s="285"/>
      <c r="S15" s="285">
        <v>0</v>
      </c>
      <c r="T15" s="285">
        <v>9</v>
      </c>
      <c r="U15" s="285">
        <v>1</v>
      </c>
      <c r="V15" s="285"/>
      <c r="W15" s="285">
        <v>15</v>
      </c>
      <c r="X15" s="285">
        <v>3</v>
      </c>
      <c r="Y15" s="285"/>
      <c r="Z15" s="285"/>
      <c r="AA15" s="285"/>
      <c r="AB15" s="285">
        <v>0</v>
      </c>
      <c r="AC15" s="285">
        <v>11</v>
      </c>
      <c r="AD15" s="285">
        <v>290</v>
      </c>
    </row>
    <row r="16" spans="1:30">
      <c r="A16" s="263">
        <v>2</v>
      </c>
      <c r="B16" s="524">
        <v>182</v>
      </c>
      <c r="C16" s="176" t="s">
        <v>792</v>
      </c>
      <c r="D16" s="45"/>
      <c r="E16" s="285">
        <v>1014</v>
      </c>
      <c r="F16" s="285" t="s">
        <v>31</v>
      </c>
      <c r="G16" s="285">
        <v>663</v>
      </c>
      <c r="H16" s="285">
        <v>26</v>
      </c>
      <c r="I16" s="285">
        <v>70</v>
      </c>
      <c r="J16" s="285">
        <v>22</v>
      </c>
      <c r="K16" s="285">
        <v>5</v>
      </c>
      <c r="L16" s="285">
        <v>110</v>
      </c>
      <c r="M16" s="285">
        <v>29</v>
      </c>
      <c r="N16" s="285">
        <v>1</v>
      </c>
      <c r="O16" s="285">
        <v>9</v>
      </c>
      <c r="P16" s="285">
        <v>1</v>
      </c>
      <c r="Q16" s="285">
        <v>40</v>
      </c>
      <c r="R16" s="285"/>
      <c r="S16" s="285">
        <v>8</v>
      </c>
      <c r="T16" s="285">
        <v>7</v>
      </c>
      <c r="U16" s="285">
        <v>0</v>
      </c>
      <c r="V16" s="285"/>
      <c r="W16" s="285">
        <v>30</v>
      </c>
      <c r="X16" s="285">
        <v>0</v>
      </c>
      <c r="Y16" s="285"/>
      <c r="Z16" s="285"/>
      <c r="AA16" s="285"/>
      <c r="AB16" s="285">
        <v>0</v>
      </c>
      <c r="AC16" s="285">
        <v>4</v>
      </c>
      <c r="AD16" s="285">
        <v>362</v>
      </c>
    </row>
    <row r="17" spans="1:30">
      <c r="A17" s="263">
        <v>2</v>
      </c>
      <c r="B17" s="524">
        <v>182</v>
      </c>
      <c r="C17" s="176" t="s">
        <v>792</v>
      </c>
      <c r="D17" s="45"/>
      <c r="E17" s="285">
        <v>1014</v>
      </c>
      <c r="F17" s="285" t="s">
        <v>32</v>
      </c>
      <c r="G17" s="285">
        <v>663</v>
      </c>
      <c r="H17" s="285">
        <v>28</v>
      </c>
      <c r="I17" s="285">
        <v>62</v>
      </c>
      <c r="J17" s="285">
        <v>31</v>
      </c>
      <c r="K17" s="285">
        <v>4</v>
      </c>
      <c r="L17" s="285">
        <v>123</v>
      </c>
      <c r="M17" s="285">
        <v>24</v>
      </c>
      <c r="N17" s="285">
        <v>2</v>
      </c>
      <c r="O17" s="285">
        <v>5</v>
      </c>
      <c r="P17" s="285">
        <v>1</v>
      </c>
      <c r="Q17" s="285">
        <v>48</v>
      </c>
      <c r="R17" s="285"/>
      <c r="S17" s="285">
        <v>2</v>
      </c>
      <c r="T17" s="285">
        <v>1</v>
      </c>
      <c r="U17" s="285">
        <v>2</v>
      </c>
      <c r="V17" s="285"/>
      <c r="W17" s="285">
        <v>24</v>
      </c>
      <c r="X17" s="285">
        <v>1</v>
      </c>
      <c r="Y17" s="285"/>
      <c r="Z17" s="285"/>
      <c r="AA17" s="285"/>
      <c r="AB17" s="285">
        <v>0</v>
      </c>
      <c r="AC17" s="285">
        <v>10</v>
      </c>
      <c r="AD17" s="285">
        <v>368</v>
      </c>
    </row>
    <row r="18" spans="1:30">
      <c r="A18" s="263">
        <v>2</v>
      </c>
      <c r="B18" s="524">
        <v>182</v>
      </c>
      <c r="C18" s="176" t="s">
        <v>792</v>
      </c>
      <c r="D18" s="45"/>
      <c r="E18" s="285">
        <v>1015</v>
      </c>
      <c r="F18" s="285" t="s">
        <v>31</v>
      </c>
      <c r="G18" s="285">
        <v>739</v>
      </c>
      <c r="H18" s="285">
        <v>34</v>
      </c>
      <c r="I18" s="285">
        <v>62</v>
      </c>
      <c r="J18" s="285">
        <v>34</v>
      </c>
      <c r="K18" s="285">
        <v>2</v>
      </c>
      <c r="L18" s="285">
        <v>111</v>
      </c>
      <c r="M18" s="285">
        <v>61</v>
      </c>
      <c r="N18" s="285">
        <v>2</v>
      </c>
      <c r="O18" s="285">
        <v>8</v>
      </c>
      <c r="P18" s="285">
        <v>0</v>
      </c>
      <c r="Q18" s="285">
        <v>52</v>
      </c>
      <c r="R18" s="285"/>
      <c r="S18" s="285">
        <v>3</v>
      </c>
      <c r="T18" s="285">
        <v>6</v>
      </c>
      <c r="U18" s="285">
        <v>3</v>
      </c>
      <c r="V18" s="285"/>
      <c r="W18" s="285">
        <v>23</v>
      </c>
      <c r="X18" s="285">
        <v>2</v>
      </c>
      <c r="Y18" s="285"/>
      <c r="Z18" s="285"/>
      <c r="AA18" s="285"/>
      <c r="AB18" s="285">
        <v>0</v>
      </c>
      <c r="AC18" s="285">
        <v>8</v>
      </c>
      <c r="AD18" s="285">
        <v>411</v>
      </c>
    </row>
    <row r="19" spans="1:30">
      <c r="A19" s="263">
        <v>2</v>
      </c>
      <c r="B19" s="524">
        <v>182</v>
      </c>
      <c r="C19" s="176" t="s">
        <v>792</v>
      </c>
      <c r="D19" s="45"/>
      <c r="E19" s="285">
        <v>1015</v>
      </c>
      <c r="F19" s="285" t="s">
        <v>32</v>
      </c>
      <c r="G19" s="285">
        <v>738</v>
      </c>
      <c r="H19" s="285">
        <v>29</v>
      </c>
      <c r="I19" s="285">
        <v>81</v>
      </c>
      <c r="J19" s="285">
        <v>32</v>
      </c>
      <c r="K19" s="285">
        <v>2</v>
      </c>
      <c r="L19" s="285">
        <v>125</v>
      </c>
      <c r="M19" s="285">
        <v>58</v>
      </c>
      <c r="N19" s="285">
        <v>0</v>
      </c>
      <c r="O19" s="285">
        <v>8</v>
      </c>
      <c r="P19" s="285">
        <v>1</v>
      </c>
      <c r="Q19" s="285">
        <v>38</v>
      </c>
      <c r="R19" s="285"/>
      <c r="S19" s="285">
        <v>2</v>
      </c>
      <c r="T19" s="285">
        <v>5</v>
      </c>
      <c r="U19" s="285">
        <v>0</v>
      </c>
      <c r="V19" s="285"/>
      <c r="W19" s="285">
        <v>29</v>
      </c>
      <c r="X19" s="285">
        <v>3</v>
      </c>
      <c r="Y19" s="285"/>
      <c r="Z19" s="285"/>
      <c r="AA19" s="285"/>
      <c r="AB19" s="285">
        <v>0</v>
      </c>
      <c r="AC19" s="285">
        <v>8</v>
      </c>
      <c r="AD19" s="285">
        <v>421</v>
      </c>
    </row>
    <row r="20" spans="1:30">
      <c r="A20" s="263">
        <v>2</v>
      </c>
      <c r="B20" s="524">
        <v>182</v>
      </c>
      <c r="C20" s="176" t="s">
        <v>792</v>
      </c>
      <c r="D20" s="45"/>
      <c r="E20" s="285">
        <v>1016</v>
      </c>
      <c r="F20" s="285" t="s">
        <v>31</v>
      </c>
      <c r="G20" s="285">
        <v>561</v>
      </c>
      <c r="H20" s="285">
        <v>22</v>
      </c>
      <c r="I20" s="285">
        <v>91</v>
      </c>
      <c r="J20" s="285">
        <v>29</v>
      </c>
      <c r="K20" s="285">
        <v>4</v>
      </c>
      <c r="L20" s="285">
        <v>68</v>
      </c>
      <c r="M20" s="285">
        <v>8</v>
      </c>
      <c r="N20" s="285">
        <v>0</v>
      </c>
      <c r="O20" s="285">
        <v>12</v>
      </c>
      <c r="P20" s="285">
        <v>0</v>
      </c>
      <c r="Q20" s="285">
        <v>49</v>
      </c>
      <c r="R20" s="285"/>
      <c r="S20" s="285">
        <v>1</v>
      </c>
      <c r="T20" s="285">
        <v>4</v>
      </c>
      <c r="U20" s="285">
        <v>2</v>
      </c>
      <c r="V20" s="285"/>
      <c r="W20" s="285">
        <v>16</v>
      </c>
      <c r="X20" s="285">
        <v>1</v>
      </c>
      <c r="Y20" s="285"/>
      <c r="Z20" s="285"/>
      <c r="AA20" s="285"/>
      <c r="AB20" s="285">
        <v>0</v>
      </c>
      <c r="AC20" s="285">
        <v>13</v>
      </c>
      <c r="AD20" s="285">
        <v>320</v>
      </c>
    </row>
    <row r="21" spans="1:30">
      <c r="A21" s="263">
        <v>2</v>
      </c>
      <c r="B21" s="524">
        <v>182</v>
      </c>
      <c r="C21" s="176" t="s">
        <v>792</v>
      </c>
      <c r="D21" s="45"/>
      <c r="E21" s="285">
        <v>1016</v>
      </c>
      <c r="F21" s="285" t="s">
        <v>32</v>
      </c>
      <c r="G21" s="285">
        <v>560</v>
      </c>
      <c r="H21" s="285">
        <v>27</v>
      </c>
      <c r="I21" s="285">
        <v>58</v>
      </c>
      <c r="J21" s="285">
        <v>32</v>
      </c>
      <c r="K21" s="285">
        <v>1</v>
      </c>
      <c r="L21" s="285">
        <v>86</v>
      </c>
      <c r="M21" s="285">
        <v>18</v>
      </c>
      <c r="N21" s="285">
        <v>0</v>
      </c>
      <c r="O21" s="285">
        <v>11</v>
      </c>
      <c r="P21" s="285">
        <v>0</v>
      </c>
      <c r="Q21" s="285">
        <v>44</v>
      </c>
      <c r="R21" s="285"/>
      <c r="S21" s="285">
        <v>1</v>
      </c>
      <c r="T21" s="285">
        <v>4</v>
      </c>
      <c r="U21" s="285">
        <v>2</v>
      </c>
      <c r="V21" s="285"/>
      <c r="W21" s="285">
        <v>32</v>
      </c>
      <c r="X21" s="285">
        <v>0</v>
      </c>
      <c r="Y21" s="285"/>
      <c r="Z21" s="285"/>
      <c r="AA21" s="285"/>
      <c r="AB21" s="285">
        <v>0</v>
      </c>
      <c r="AC21" s="285">
        <v>6</v>
      </c>
      <c r="AD21" s="285">
        <v>322</v>
      </c>
    </row>
    <row r="22" spans="1:30">
      <c r="A22" s="263">
        <v>2</v>
      </c>
      <c r="B22" s="524">
        <v>182</v>
      </c>
      <c r="C22" s="176" t="s">
        <v>792</v>
      </c>
      <c r="D22" s="45"/>
      <c r="E22" s="285">
        <v>1017</v>
      </c>
      <c r="F22" s="285" t="s">
        <v>31</v>
      </c>
      <c r="G22" s="285">
        <v>718</v>
      </c>
      <c r="H22" s="285">
        <v>26</v>
      </c>
      <c r="I22" s="285">
        <v>79</v>
      </c>
      <c r="J22" s="285">
        <v>26</v>
      </c>
      <c r="K22" s="285">
        <v>0</v>
      </c>
      <c r="L22" s="285">
        <v>113</v>
      </c>
      <c r="M22" s="285">
        <v>16</v>
      </c>
      <c r="N22" s="285">
        <v>2</v>
      </c>
      <c r="O22" s="285">
        <v>27</v>
      </c>
      <c r="P22" s="285">
        <v>2</v>
      </c>
      <c r="Q22" s="285">
        <v>60</v>
      </c>
      <c r="R22" s="285"/>
      <c r="S22" s="285">
        <v>2</v>
      </c>
      <c r="T22" s="285">
        <v>4</v>
      </c>
      <c r="U22" s="285">
        <v>0</v>
      </c>
      <c r="V22" s="285"/>
      <c r="W22" s="285">
        <v>21</v>
      </c>
      <c r="X22" s="285">
        <v>3</v>
      </c>
      <c r="Y22" s="285"/>
      <c r="Z22" s="285"/>
      <c r="AA22" s="285"/>
      <c r="AB22" s="285">
        <v>0</v>
      </c>
      <c r="AC22" s="285">
        <v>13</v>
      </c>
      <c r="AD22" s="285">
        <v>394</v>
      </c>
    </row>
    <row r="23" spans="1:30">
      <c r="A23" s="263">
        <v>2</v>
      </c>
      <c r="B23" s="524">
        <v>182</v>
      </c>
      <c r="C23" s="176" t="s">
        <v>792</v>
      </c>
      <c r="D23" s="45"/>
      <c r="E23" s="285">
        <v>1017</v>
      </c>
      <c r="F23" s="285" t="s">
        <v>32</v>
      </c>
      <c r="G23" s="285">
        <v>718</v>
      </c>
      <c r="H23" s="285">
        <v>32</v>
      </c>
      <c r="I23" s="285">
        <v>76</v>
      </c>
      <c r="J23" s="285">
        <v>25</v>
      </c>
      <c r="K23" s="285">
        <v>0</v>
      </c>
      <c r="L23" s="285">
        <v>95</v>
      </c>
      <c r="M23" s="285">
        <v>14</v>
      </c>
      <c r="N23" s="285">
        <v>0</v>
      </c>
      <c r="O23" s="285">
        <v>12</v>
      </c>
      <c r="P23" s="285">
        <v>4</v>
      </c>
      <c r="Q23" s="285">
        <v>49</v>
      </c>
      <c r="R23" s="285"/>
      <c r="S23" s="285">
        <v>4</v>
      </c>
      <c r="T23" s="285">
        <v>5</v>
      </c>
      <c r="U23" s="285">
        <v>1</v>
      </c>
      <c r="V23" s="285"/>
      <c r="W23" s="285">
        <v>25</v>
      </c>
      <c r="X23" s="285">
        <v>0</v>
      </c>
      <c r="Y23" s="285"/>
      <c r="Z23" s="285"/>
      <c r="AA23" s="285"/>
      <c r="AB23" s="285">
        <v>0</v>
      </c>
      <c r="AC23" s="285">
        <v>5</v>
      </c>
      <c r="AD23" s="285">
        <v>347</v>
      </c>
    </row>
    <row r="24" spans="1:30">
      <c r="A24" s="263">
        <v>2</v>
      </c>
      <c r="B24" s="524">
        <v>182</v>
      </c>
      <c r="C24" s="176" t="s">
        <v>792</v>
      </c>
      <c r="D24" s="45"/>
      <c r="E24" s="285">
        <v>1018</v>
      </c>
      <c r="F24" s="285" t="s">
        <v>31</v>
      </c>
      <c r="G24" s="285">
        <v>680</v>
      </c>
      <c r="H24" s="285">
        <v>25</v>
      </c>
      <c r="I24" s="285">
        <v>67</v>
      </c>
      <c r="J24" s="285">
        <v>40</v>
      </c>
      <c r="K24" s="285">
        <v>4</v>
      </c>
      <c r="L24" s="285">
        <v>112</v>
      </c>
      <c r="M24" s="285">
        <v>6</v>
      </c>
      <c r="N24" s="285">
        <v>2</v>
      </c>
      <c r="O24" s="285">
        <v>6</v>
      </c>
      <c r="P24" s="285">
        <v>1</v>
      </c>
      <c r="Q24" s="285">
        <v>86</v>
      </c>
      <c r="R24" s="285"/>
      <c r="S24" s="285">
        <v>0</v>
      </c>
      <c r="T24" s="285">
        <v>8</v>
      </c>
      <c r="U24" s="285">
        <v>1</v>
      </c>
      <c r="V24" s="285"/>
      <c r="W24" s="285">
        <v>17</v>
      </c>
      <c r="X24" s="285">
        <v>4</v>
      </c>
      <c r="Y24" s="285"/>
      <c r="Z24" s="285"/>
      <c r="AA24" s="285"/>
      <c r="AB24" s="285">
        <v>0</v>
      </c>
      <c r="AC24" s="285">
        <v>14</v>
      </c>
      <c r="AD24" s="285">
        <v>393</v>
      </c>
    </row>
    <row r="25" spans="1:30">
      <c r="A25" s="263">
        <v>2</v>
      </c>
      <c r="B25" s="524">
        <v>182</v>
      </c>
      <c r="C25" s="176" t="s">
        <v>792</v>
      </c>
      <c r="D25" s="45"/>
      <c r="E25" s="285">
        <v>1018</v>
      </c>
      <c r="F25" s="285" t="s">
        <v>32</v>
      </c>
      <c r="G25" s="285">
        <v>680</v>
      </c>
      <c r="H25" s="285">
        <v>33</v>
      </c>
      <c r="I25" s="285">
        <v>59</v>
      </c>
      <c r="J25" s="285">
        <v>43</v>
      </c>
      <c r="K25" s="285">
        <v>3</v>
      </c>
      <c r="L25" s="285">
        <v>118</v>
      </c>
      <c r="M25" s="285">
        <v>13</v>
      </c>
      <c r="N25" s="285">
        <v>0</v>
      </c>
      <c r="O25" s="285">
        <v>11</v>
      </c>
      <c r="P25" s="285">
        <v>1</v>
      </c>
      <c r="Q25" s="285">
        <v>80</v>
      </c>
      <c r="R25" s="285"/>
      <c r="S25" s="285">
        <v>1</v>
      </c>
      <c r="T25" s="285">
        <v>7</v>
      </c>
      <c r="U25" s="285">
        <v>0</v>
      </c>
      <c r="V25" s="285"/>
      <c r="W25" s="285">
        <v>16</v>
      </c>
      <c r="X25" s="285">
        <v>4</v>
      </c>
      <c r="Y25" s="285"/>
      <c r="Z25" s="285"/>
      <c r="AA25" s="285"/>
      <c r="AB25" s="285">
        <v>0</v>
      </c>
      <c r="AC25" s="285">
        <v>9</v>
      </c>
      <c r="AD25" s="285">
        <v>398</v>
      </c>
    </row>
    <row r="26" spans="1:30">
      <c r="A26" s="263">
        <v>2</v>
      </c>
      <c r="B26" s="524">
        <v>182</v>
      </c>
      <c r="C26" s="176" t="s">
        <v>792</v>
      </c>
      <c r="D26" s="45"/>
      <c r="E26" s="285">
        <v>1018</v>
      </c>
      <c r="F26" s="285" t="s">
        <v>33</v>
      </c>
      <c r="G26" s="285">
        <v>680</v>
      </c>
      <c r="H26" s="285">
        <v>39</v>
      </c>
      <c r="I26" s="285">
        <v>78</v>
      </c>
      <c r="J26" s="285">
        <v>38</v>
      </c>
      <c r="K26" s="285">
        <v>6</v>
      </c>
      <c r="L26" s="285">
        <v>97</v>
      </c>
      <c r="M26" s="285">
        <v>12</v>
      </c>
      <c r="N26" s="285">
        <v>0</v>
      </c>
      <c r="O26" s="285">
        <v>8</v>
      </c>
      <c r="P26" s="285">
        <v>1</v>
      </c>
      <c r="Q26" s="285">
        <v>72</v>
      </c>
      <c r="R26" s="285"/>
      <c r="S26" s="285">
        <v>2</v>
      </c>
      <c r="T26" s="285">
        <v>2</v>
      </c>
      <c r="U26" s="285">
        <v>1</v>
      </c>
      <c r="V26" s="285"/>
      <c r="W26" s="285">
        <v>14</v>
      </c>
      <c r="X26" s="285">
        <v>3</v>
      </c>
      <c r="Y26" s="285"/>
      <c r="Z26" s="285"/>
      <c r="AA26" s="285"/>
      <c r="AB26" s="285">
        <v>1</v>
      </c>
      <c r="AC26" s="285">
        <v>5</v>
      </c>
      <c r="AD26" s="285">
        <v>379</v>
      </c>
    </row>
    <row r="27" spans="1:30">
      <c r="A27" s="263">
        <v>2</v>
      </c>
      <c r="B27" s="524">
        <v>182</v>
      </c>
      <c r="C27" s="176" t="s">
        <v>792</v>
      </c>
      <c r="D27" s="45"/>
      <c r="E27" s="285">
        <v>1018</v>
      </c>
      <c r="F27" s="285" t="s">
        <v>197</v>
      </c>
      <c r="G27" s="285">
        <v>680</v>
      </c>
      <c r="H27" s="285">
        <v>20</v>
      </c>
      <c r="I27" s="285">
        <v>90</v>
      </c>
      <c r="J27" s="285">
        <v>38</v>
      </c>
      <c r="K27" s="285">
        <v>10</v>
      </c>
      <c r="L27" s="285">
        <v>107</v>
      </c>
      <c r="M27" s="285">
        <v>12</v>
      </c>
      <c r="N27" s="285">
        <v>0</v>
      </c>
      <c r="O27" s="285">
        <v>6</v>
      </c>
      <c r="P27" s="285">
        <v>1</v>
      </c>
      <c r="Q27" s="285">
        <v>66</v>
      </c>
      <c r="R27" s="285"/>
      <c r="S27" s="285">
        <v>1</v>
      </c>
      <c r="T27" s="285">
        <v>6</v>
      </c>
      <c r="U27" s="285">
        <v>4</v>
      </c>
      <c r="V27" s="285"/>
      <c r="W27" s="285">
        <v>17</v>
      </c>
      <c r="X27" s="285">
        <v>0</v>
      </c>
      <c r="Y27" s="285"/>
      <c r="Z27" s="285"/>
      <c r="AA27" s="285"/>
      <c r="AB27" s="285">
        <v>0</v>
      </c>
      <c r="AC27" s="285">
        <v>8</v>
      </c>
      <c r="AD27" s="285">
        <v>386</v>
      </c>
    </row>
    <row r="28" spans="1:30">
      <c r="A28" s="263">
        <v>2</v>
      </c>
      <c r="B28" s="524">
        <v>182</v>
      </c>
      <c r="C28" s="176" t="s">
        <v>792</v>
      </c>
      <c r="D28" s="45"/>
      <c r="E28" s="285">
        <v>1018</v>
      </c>
      <c r="F28" s="285" t="s">
        <v>334</v>
      </c>
      <c r="G28" s="285">
        <v>680</v>
      </c>
      <c r="H28" s="285">
        <v>34</v>
      </c>
      <c r="I28" s="285">
        <v>61</v>
      </c>
      <c r="J28" s="285">
        <v>32</v>
      </c>
      <c r="K28" s="285">
        <v>1</v>
      </c>
      <c r="L28" s="285">
        <v>82</v>
      </c>
      <c r="M28" s="285">
        <v>10</v>
      </c>
      <c r="N28" s="285">
        <v>2</v>
      </c>
      <c r="O28" s="285">
        <v>9</v>
      </c>
      <c r="P28" s="285">
        <v>3</v>
      </c>
      <c r="Q28" s="285">
        <v>71</v>
      </c>
      <c r="R28" s="285"/>
      <c r="S28" s="285">
        <v>1</v>
      </c>
      <c r="T28" s="285">
        <v>12</v>
      </c>
      <c r="U28" s="285">
        <v>1</v>
      </c>
      <c r="V28" s="285"/>
      <c r="W28" s="285">
        <v>15</v>
      </c>
      <c r="X28" s="285">
        <v>1</v>
      </c>
      <c r="Y28" s="285"/>
      <c r="Z28" s="285"/>
      <c r="AA28" s="285"/>
      <c r="AB28" s="285">
        <v>0</v>
      </c>
      <c r="AC28" s="285">
        <v>7</v>
      </c>
      <c r="AD28" s="285">
        <v>342</v>
      </c>
    </row>
    <row r="29" spans="1:30">
      <c r="A29" s="263">
        <v>2</v>
      </c>
      <c r="B29" s="524">
        <v>182</v>
      </c>
      <c r="C29" s="176" t="s">
        <v>792</v>
      </c>
      <c r="D29" s="45"/>
      <c r="E29" s="285">
        <v>1019</v>
      </c>
      <c r="F29" s="285" t="s">
        <v>31</v>
      </c>
      <c r="G29" s="285">
        <v>573</v>
      </c>
      <c r="H29" s="285">
        <v>24</v>
      </c>
      <c r="I29" s="285">
        <v>56</v>
      </c>
      <c r="J29" s="285">
        <v>32</v>
      </c>
      <c r="K29" s="285">
        <v>4</v>
      </c>
      <c r="L29" s="285">
        <v>72</v>
      </c>
      <c r="M29" s="285">
        <v>13</v>
      </c>
      <c r="N29" s="285">
        <v>0</v>
      </c>
      <c r="O29" s="285">
        <v>4</v>
      </c>
      <c r="P29" s="285">
        <v>2</v>
      </c>
      <c r="Q29" s="285">
        <v>66</v>
      </c>
      <c r="R29" s="285"/>
      <c r="S29" s="285">
        <v>2</v>
      </c>
      <c r="T29" s="285">
        <v>6</v>
      </c>
      <c r="U29" s="285">
        <v>1</v>
      </c>
      <c r="V29" s="285"/>
      <c r="W29" s="285">
        <v>18</v>
      </c>
      <c r="X29" s="285">
        <v>2</v>
      </c>
      <c r="Y29" s="285"/>
      <c r="Z29" s="285"/>
      <c r="AA29" s="285"/>
      <c r="AB29" s="285">
        <v>0</v>
      </c>
      <c r="AC29" s="285">
        <v>3</v>
      </c>
      <c r="AD29" s="285">
        <v>305</v>
      </c>
    </row>
    <row r="30" spans="1:30">
      <c r="A30" s="263">
        <v>2</v>
      </c>
      <c r="B30" s="524">
        <v>182</v>
      </c>
      <c r="C30" s="176" t="s">
        <v>792</v>
      </c>
      <c r="D30" s="45"/>
      <c r="E30" s="285">
        <v>1019</v>
      </c>
      <c r="F30" s="285" t="s">
        <v>32</v>
      </c>
      <c r="G30" s="285">
        <v>573</v>
      </c>
      <c r="H30" s="285">
        <v>26</v>
      </c>
      <c r="I30" s="285">
        <v>48</v>
      </c>
      <c r="J30" s="285">
        <v>33</v>
      </c>
      <c r="K30" s="285">
        <v>1</v>
      </c>
      <c r="L30" s="285">
        <v>76</v>
      </c>
      <c r="M30" s="285">
        <v>7</v>
      </c>
      <c r="N30" s="285">
        <v>2</v>
      </c>
      <c r="O30" s="285">
        <v>5</v>
      </c>
      <c r="P30" s="285">
        <v>4</v>
      </c>
      <c r="Q30" s="285">
        <v>56</v>
      </c>
      <c r="R30" s="285"/>
      <c r="S30" s="285">
        <v>3</v>
      </c>
      <c r="T30" s="285">
        <v>6</v>
      </c>
      <c r="U30" s="285">
        <v>1</v>
      </c>
      <c r="V30" s="285"/>
      <c r="W30" s="285">
        <v>20</v>
      </c>
      <c r="X30" s="285">
        <v>2</v>
      </c>
      <c r="Y30" s="285"/>
      <c r="Z30" s="285"/>
      <c r="AA30" s="285"/>
      <c r="AB30" s="285">
        <v>0</v>
      </c>
      <c r="AC30" s="285">
        <v>8</v>
      </c>
      <c r="AD30" s="285">
        <v>298</v>
      </c>
    </row>
    <row r="31" spans="1:30">
      <c r="A31" s="263">
        <v>2</v>
      </c>
      <c r="B31" s="524">
        <v>182</v>
      </c>
      <c r="C31" s="176" t="s">
        <v>792</v>
      </c>
      <c r="D31" s="45"/>
      <c r="E31" s="285">
        <v>1019</v>
      </c>
      <c r="F31" s="285" t="s">
        <v>33</v>
      </c>
      <c r="G31" s="285">
        <v>572</v>
      </c>
      <c r="H31" s="285">
        <v>23</v>
      </c>
      <c r="I31" s="285">
        <v>48</v>
      </c>
      <c r="J31" s="285">
        <v>30</v>
      </c>
      <c r="K31" s="285">
        <v>3</v>
      </c>
      <c r="L31" s="285">
        <v>77</v>
      </c>
      <c r="M31" s="285">
        <v>9</v>
      </c>
      <c r="N31" s="285">
        <v>1</v>
      </c>
      <c r="O31" s="285">
        <v>8</v>
      </c>
      <c r="P31" s="285">
        <v>1</v>
      </c>
      <c r="Q31" s="285">
        <v>66</v>
      </c>
      <c r="R31" s="285"/>
      <c r="S31" s="285">
        <v>2</v>
      </c>
      <c r="T31" s="285">
        <v>5</v>
      </c>
      <c r="U31" s="285">
        <v>2</v>
      </c>
      <c r="V31" s="285"/>
      <c r="W31" s="285">
        <v>25</v>
      </c>
      <c r="X31" s="285">
        <v>1</v>
      </c>
      <c r="Y31" s="285"/>
      <c r="Z31" s="285"/>
      <c r="AA31" s="285"/>
      <c r="AB31" s="285">
        <v>0</v>
      </c>
      <c r="AC31" s="285">
        <v>10</v>
      </c>
      <c r="AD31" s="285">
        <v>311</v>
      </c>
    </row>
    <row r="32" spans="1:30">
      <c r="A32" s="263">
        <v>2</v>
      </c>
      <c r="B32" s="524">
        <v>182</v>
      </c>
      <c r="C32" s="176" t="s">
        <v>792</v>
      </c>
      <c r="D32" s="45"/>
      <c r="E32" s="285">
        <v>1020</v>
      </c>
      <c r="F32" s="285" t="s">
        <v>31</v>
      </c>
      <c r="G32" s="285">
        <v>595</v>
      </c>
      <c r="H32" s="285">
        <v>34</v>
      </c>
      <c r="I32" s="285">
        <v>92</v>
      </c>
      <c r="J32" s="285">
        <v>26</v>
      </c>
      <c r="K32" s="285">
        <v>4</v>
      </c>
      <c r="L32" s="285">
        <v>59</v>
      </c>
      <c r="M32" s="285">
        <v>12</v>
      </c>
      <c r="N32" s="285">
        <v>1</v>
      </c>
      <c r="O32" s="285">
        <v>6</v>
      </c>
      <c r="P32" s="285">
        <v>2</v>
      </c>
      <c r="Q32" s="285">
        <v>66</v>
      </c>
      <c r="R32" s="285"/>
      <c r="S32" s="285">
        <v>2</v>
      </c>
      <c r="T32" s="285">
        <v>6</v>
      </c>
      <c r="U32" s="285">
        <v>2</v>
      </c>
      <c r="V32" s="285"/>
      <c r="W32" s="285">
        <v>25</v>
      </c>
      <c r="X32" s="285">
        <v>6</v>
      </c>
      <c r="Y32" s="285"/>
      <c r="Z32" s="285"/>
      <c r="AA32" s="285"/>
      <c r="AB32" s="285">
        <v>0</v>
      </c>
      <c r="AC32" s="285">
        <v>1</v>
      </c>
      <c r="AD32" s="285">
        <v>344</v>
      </c>
    </row>
    <row r="33" spans="1:30">
      <c r="A33" s="263">
        <v>2</v>
      </c>
      <c r="B33" s="524">
        <v>182</v>
      </c>
      <c r="C33" s="176" t="s">
        <v>792</v>
      </c>
      <c r="D33" s="45"/>
      <c r="E33" s="285">
        <v>1020</v>
      </c>
      <c r="F33" s="285" t="s">
        <v>32</v>
      </c>
      <c r="G33" s="285">
        <v>595</v>
      </c>
      <c r="H33" s="285">
        <v>38</v>
      </c>
      <c r="I33" s="285">
        <v>51</v>
      </c>
      <c r="J33" s="285">
        <v>26</v>
      </c>
      <c r="K33" s="285">
        <v>4</v>
      </c>
      <c r="L33" s="285">
        <v>96</v>
      </c>
      <c r="M33" s="285">
        <v>15</v>
      </c>
      <c r="N33" s="285">
        <v>0</v>
      </c>
      <c r="O33" s="285">
        <v>4</v>
      </c>
      <c r="P33" s="285">
        <v>0</v>
      </c>
      <c r="Q33" s="285">
        <v>59</v>
      </c>
      <c r="R33" s="285"/>
      <c r="S33" s="285">
        <v>0</v>
      </c>
      <c r="T33" s="285">
        <v>3</v>
      </c>
      <c r="U33" s="285">
        <v>0</v>
      </c>
      <c r="V33" s="285"/>
      <c r="W33" s="285">
        <v>28</v>
      </c>
      <c r="X33" s="285">
        <v>2</v>
      </c>
      <c r="Y33" s="285"/>
      <c r="Z33" s="285"/>
      <c r="AA33" s="285"/>
      <c r="AB33" s="285">
        <v>0</v>
      </c>
      <c r="AC33" s="285">
        <v>4</v>
      </c>
      <c r="AD33" s="285">
        <v>330</v>
      </c>
    </row>
    <row r="34" spans="1:30">
      <c r="A34" s="263">
        <v>2</v>
      </c>
      <c r="B34" s="524">
        <v>182</v>
      </c>
      <c r="C34" s="176" t="s">
        <v>792</v>
      </c>
      <c r="D34" s="45"/>
      <c r="E34" s="285">
        <v>1020</v>
      </c>
      <c r="F34" s="285" t="s">
        <v>33</v>
      </c>
      <c r="G34" s="285">
        <v>594</v>
      </c>
      <c r="H34" s="285">
        <v>30</v>
      </c>
      <c r="I34" s="285">
        <v>79</v>
      </c>
      <c r="J34" s="285">
        <v>31</v>
      </c>
      <c r="K34" s="285">
        <v>4</v>
      </c>
      <c r="L34" s="285">
        <v>80</v>
      </c>
      <c r="M34" s="285">
        <v>14</v>
      </c>
      <c r="N34" s="285">
        <v>0</v>
      </c>
      <c r="O34" s="285">
        <v>6</v>
      </c>
      <c r="P34" s="285">
        <v>2</v>
      </c>
      <c r="Q34" s="285">
        <v>40</v>
      </c>
      <c r="R34" s="285"/>
      <c r="S34" s="285">
        <v>2</v>
      </c>
      <c r="T34" s="285">
        <v>5</v>
      </c>
      <c r="U34" s="285">
        <v>2</v>
      </c>
      <c r="V34" s="285"/>
      <c r="W34" s="285">
        <v>19</v>
      </c>
      <c r="X34" s="285">
        <v>5</v>
      </c>
      <c r="Y34" s="285"/>
      <c r="Z34" s="285"/>
      <c r="AA34" s="285"/>
      <c r="AB34" s="285">
        <v>0</v>
      </c>
      <c r="AC34" s="285">
        <v>9</v>
      </c>
      <c r="AD34" s="285">
        <v>328</v>
      </c>
    </row>
    <row r="35" spans="1:30">
      <c r="A35" s="263">
        <v>2</v>
      </c>
      <c r="B35" s="524">
        <v>182</v>
      </c>
      <c r="C35" s="176" t="s">
        <v>792</v>
      </c>
      <c r="D35" s="45"/>
      <c r="E35" s="285">
        <v>1020</v>
      </c>
      <c r="F35" s="285" t="s">
        <v>34</v>
      </c>
      <c r="G35" s="175"/>
      <c r="H35" s="285">
        <v>9</v>
      </c>
      <c r="I35" s="285">
        <v>34</v>
      </c>
      <c r="J35" s="285">
        <v>8</v>
      </c>
      <c r="K35" s="285">
        <v>1</v>
      </c>
      <c r="L35" s="285">
        <v>20</v>
      </c>
      <c r="M35" s="285">
        <v>3</v>
      </c>
      <c r="N35" s="285">
        <v>0</v>
      </c>
      <c r="O35" s="285">
        <v>3</v>
      </c>
      <c r="P35" s="285">
        <v>1</v>
      </c>
      <c r="Q35" s="285">
        <v>21</v>
      </c>
      <c r="R35" s="285"/>
      <c r="S35" s="285">
        <v>0</v>
      </c>
      <c r="T35" s="285">
        <v>1</v>
      </c>
      <c r="U35" s="285">
        <v>1</v>
      </c>
      <c r="V35" s="285"/>
      <c r="W35" s="285">
        <v>4</v>
      </c>
      <c r="X35" s="285">
        <v>0</v>
      </c>
      <c r="Y35" s="285"/>
      <c r="Z35" s="285"/>
      <c r="AA35" s="285"/>
      <c r="AB35" s="285">
        <v>0</v>
      </c>
      <c r="AC35" s="285">
        <v>0</v>
      </c>
      <c r="AD35" s="285">
        <v>106</v>
      </c>
    </row>
    <row r="36" spans="1:30">
      <c r="A36" s="263">
        <v>2</v>
      </c>
      <c r="B36" s="524">
        <v>182</v>
      </c>
      <c r="C36" s="176" t="s">
        <v>792</v>
      </c>
      <c r="D36" s="45"/>
      <c r="E36" s="285">
        <v>1021</v>
      </c>
      <c r="F36" s="285" t="s">
        <v>31</v>
      </c>
      <c r="G36" s="285">
        <v>501</v>
      </c>
      <c r="H36" s="285">
        <v>21</v>
      </c>
      <c r="I36" s="285">
        <v>61</v>
      </c>
      <c r="J36" s="285">
        <v>26</v>
      </c>
      <c r="K36" s="285">
        <v>8</v>
      </c>
      <c r="L36" s="285">
        <v>63</v>
      </c>
      <c r="M36" s="285">
        <v>6</v>
      </c>
      <c r="N36" s="285">
        <v>2</v>
      </c>
      <c r="O36" s="285">
        <v>12</v>
      </c>
      <c r="P36" s="285">
        <v>0</v>
      </c>
      <c r="Q36" s="285">
        <v>51</v>
      </c>
      <c r="R36" s="285"/>
      <c r="S36" s="285">
        <v>2</v>
      </c>
      <c r="T36" s="285">
        <v>4</v>
      </c>
      <c r="U36" s="285">
        <v>1</v>
      </c>
      <c r="V36" s="285"/>
      <c r="W36" s="285">
        <v>37</v>
      </c>
      <c r="X36" s="285">
        <v>1</v>
      </c>
      <c r="Y36" s="285"/>
      <c r="Z36" s="285"/>
      <c r="AA36" s="285"/>
      <c r="AB36" s="285">
        <v>0</v>
      </c>
      <c r="AC36" s="285">
        <v>7</v>
      </c>
      <c r="AD36" s="285">
        <v>302</v>
      </c>
    </row>
    <row r="37" spans="1:30">
      <c r="A37" s="263">
        <v>2</v>
      </c>
      <c r="B37" s="524">
        <v>182</v>
      </c>
      <c r="C37" s="176" t="s">
        <v>792</v>
      </c>
      <c r="D37" s="45"/>
      <c r="E37" s="285">
        <v>1021</v>
      </c>
      <c r="F37" s="285" t="s">
        <v>32</v>
      </c>
      <c r="G37" s="285">
        <v>501</v>
      </c>
      <c r="H37" s="285">
        <v>25</v>
      </c>
      <c r="I37" s="285">
        <v>63</v>
      </c>
      <c r="J37" s="285">
        <v>17</v>
      </c>
      <c r="K37" s="285">
        <v>4</v>
      </c>
      <c r="L37" s="285">
        <v>75</v>
      </c>
      <c r="M37" s="285">
        <v>10</v>
      </c>
      <c r="N37" s="285">
        <v>0</v>
      </c>
      <c r="O37" s="285">
        <v>8</v>
      </c>
      <c r="P37" s="285">
        <v>0</v>
      </c>
      <c r="Q37" s="285">
        <v>33</v>
      </c>
      <c r="R37" s="285"/>
      <c r="S37" s="285">
        <v>2</v>
      </c>
      <c r="T37" s="285">
        <v>3</v>
      </c>
      <c r="U37" s="285">
        <v>1</v>
      </c>
      <c r="V37" s="285"/>
      <c r="W37" s="285">
        <v>32</v>
      </c>
      <c r="X37" s="285">
        <v>0</v>
      </c>
      <c r="Y37" s="285"/>
      <c r="Z37" s="285"/>
      <c r="AA37" s="285"/>
      <c r="AB37" s="285">
        <v>0</v>
      </c>
      <c r="AC37" s="285">
        <v>5</v>
      </c>
      <c r="AD37" s="285">
        <v>278</v>
      </c>
    </row>
    <row r="38" spans="1:30">
      <c r="A38" s="263">
        <v>2</v>
      </c>
      <c r="B38" s="524">
        <v>182</v>
      </c>
      <c r="C38" s="176" t="s">
        <v>792</v>
      </c>
      <c r="D38" s="45"/>
      <c r="E38" s="285">
        <v>1022</v>
      </c>
      <c r="F38" s="285" t="s">
        <v>31</v>
      </c>
      <c r="G38" s="285">
        <v>611</v>
      </c>
      <c r="H38" s="285">
        <v>23</v>
      </c>
      <c r="I38" s="285">
        <v>65</v>
      </c>
      <c r="J38" s="285">
        <v>39</v>
      </c>
      <c r="K38" s="285">
        <v>3</v>
      </c>
      <c r="L38" s="285">
        <v>73</v>
      </c>
      <c r="M38" s="285">
        <v>9</v>
      </c>
      <c r="N38" s="285">
        <v>1</v>
      </c>
      <c r="O38" s="285">
        <v>11</v>
      </c>
      <c r="P38" s="285">
        <v>0</v>
      </c>
      <c r="Q38" s="285">
        <v>45</v>
      </c>
      <c r="R38" s="285"/>
      <c r="S38" s="285">
        <v>2</v>
      </c>
      <c r="T38" s="285">
        <v>2</v>
      </c>
      <c r="U38" s="285">
        <v>3</v>
      </c>
      <c r="V38" s="285"/>
      <c r="W38" s="285">
        <v>21</v>
      </c>
      <c r="X38" s="285">
        <v>2</v>
      </c>
      <c r="Y38" s="285"/>
      <c r="Z38" s="285"/>
      <c r="AA38" s="285"/>
      <c r="AB38" s="285">
        <v>0</v>
      </c>
      <c r="AC38" s="285">
        <v>8</v>
      </c>
      <c r="AD38" s="285">
        <v>307</v>
      </c>
    </row>
    <row r="39" spans="1:30">
      <c r="A39" s="263">
        <v>2</v>
      </c>
      <c r="B39" s="524">
        <v>182</v>
      </c>
      <c r="C39" s="176" t="s">
        <v>792</v>
      </c>
      <c r="D39" s="45"/>
      <c r="E39" s="285">
        <v>1022</v>
      </c>
      <c r="F39" s="285" t="s">
        <v>32</v>
      </c>
      <c r="G39" s="285">
        <v>611</v>
      </c>
      <c r="H39" s="285">
        <v>25</v>
      </c>
      <c r="I39" s="285">
        <v>66</v>
      </c>
      <c r="J39" s="285">
        <v>37</v>
      </c>
      <c r="K39" s="285">
        <v>3</v>
      </c>
      <c r="L39" s="285">
        <v>91</v>
      </c>
      <c r="M39" s="285">
        <v>10</v>
      </c>
      <c r="N39" s="285">
        <v>0</v>
      </c>
      <c r="O39" s="285">
        <v>13</v>
      </c>
      <c r="P39" s="285">
        <v>0</v>
      </c>
      <c r="Q39" s="285">
        <v>42</v>
      </c>
      <c r="R39" s="285"/>
      <c r="S39" s="285">
        <v>6</v>
      </c>
      <c r="T39" s="285">
        <v>5</v>
      </c>
      <c r="U39" s="285">
        <v>3</v>
      </c>
      <c r="V39" s="285"/>
      <c r="W39" s="285">
        <v>39</v>
      </c>
      <c r="X39" s="285">
        <v>0</v>
      </c>
      <c r="Y39" s="285"/>
      <c r="Z39" s="285"/>
      <c r="AA39" s="285"/>
      <c r="AB39" s="285">
        <v>0</v>
      </c>
      <c r="AC39" s="285">
        <v>9</v>
      </c>
      <c r="AD39" s="285">
        <v>349</v>
      </c>
    </row>
    <row r="40" spans="1:30">
      <c r="A40" s="263">
        <v>2</v>
      </c>
      <c r="B40" s="524">
        <v>182</v>
      </c>
      <c r="C40" s="176" t="s">
        <v>792</v>
      </c>
      <c r="D40" s="45"/>
      <c r="E40" s="285">
        <v>1022</v>
      </c>
      <c r="F40" s="285" t="s">
        <v>33</v>
      </c>
      <c r="G40" s="285">
        <v>610</v>
      </c>
      <c r="H40" s="285">
        <v>34</v>
      </c>
      <c r="I40" s="285">
        <v>66</v>
      </c>
      <c r="J40" s="285">
        <v>29</v>
      </c>
      <c r="K40" s="285">
        <v>1</v>
      </c>
      <c r="L40" s="285">
        <v>94</v>
      </c>
      <c r="M40" s="285">
        <v>6</v>
      </c>
      <c r="N40" s="285">
        <v>1</v>
      </c>
      <c r="O40" s="285">
        <v>6</v>
      </c>
      <c r="P40" s="285">
        <v>1</v>
      </c>
      <c r="Q40" s="285">
        <v>32</v>
      </c>
      <c r="R40" s="285"/>
      <c r="S40" s="285">
        <v>2</v>
      </c>
      <c r="T40" s="285">
        <v>4</v>
      </c>
      <c r="U40" s="285">
        <v>1</v>
      </c>
      <c r="V40" s="285"/>
      <c r="W40" s="285">
        <v>29</v>
      </c>
      <c r="X40" s="285">
        <v>1</v>
      </c>
      <c r="Y40" s="285"/>
      <c r="Z40" s="285"/>
      <c r="AA40" s="285"/>
      <c r="AB40" s="285">
        <v>0</v>
      </c>
      <c r="AC40" s="285">
        <v>7</v>
      </c>
      <c r="AD40" s="285">
        <v>314</v>
      </c>
    </row>
    <row r="41" spans="1:30">
      <c r="A41" s="263">
        <v>2</v>
      </c>
      <c r="B41" s="524">
        <v>182</v>
      </c>
      <c r="C41" s="176" t="s">
        <v>792</v>
      </c>
      <c r="D41" s="45"/>
      <c r="E41" s="285">
        <v>1023</v>
      </c>
      <c r="F41" s="285" t="s">
        <v>31</v>
      </c>
      <c r="G41" s="285">
        <v>693</v>
      </c>
      <c r="H41" s="285">
        <v>23</v>
      </c>
      <c r="I41" s="285">
        <v>76</v>
      </c>
      <c r="J41" s="285">
        <v>34</v>
      </c>
      <c r="K41" s="285">
        <v>0</v>
      </c>
      <c r="L41" s="285">
        <v>95</v>
      </c>
      <c r="M41" s="285">
        <v>13</v>
      </c>
      <c r="N41" s="285">
        <v>0</v>
      </c>
      <c r="O41" s="285">
        <v>10</v>
      </c>
      <c r="P41" s="285">
        <v>0</v>
      </c>
      <c r="Q41" s="285">
        <v>50</v>
      </c>
      <c r="R41" s="285"/>
      <c r="S41" s="285">
        <v>3</v>
      </c>
      <c r="T41" s="285">
        <v>1</v>
      </c>
      <c r="U41" s="285">
        <v>2</v>
      </c>
      <c r="V41" s="285"/>
      <c r="W41" s="285">
        <v>62</v>
      </c>
      <c r="X41" s="285">
        <v>1</v>
      </c>
      <c r="Y41" s="285"/>
      <c r="Z41" s="285"/>
      <c r="AA41" s="285"/>
      <c r="AB41" s="285">
        <v>0</v>
      </c>
      <c r="AC41" s="285">
        <v>7</v>
      </c>
      <c r="AD41" s="285">
        <v>377</v>
      </c>
    </row>
    <row r="42" spans="1:30">
      <c r="A42" s="263">
        <v>2</v>
      </c>
      <c r="B42" s="524">
        <v>182</v>
      </c>
      <c r="C42" s="176" t="s">
        <v>792</v>
      </c>
      <c r="D42" s="45"/>
      <c r="E42" s="285">
        <v>1023</v>
      </c>
      <c r="F42" s="285" t="s">
        <v>32</v>
      </c>
      <c r="G42" s="285">
        <v>693</v>
      </c>
      <c r="H42" s="285">
        <v>31</v>
      </c>
      <c r="I42" s="285">
        <v>95</v>
      </c>
      <c r="J42" s="285">
        <v>21</v>
      </c>
      <c r="K42" s="285">
        <v>4</v>
      </c>
      <c r="L42" s="285">
        <v>93</v>
      </c>
      <c r="M42" s="285">
        <v>5</v>
      </c>
      <c r="N42" s="285">
        <v>0</v>
      </c>
      <c r="O42" s="285">
        <v>9</v>
      </c>
      <c r="P42" s="285">
        <v>1</v>
      </c>
      <c r="Q42" s="285">
        <v>52</v>
      </c>
      <c r="R42" s="285"/>
      <c r="S42" s="285">
        <v>1</v>
      </c>
      <c r="T42" s="285">
        <v>4</v>
      </c>
      <c r="U42" s="285">
        <v>2</v>
      </c>
      <c r="V42" s="285"/>
      <c r="W42" s="285">
        <v>71</v>
      </c>
      <c r="X42" s="285">
        <v>0</v>
      </c>
      <c r="Y42" s="285"/>
      <c r="Z42" s="285"/>
      <c r="AA42" s="285"/>
      <c r="AB42" s="285">
        <v>0</v>
      </c>
      <c r="AC42" s="285">
        <v>7</v>
      </c>
      <c r="AD42" s="285">
        <v>396</v>
      </c>
    </row>
    <row r="43" spans="1:30">
      <c r="A43" s="263">
        <v>2</v>
      </c>
      <c r="B43" s="524">
        <v>182</v>
      </c>
      <c r="C43" s="176" t="s">
        <v>792</v>
      </c>
      <c r="D43" s="45"/>
      <c r="E43" s="285">
        <v>1024</v>
      </c>
      <c r="F43" s="285" t="s">
        <v>31</v>
      </c>
      <c r="G43" s="285">
        <v>696</v>
      </c>
      <c r="H43" s="285">
        <v>18</v>
      </c>
      <c r="I43" s="285">
        <v>70</v>
      </c>
      <c r="J43" s="285">
        <v>30</v>
      </c>
      <c r="K43" s="285">
        <v>8</v>
      </c>
      <c r="L43" s="285">
        <v>78</v>
      </c>
      <c r="M43" s="285">
        <v>17</v>
      </c>
      <c r="N43" s="285">
        <v>0</v>
      </c>
      <c r="O43" s="285">
        <v>7</v>
      </c>
      <c r="P43" s="285">
        <v>1</v>
      </c>
      <c r="Q43" s="285">
        <v>61</v>
      </c>
      <c r="R43" s="285"/>
      <c r="S43" s="285">
        <v>2</v>
      </c>
      <c r="T43" s="285">
        <v>1</v>
      </c>
      <c r="U43" s="285">
        <v>1</v>
      </c>
      <c r="V43" s="285"/>
      <c r="W43" s="285">
        <v>68</v>
      </c>
      <c r="X43" s="285">
        <v>2</v>
      </c>
      <c r="Y43" s="285"/>
      <c r="Z43" s="285"/>
      <c r="AA43" s="285"/>
      <c r="AB43" s="285">
        <v>0</v>
      </c>
      <c r="AC43" s="285">
        <v>9</v>
      </c>
      <c r="AD43" s="285">
        <v>373</v>
      </c>
    </row>
    <row r="44" spans="1:30">
      <c r="A44" s="263">
        <v>2</v>
      </c>
      <c r="B44" s="524">
        <v>182</v>
      </c>
      <c r="C44" s="176" t="s">
        <v>792</v>
      </c>
      <c r="D44" s="45"/>
      <c r="E44" s="285">
        <v>1024</v>
      </c>
      <c r="F44" s="285" t="s">
        <v>32</v>
      </c>
      <c r="G44" s="285">
        <v>696</v>
      </c>
      <c r="H44" s="285">
        <v>21</v>
      </c>
      <c r="I44" s="285">
        <v>85</v>
      </c>
      <c r="J44" s="285">
        <v>15</v>
      </c>
      <c r="K44" s="285">
        <v>7</v>
      </c>
      <c r="L44" s="285">
        <v>74</v>
      </c>
      <c r="M44" s="285">
        <v>30</v>
      </c>
      <c r="N44" s="285">
        <v>0</v>
      </c>
      <c r="O44" s="285">
        <v>14</v>
      </c>
      <c r="P44" s="285">
        <v>0</v>
      </c>
      <c r="Q44" s="285">
        <v>54</v>
      </c>
      <c r="R44" s="285"/>
      <c r="S44" s="285">
        <v>1</v>
      </c>
      <c r="T44" s="285">
        <v>4</v>
      </c>
      <c r="U44" s="285">
        <v>4</v>
      </c>
      <c r="V44" s="285"/>
      <c r="W44" s="285">
        <v>67</v>
      </c>
      <c r="X44" s="285">
        <v>1</v>
      </c>
      <c r="Y44" s="285"/>
      <c r="Z44" s="285"/>
      <c r="AA44" s="285"/>
      <c r="AB44" s="285">
        <v>0</v>
      </c>
      <c r="AC44" s="285">
        <v>7</v>
      </c>
      <c r="AD44" s="285">
        <v>384</v>
      </c>
    </row>
    <row r="45" spans="1:30">
      <c r="A45" s="263">
        <v>2</v>
      </c>
      <c r="B45" s="524">
        <v>182</v>
      </c>
      <c r="C45" s="176" t="s">
        <v>792</v>
      </c>
      <c r="D45" s="45"/>
      <c r="E45" s="285">
        <v>1025</v>
      </c>
      <c r="F45" s="285" t="s">
        <v>31</v>
      </c>
      <c r="G45" s="285">
        <v>569</v>
      </c>
      <c r="H45" s="285">
        <v>31</v>
      </c>
      <c r="I45" s="285">
        <v>55</v>
      </c>
      <c r="J45" s="285">
        <v>27</v>
      </c>
      <c r="K45" s="285">
        <v>4</v>
      </c>
      <c r="L45" s="285">
        <v>77</v>
      </c>
      <c r="M45" s="285">
        <v>18</v>
      </c>
      <c r="N45" s="285">
        <v>3</v>
      </c>
      <c r="O45" s="285">
        <v>10</v>
      </c>
      <c r="P45" s="285">
        <v>0</v>
      </c>
      <c r="Q45" s="285">
        <v>47</v>
      </c>
      <c r="R45" s="285"/>
      <c r="S45" s="285">
        <v>1</v>
      </c>
      <c r="T45" s="285">
        <v>5</v>
      </c>
      <c r="U45" s="285">
        <v>4</v>
      </c>
      <c r="V45" s="285"/>
      <c r="W45" s="285">
        <v>26</v>
      </c>
      <c r="X45" s="285">
        <v>6</v>
      </c>
      <c r="Y45" s="285"/>
      <c r="Z45" s="285"/>
      <c r="AA45" s="285"/>
      <c r="AB45" s="285">
        <v>0</v>
      </c>
      <c r="AC45" s="285">
        <v>3</v>
      </c>
      <c r="AD45" s="285">
        <v>317</v>
      </c>
    </row>
    <row r="46" spans="1:30">
      <c r="A46" s="263">
        <v>2</v>
      </c>
      <c r="B46" s="524">
        <v>182</v>
      </c>
      <c r="C46" s="176" t="s">
        <v>792</v>
      </c>
      <c r="D46" s="45"/>
      <c r="E46" s="285">
        <v>1025</v>
      </c>
      <c r="F46" s="285" t="s">
        <v>32</v>
      </c>
      <c r="G46" s="285">
        <v>568</v>
      </c>
      <c r="H46" s="285">
        <v>31</v>
      </c>
      <c r="I46" s="285">
        <v>56</v>
      </c>
      <c r="J46" s="285">
        <v>36</v>
      </c>
      <c r="K46" s="285">
        <v>3</v>
      </c>
      <c r="L46" s="285">
        <v>98</v>
      </c>
      <c r="M46" s="285">
        <v>17</v>
      </c>
      <c r="N46" s="285">
        <v>0</v>
      </c>
      <c r="O46" s="285">
        <v>10</v>
      </c>
      <c r="P46" s="285">
        <v>1</v>
      </c>
      <c r="Q46" s="285">
        <v>41</v>
      </c>
      <c r="R46" s="285"/>
      <c r="S46" s="285">
        <v>1</v>
      </c>
      <c r="T46" s="285">
        <v>6</v>
      </c>
      <c r="U46" s="285">
        <v>1</v>
      </c>
      <c r="V46" s="285"/>
      <c r="W46" s="285">
        <v>33</v>
      </c>
      <c r="X46" s="285">
        <v>4</v>
      </c>
      <c r="Y46" s="285"/>
      <c r="Z46" s="285"/>
      <c r="AA46" s="285"/>
      <c r="AB46" s="285">
        <v>0</v>
      </c>
      <c r="AC46" s="285">
        <v>9</v>
      </c>
      <c r="AD46" s="285">
        <v>347</v>
      </c>
    </row>
    <row r="47" spans="1:30">
      <c r="A47" s="263">
        <v>2</v>
      </c>
      <c r="B47" s="524">
        <v>182</v>
      </c>
      <c r="C47" s="176" t="s">
        <v>792</v>
      </c>
      <c r="D47" s="45"/>
      <c r="E47" s="285">
        <v>1026</v>
      </c>
      <c r="F47" s="285" t="s">
        <v>31</v>
      </c>
      <c r="G47" s="285">
        <v>393</v>
      </c>
      <c r="H47" s="285">
        <v>12</v>
      </c>
      <c r="I47" s="285">
        <v>61</v>
      </c>
      <c r="J47" s="285">
        <v>28</v>
      </c>
      <c r="K47" s="285">
        <v>3</v>
      </c>
      <c r="L47" s="285">
        <v>79</v>
      </c>
      <c r="M47" s="285">
        <v>12</v>
      </c>
      <c r="N47" s="285">
        <v>0</v>
      </c>
      <c r="O47" s="285">
        <v>6</v>
      </c>
      <c r="P47" s="285">
        <v>1</v>
      </c>
      <c r="Q47" s="285">
        <v>17</v>
      </c>
      <c r="R47" s="285"/>
      <c r="S47" s="285">
        <v>1</v>
      </c>
      <c r="T47" s="285">
        <v>1</v>
      </c>
      <c r="U47" s="285">
        <v>0</v>
      </c>
      <c r="V47" s="285"/>
      <c r="W47" s="285">
        <v>15</v>
      </c>
      <c r="X47" s="285">
        <v>1</v>
      </c>
      <c r="Y47" s="285"/>
      <c r="Z47" s="285"/>
      <c r="AA47" s="285"/>
      <c r="AB47" s="285">
        <v>0</v>
      </c>
      <c r="AC47" s="285">
        <v>11</v>
      </c>
      <c r="AD47" s="285">
        <v>248</v>
      </c>
    </row>
    <row r="48" spans="1:30">
      <c r="A48" s="263">
        <v>2</v>
      </c>
      <c r="B48" s="524">
        <v>182</v>
      </c>
      <c r="C48" s="176" t="s">
        <v>792</v>
      </c>
      <c r="D48" s="45"/>
      <c r="E48" s="285">
        <v>1026</v>
      </c>
      <c r="F48" s="285" t="s">
        <v>32</v>
      </c>
      <c r="G48" s="285">
        <v>392</v>
      </c>
      <c r="H48" s="285">
        <v>15</v>
      </c>
      <c r="I48" s="285">
        <v>57</v>
      </c>
      <c r="J48" s="285">
        <v>21</v>
      </c>
      <c r="K48" s="285">
        <v>1</v>
      </c>
      <c r="L48" s="285">
        <v>70</v>
      </c>
      <c r="M48" s="285">
        <v>12</v>
      </c>
      <c r="N48" s="285">
        <v>0</v>
      </c>
      <c r="O48" s="285">
        <v>7</v>
      </c>
      <c r="P48" s="285">
        <v>0</v>
      </c>
      <c r="Q48" s="285">
        <v>13</v>
      </c>
      <c r="R48" s="285"/>
      <c r="S48" s="285">
        <v>0</v>
      </c>
      <c r="T48" s="285">
        <v>3</v>
      </c>
      <c r="U48" s="285">
        <v>3</v>
      </c>
      <c r="V48" s="285"/>
      <c r="W48" s="285">
        <v>19</v>
      </c>
      <c r="X48" s="285">
        <v>0</v>
      </c>
      <c r="Y48" s="285"/>
      <c r="Z48" s="285"/>
      <c r="AA48" s="285"/>
      <c r="AB48" s="285">
        <v>0</v>
      </c>
      <c r="AC48" s="285">
        <v>9</v>
      </c>
      <c r="AD48" s="285">
        <v>230</v>
      </c>
    </row>
    <row r="49" spans="1:30">
      <c r="A49" s="263">
        <v>2</v>
      </c>
      <c r="B49" s="524">
        <v>182</v>
      </c>
      <c r="C49" s="176" t="s">
        <v>792</v>
      </c>
      <c r="D49" s="45"/>
      <c r="E49" s="285">
        <v>1027</v>
      </c>
      <c r="F49" s="285" t="s">
        <v>31</v>
      </c>
      <c r="G49" s="285">
        <v>423</v>
      </c>
      <c r="H49" s="285">
        <v>10</v>
      </c>
      <c r="I49" s="285">
        <v>73</v>
      </c>
      <c r="J49" s="285">
        <v>16</v>
      </c>
      <c r="K49" s="285">
        <v>2</v>
      </c>
      <c r="L49" s="285">
        <v>80</v>
      </c>
      <c r="M49" s="285">
        <v>11</v>
      </c>
      <c r="N49" s="285">
        <v>1</v>
      </c>
      <c r="O49" s="285">
        <v>4</v>
      </c>
      <c r="P49" s="285">
        <v>0</v>
      </c>
      <c r="Q49" s="285">
        <v>21</v>
      </c>
      <c r="R49" s="285"/>
      <c r="S49" s="285">
        <v>1</v>
      </c>
      <c r="T49" s="285">
        <v>3</v>
      </c>
      <c r="U49" s="285">
        <v>0</v>
      </c>
      <c r="V49" s="285"/>
      <c r="W49" s="285">
        <v>12</v>
      </c>
      <c r="X49" s="285">
        <v>1</v>
      </c>
      <c r="Y49" s="285"/>
      <c r="Z49" s="285"/>
      <c r="AA49" s="285"/>
      <c r="AB49" s="285">
        <v>0</v>
      </c>
      <c r="AC49" s="285">
        <v>5</v>
      </c>
      <c r="AD49" s="285">
        <v>240</v>
      </c>
    </row>
    <row r="50" spans="1:30">
      <c r="A50" s="263">
        <v>2</v>
      </c>
      <c r="B50" s="524">
        <v>182</v>
      </c>
      <c r="C50" s="176" t="s">
        <v>792</v>
      </c>
      <c r="D50" s="45"/>
      <c r="E50" s="285">
        <v>1027</v>
      </c>
      <c r="F50" s="285" t="s">
        <v>32</v>
      </c>
      <c r="G50" s="285">
        <v>422</v>
      </c>
      <c r="H50" s="285">
        <v>18</v>
      </c>
      <c r="I50" s="285">
        <v>64</v>
      </c>
      <c r="J50" s="285">
        <v>15</v>
      </c>
      <c r="K50" s="285">
        <v>1</v>
      </c>
      <c r="L50" s="285">
        <v>59</v>
      </c>
      <c r="M50" s="285">
        <v>14</v>
      </c>
      <c r="N50" s="285">
        <v>1</v>
      </c>
      <c r="O50" s="285">
        <v>5</v>
      </c>
      <c r="P50" s="285">
        <v>1</v>
      </c>
      <c r="Q50" s="285">
        <v>23</v>
      </c>
      <c r="R50" s="285"/>
      <c r="S50" s="285">
        <v>2</v>
      </c>
      <c r="T50" s="285">
        <v>2</v>
      </c>
      <c r="U50" s="285">
        <v>1</v>
      </c>
      <c r="V50" s="285"/>
      <c r="W50" s="285">
        <v>25</v>
      </c>
      <c r="X50" s="285">
        <v>2</v>
      </c>
      <c r="Y50" s="285"/>
      <c r="Z50" s="285"/>
      <c r="AA50" s="285"/>
      <c r="AB50" s="285">
        <v>0</v>
      </c>
      <c r="AC50" s="285">
        <v>5</v>
      </c>
      <c r="AD50" s="285">
        <v>238</v>
      </c>
    </row>
    <row r="51" spans="1:30">
      <c r="A51" s="263">
        <v>2</v>
      </c>
      <c r="B51" s="524">
        <v>182</v>
      </c>
      <c r="C51" s="176" t="s">
        <v>792</v>
      </c>
      <c r="D51" s="45"/>
      <c r="E51" s="285">
        <v>1028</v>
      </c>
      <c r="F51" s="285" t="s">
        <v>31</v>
      </c>
      <c r="G51" s="285">
        <v>556</v>
      </c>
      <c r="H51" s="285">
        <v>34</v>
      </c>
      <c r="I51" s="285">
        <v>72</v>
      </c>
      <c r="J51" s="285">
        <v>29</v>
      </c>
      <c r="K51" s="285">
        <v>9</v>
      </c>
      <c r="L51" s="285">
        <v>49</v>
      </c>
      <c r="M51" s="285">
        <v>19</v>
      </c>
      <c r="N51" s="285">
        <v>0</v>
      </c>
      <c r="O51" s="285">
        <v>11</v>
      </c>
      <c r="P51" s="285">
        <v>1</v>
      </c>
      <c r="Q51" s="285">
        <v>33</v>
      </c>
      <c r="R51" s="285"/>
      <c r="S51" s="285">
        <v>2</v>
      </c>
      <c r="T51" s="285">
        <v>6</v>
      </c>
      <c r="U51" s="285">
        <v>4</v>
      </c>
      <c r="V51" s="285"/>
      <c r="W51" s="285">
        <v>21</v>
      </c>
      <c r="X51" s="285">
        <v>0</v>
      </c>
      <c r="Y51" s="285"/>
      <c r="Z51" s="285"/>
      <c r="AA51" s="285"/>
      <c r="AB51" s="285">
        <v>0</v>
      </c>
      <c r="AC51" s="285">
        <v>7</v>
      </c>
      <c r="AD51" s="285">
        <v>297</v>
      </c>
    </row>
    <row r="52" spans="1:30">
      <c r="A52" s="263">
        <v>2</v>
      </c>
      <c r="B52" s="524">
        <v>182</v>
      </c>
      <c r="C52" s="176" t="s">
        <v>792</v>
      </c>
      <c r="D52" s="45"/>
      <c r="E52" s="285">
        <v>1028</v>
      </c>
      <c r="F52" s="285" t="s">
        <v>32</v>
      </c>
      <c r="G52" s="285">
        <v>556</v>
      </c>
      <c r="H52" s="285">
        <v>36</v>
      </c>
      <c r="I52" s="285">
        <v>81</v>
      </c>
      <c r="J52" s="285">
        <v>40</v>
      </c>
      <c r="K52" s="285">
        <v>6</v>
      </c>
      <c r="L52" s="285">
        <v>62</v>
      </c>
      <c r="M52" s="285">
        <v>12</v>
      </c>
      <c r="N52" s="285">
        <v>0</v>
      </c>
      <c r="O52" s="285">
        <v>6</v>
      </c>
      <c r="P52" s="285">
        <v>1</v>
      </c>
      <c r="Q52" s="285">
        <v>38</v>
      </c>
      <c r="R52" s="285"/>
      <c r="S52" s="285">
        <v>0</v>
      </c>
      <c r="T52" s="285">
        <v>3</v>
      </c>
      <c r="U52" s="285">
        <v>4</v>
      </c>
      <c r="V52" s="285"/>
      <c r="W52" s="285">
        <v>30</v>
      </c>
      <c r="X52" s="285">
        <v>2</v>
      </c>
      <c r="Y52" s="285"/>
      <c r="Z52" s="285"/>
      <c r="AA52" s="285"/>
      <c r="AB52" s="285">
        <v>0</v>
      </c>
      <c r="AC52" s="285">
        <v>10</v>
      </c>
      <c r="AD52" s="285">
        <v>331</v>
      </c>
    </row>
    <row r="53" spans="1:30">
      <c r="A53" s="263">
        <v>2</v>
      </c>
      <c r="B53" s="524">
        <v>182</v>
      </c>
      <c r="C53" s="176" t="s">
        <v>792</v>
      </c>
      <c r="D53" s="45"/>
      <c r="E53" s="285">
        <v>1029</v>
      </c>
      <c r="F53" s="285" t="s">
        <v>31</v>
      </c>
      <c r="G53" s="285">
        <v>560</v>
      </c>
      <c r="H53" s="285">
        <v>33</v>
      </c>
      <c r="I53" s="285">
        <v>95</v>
      </c>
      <c r="J53" s="285">
        <v>33</v>
      </c>
      <c r="K53" s="285">
        <v>10</v>
      </c>
      <c r="L53" s="285">
        <v>48</v>
      </c>
      <c r="M53" s="285">
        <v>7</v>
      </c>
      <c r="N53" s="285">
        <v>3</v>
      </c>
      <c r="O53" s="285">
        <v>9</v>
      </c>
      <c r="P53" s="285">
        <v>0</v>
      </c>
      <c r="Q53" s="285">
        <v>30</v>
      </c>
      <c r="R53" s="285"/>
      <c r="S53" s="285">
        <v>1</v>
      </c>
      <c r="T53" s="285">
        <v>3</v>
      </c>
      <c r="U53" s="285">
        <v>2</v>
      </c>
      <c r="V53" s="285"/>
      <c r="W53" s="285">
        <v>40</v>
      </c>
      <c r="X53" s="285">
        <v>0</v>
      </c>
      <c r="Y53" s="285"/>
      <c r="Z53" s="285"/>
      <c r="AA53" s="285"/>
      <c r="AB53" s="285">
        <v>0</v>
      </c>
      <c r="AC53" s="285">
        <v>4</v>
      </c>
      <c r="AD53" s="285">
        <v>318</v>
      </c>
    </row>
    <row r="54" spans="1:30">
      <c r="A54" s="263">
        <v>2</v>
      </c>
      <c r="B54" s="524">
        <v>182</v>
      </c>
      <c r="C54" s="176" t="s">
        <v>792</v>
      </c>
      <c r="D54" s="45"/>
      <c r="E54" s="285">
        <v>1029</v>
      </c>
      <c r="F54" s="285" t="s">
        <v>32</v>
      </c>
      <c r="G54" s="285">
        <v>559</v>
      </c>
      <c r="H54" s="285">
        <v>20</v>
      </c>
      <c r="I54" s="285">
        <v>90</v>
      </c>
      <c r="J54" s="285">
        <v>39</v>
      </c>
      <c r="K54" s="285">
        <v>3</v>
      </c>
      <c r="L54" s="285">
        <v>47</v>
      </c>
      <c r="M54" s="285">
        <v>15</v>
      </c>
      <c r="N54" s="285">
        <v>1</v>
      </c>
      <c r="O54" s="285">
        <v>7</v>
      </c>
      <c r="P54" s="285">
        <v>0</v>
      </c>
      <c r="Q54" s="285">
        <v>40</v>
      </c>
      <c r="R54" s="285"/>
      <c r="S54" s="285">
        <v>2</v>
      </c>
      <c r="T54" s="285">
        <v>4</v>
      </c>
      <c r="U54" s="285">
        <v>4</v>
      </c>
      <c r="V54" s="285"/>
      <c r="W54" s="285">
        <v>26</v>
      </c>
      <c r="X54" s="285">
        <v>2</v>
      </c>
      <c r="Y54" s="285"/>
      <c r="Z54" s="285"/>
      <c r="AA54" s="285"/>
      <c r="AB54" s="285">
        <v>0</v>
      </c>
      <c r="AC54" s="285">
        <v>4</v>
      </c>
      <c r="AD54" s="285">
        <v>304</v>
      </c>
    </row>
    <row r="55" spans="1:30">
      <c r="A55" s="263">
        <v>2</v>
      </c>
      <c r="B55" s="524">
        <v>182</v>
      </c>
      <c r="C55" s="176" t="s">
        <v>792</v>
      </c>
      <c r="D55" s="45"/>
      <c r="E55" s="285">
        <v>1030</v>
      </c>
      <c r="F55" s="285" t="s">
        <v>31</v>
      </c>
      <c r="G55" s="285">
        <v>408</v>
      </c>
      <c r="H55" s="285">
        <v>21</v>
      </c>
      <c r="I55" s="285">
        <v>30</v>
      </c>
      <c r="J55" s="285">
        <v>18</v>
      </c>
      <c r="K55" s="285">
        <v>5</v>
      </c>
      <c r="L55" s="285">
        <v>63</v>
      </c>
      <c r="M55" s="285">
        <v>5</v>
      </c>
      <c r="N55" s="285">
        <v>1</v>
      </c>
      <c r="O55" s="285">
        <v>2</v>
      </c>
      <c r="P55" s="285">
        <v>2</v>
      </c>
      <c r="Q55" s="285">
        <v>32</v>
      </c>
      <c r="R55" s="285"/>
      <c r="S55" s="285">
        <v>3</v>
      </c>
      <c r="T55" s="285">
        <v>5</v>
      </c>
      <c r="U55" s="285">
        <v>1</v>
      </c>
      <c r="V55" s="285"/>
      <c r="W55" s="285">
        <v>35</v>
      </c>
      <c r="X55" s="285">
        <v>2</v>
      </c>
      <c r="Y55" s="285"/>
      <c r="Z55" s="285"/>
      <c r="AA55" s="285"/>
      <c r="AB55" s="285">
        <v>0</v>
      </c>
      <c r="AC55" s="285">
        <v>4</v>
      </c>
      <c r="AD55" s="285">
        <v>229</v>
      </c>
    </row>
    <row r="56" spans="1:30">
      <c r="A56" s="263">
        <v>2</v>
      </c>
      <c r="B56" s="524">
        <v>182</v>
      </c>
      <c r="C56" s="176" t="s">
        <v>792</v>
      </c>
      <c r="D56" s="45"/>
      <c r="E56" s="280">
        <v>1030</v>
      </c>
      <c r="F56" s="280" t="s">
        <v>32</v>
      </c>
      <c r="G56" s="280">
        <v>407</v>
      </c>
      <c r="H56" s="285">
        <v>31</v>
      </c>
      <c r="I56" s="285">
        <v>49</v>
      </c>
      <c r="J56" s="285">
        <v>18</v>
      </c>
      <c r="K56" s="285">
        <v>2</v>
      </c>
      <c r="L56" s="285">
        <v>48</v>
      </c>
      <c r="M56" s="285">
        <v>6</v>
      </c>
      <c r="N56" s="285">
        <v>1</v>
      </c>
      <c r="O56" s="285">
        <v>7</v>
      </c>
      <c r="P56" s="285">
        <v>0</v>
      </c>
      <c r="Q56" s="285">
        <v>31</v>
      </c>
      <c r="R56" s="285"/>
      <c r="S56" s="285">
        <v>2</v>
      </c>
      <c r="T56" s="285">
        <v>9</v>
      </c>
      <c r="U56" s="285">
        <v>5</v>
      </c>
      <c r="V56" s="285"/>
      <c r="W56" s="285">
        <v>33</v>
      </c>
      <c r="X56" s="285">
        <v>0</v>
      </c>
      <c r="Y56" s="285"/>
      <c r="Z56" s="285"/>
      <c r="AA56" s="285"/>
      <c r="AB56" s="285">
        <v>0</v>
      </c>
      <c r="AC56" s="285">
        <v>2</v>
      </c>
      <c r="AD56" s="285">
        <v>244</v>
      </c>
    </row>
    <row r="57" spans="1:30">
      <c r="A57" s="263">
        <v>2</v>
      </c>
      <c r="B57" s="524">
        <v>182</v>
      </c>
      <c r="C57" s="176" t="s">
        <v>792</v>
      </c>
      <c r="D57" s="45"/>
      <c r="E57" s="280">
        <v>1030</v>
      </c>
      <c r="F57" s="280" t="s">
        <v>34</v>
      </c>
      <c r="G57" s="175"/>
      <c r="H57" s="285">
        <v>15</v>
      </c>
      <c r="I57" s="285">
        <v>24</v>
      </c>
      <c r="J57" s="285">
        <v>13</v>
      </c>
      <c r="K57" s="285">
        <v>5</v>
      </c>
      <c r="L57" s="285">
        <v>78</v>
      </c>
      <c r="M57" s="285">
        <v>9</v>
      </c>
      <c r="N57" s="285">
        <v>0</v>
      </c>
      <c r="O57" s="285">
        <v>3</v>
      </c>
      <c r="P57" s="285">
        <v>2</v>
      </c>
      <c r="Q57" s="285">
        <v>44</v>
      </c>
      <c r="R57" s="285"/>
      <c r="S57" s="285">
        <v>1</v>
      </c>
      <c r="T57" s="285">
        <v>3</v>
      </c>
      <c r="U57" s="285">
        <v>0</v>
      </c>
      <c r="V57" s="285"/>
      <c r="W57" s="285">
        <v>14</v>
      </c>
      <c r="X57" s="285">
        <v>0</v>
      </c>
      <c r="Y57" s="285"/>
      <c r="Z57" s="285"/>
      <c r="AA57" s="285"/>
      <c r="AB57" s="285">
        <v>0</v>
      </c>
      <c r="AC57" s="285">
        <v>4</v>
      </c>
      <c r="AD57" s="285">
        <v>215</v>
      </c>
    </row>
    <row r="58" spans="1:30">
      <c r="A58" s="263">
        <v>2</v>
      </c>
      <c r="B58" s="524">
        <v>182</v>
      </c>
      <c r="C58" s="176" t="s">
        <v>792</v>
      </c>
      <c r="D58" s="45"/>
      <c r="E58" s="285">
        <v>1031</v>
      </c>
      <c r="F58" s="285" t="s">
        <v>31</v>
      </c>
      <c r="G58" s="285">
        <v>581</v>
      </c>
      <c r="H58" s="285">
        <v>26</v>
      </c>
      <c r="I58" s="285">
        <v>72</v>
      </c>
      <c r="J58" s="285">
        <v>20</v>
      </c>
      <c r="K58" s="285">
        <v>5</v>
      </c>
      <c r="L58" s="285">
        <v>65</v>
      </c>
      <c r="M58" s="285">
        <v>8</v>
      </c>
      <c r="N58" s="285">
        <v>2</v>
      </c>
      <c r="O58" s="285">
        <v>9</v>
      </c>
      <c r="P58" s="285">
        <v>1</v>
      </c>
      <c r="Q58" s="285">
        <v>43</v>
      </c>
      <c r="R58" s="285"/>
      <c r="S58" s="285">
        <v>1</v>
      </c>
      <c r="T58" s="285">
        <v>7</v>
      </c>
      <c r="U58" s="285">
        <v>2</v>
      </c>
      <c r="V58" s="285"/>
      <c r="W58" s="285">
        <v>42</v>
      </c>
      <c r="X58" s="285">
        <v>6</v>
      </c>
      <c r="Y58" s="285"/>
      <c r="Z58" s="285"/>
      <c r="AA58" s="285"/>
      <c r="AB58" s="285">
        <v>0</v>
      </c>
      <c r="AC58" s="285">
        <v>6</v>
      </c>
      <c r="AD58" s="285">
        <v>315</v>
      </c>
    </row>
    <row r="59" spans="1:30">
      <c r="A59" s="263">
        <v>2</v>
      </c>
      <c r="B59" s="524">
        <v>182</v>
      </c>
      <c r="C59" s="176" t="s">
        <v>792</v>
      </c>
      <c r="D59" s="45"/>
      <c r="E59" s="285">
        <v>1031</v>
      </c>
      <c r="F59" s="285" t="s">
        <v>32</v>
      </c>
      <c r="G59" s="285">
        <v>580</v>
      </c>
      <c r="H59" s="285">
        <v>23</v>
      </c>
      <c r="I59" s="285">
        <v>76</v>
      </c>
      <c r="J59" s="285">
        <v>22</v>
      </c>
      <c r="K59" s="285">
        <v>2</v>
      </c>
      <c r="L59" s="285">
        <v>64</v>
      </c>
      <c r="M59" s="285">
        <v>13</v>
      </c>
      <c r="N59" s="285">
        <v>2</v>
      </c>
      <c r="O59" s="285">
        <v>5</v>
      </c>
      <c r="P59" s="285">
        <v>1</v>
      </c>
      <c r="Q59" s="285">
        <v>40</v>
      </c>
      <c r="R59" s="285"/>
      <c r="S59" s="285">
        <v>0</v>
      </c>
      <c r="T59" s="285">
        <v>5</v>
      </c>
      <c r="U59" s="285">
        <v>2</v>
      </c>
      <c r="V59" s="285"/>
      <c r="W59" s="285">
        <v>50</v>
      </c>
      <c r="X59" s="285">
        <v>0</v>
      </c>
      <c r="Y59" s="285"/>
      <c r="Z59" s="285"/>
      <c r="AA59" s="285"/>
      <c r="AB59" s="285">
        <v>0</v>
      </c>
      <c r="AC59" s="285">
        <v>8</v>
      </c>
      <c r="AD59" s="285">
        <v>313</v>
      </c>
    </row>
    <row r="60" spans="1:30">
      <c r="A60" s="263">
        <v>2</v>
      </c>
      <c r="B60" s="524">
        <v>182</v>
      </c>
      <c r="C60" s="176" t="s">
        <v>792</v>
      </c>
      <c r="D60" s="45"/>
      <c r="E60" s="285">
        <v>1032</v>
      </c>
      <c r="F60" s="285" t="s">
        <v>31</v>
      </c>
      <c r="G60" s="285">
        <v>414</v>
      </c>
      <c r="H60" s="285">
        <v>22</v>
      </c>
      <c r="I60" s="285">
        <v>58</v>
      </c>
      <c r="J60" s="285">
        <v>19</v>
      </c>
      <c r="K60" s="285">
        <v>1</v>
      </c>
      <c r="L60" s="285">
        <v>34</v>
      </c>
      <c r="M60" s="285">
        <v>14</v>
      </c>
      <c r="N60" s="285">
        <v>0</v>
      </c>
      <c r="O60" s="285">
        <v>11</v>
      </c>
      <c r="P60" s="285">
        <v>0</v>
      </c>
      <c r="Q60" s="285">
        <v>39</v>
      </c>
      <c r="R60" s="285"/>
      <c r="S60" s="285">
        <v>1</v>
      </c>
      <c r="T60" s="285">
        <v>0</v>
      </c>
      <c r="U60" s="285">
        <v>2</v>
      </c>
      <c r="V60" s="285"/>
      <c r="W60" s="285">
        <v>14</v>
      </c>
      <c r="X60" s="285">
        <v>0</v>
      </c>
      <c r="Y60" s="285"/>
      <c r="Z60" s="285"/>
      <c r="AA60" s="285"/>
      <c r="AB60" s="285">
        <v>1</v>
      </c>
      <c r="AC60" s="285">
        <v>4</v>
      </c>
      <c r="AD60" s="285">
        <v>220</v>
      </c>
    </row>
    <row r="61" spans="1:30">
      <c r="A61" s="263">
        <v>2</v>
      </c>
      <c r="B61" s="524">
        <v>182</v>
      </c>
      <c r="C61" s="176" t="s">
        <v>792</v>
      </c>
      <c r="D61" s="45"/>
      <c r="E61" s="285">
        <v>1032</v>
      </c>
      <c r="F61" s="285" t="s">
        <v>32</v>
      </c>
      <c r="G61" s="285">
        <v>414</v>
      </c>
      <c r="H61" s="285">
        <v>22</v>
      </c>
      <c r="I61" s="285">
        <v>56</v>
      </c>
      <c r="J61" s="285">
        <v>27</v>
      </c>
      <c r="K61" s="285">
        <v>2</v>
      </c>
      <c r="L61" s="285">
        <v>48</v>
      </c>
      <c r="M61" s="285">
        <v>6</v>
      </c>
      <c r="N61" s="285">
        <v>1</v>
      </c>
      <c r="O61" s="285">
        <v>19</v>
      </c>
      <c r="P61" s="285">
        <v>0</v>
      </c>
      <c r="Q61" s="285">
        <v>46</v>
      </c>
      <c r="R61" s="285"/>
      <c r="S61" s="285">
        <v>3</v>
      </c>
      <c r="T61" s="285">
        <v>0</v>
      </c>
      <c r="U61" s="285">
        <v>1</v>
      </c>
      <c r="V61" s="285"/>
      <c r="W61" s="285">
        <v>14</v>
      </c>
      <c r="X61" s="285">
        <v>1</v>
      </c>
      <c r="Y61" s="285"/>
      <c r="Z61" s="285"/>
      <c r="AA61" s="285"/>
      <c r="AB61" s="285">
        <v>0</v>
      </c>
      <c r="AC61" s="285">
        <v>1</v>
      </c>
      <c r="AD61" s="285">
        <v>247</v>
      </c>
    </row>
    <row r="62" spans="1:30">
      <c r="A62" s="263">
        <v>2</v>
      </c>
      <c r="B62" s="524">
        <v>182</v>
      </c>
      <c r="C62" s="176" t="s">
        <v>792</v>
      </c>
      <c r="D62" s="45"/>
      <c r="E62" s="285">
        <v>1033</v>
      </c>
      <c r="F62" s="285" t="s">
        <v>31</v>
      </c>
      <c r="G62" s="285">
        <v>668</v>
      </c>
      <c r="H62" s="285">
        <v>28</v>
      </c>
      <c r="I62" s="285">
        <v>61</v>
      </c>
      <c r="J62" s="285">
        <v>19</v>
      </c>
      <c r="K62" s="285">
        <v>0</v>
      </c>
      <c r="L62" s="285">
        <v>119</v>
      </c>
      <c r="M62" s="285">
        <v>14</v>
      </c>
      <c r="N62" s="285">
        <v>2</v>
      </c>
      <c r="O62" s="285">
        <v>10</v>
      </c>
      <c r="P62" s="285">
        <v>2</v>
      </c>
      <c r="Q62" s="285">
        <v>73</v>
      </c>
      <c r="R62" s="285"/>
      <c r="S62" s="285">
        <v>2</v>
      </c>
      <c r="T62" s="285">
        <v>9</v>
      </c>
      <c r="U62" s="285">
        <v>0</v>
      </c>
      <c r="V62" s="285"/>
      <c r="W62" s="285">
        <v>28</v>
      </c>
      <c r="X62" s="285">
        <v>1</v>
      </c>
      <c r="Y62" s="285"/>
      <c r="Z62" s="285"/>
      <c r="AA62" s="285"/>
      <c r="AB62" s="285">
        <v>0</v>
      </c>
      <c r="AC62" s="285">
        <v>11</v>
      </c>
      <c r="AD62" s="285">
        <v>379</v>
      </c>
    </row>
    <row r="63" spans="1:30">
      <c r="A63" s="263">
        <v>2</v>
      </c>
      <c r="B63" s="524">
        <v>182</v>
      </c>
      <c r="C63" s="176" t="s">
        <v>792</v>
      </c>
      <c r="D63" s="45"/>
      <c r="E63" s="285">
        <v>1033</v>
      </c>
      <c r="F63" s="285" t="s">
        <v>32</v>
      </c>
      <c r="G63" s="285">
        <v>668</v>
      </c>
      <c r="H63" s="285">
        <v>25</v>
      </c>
      <c r="I63" s="285">
        <v>35</v>
      </c>
      <c r="J63" s="285">
        <v>31</v>
      </c>
      <c r="K63" s="285">
        <v>4</v>
      </c>
      <c r="L63" s="285">
        <v>108</v>
      </c>
      <c r="M63" s="285">
        <v>9</v>
      </c>
      <c r="N63" s="285">
        <v>1</v>
      </c>
      <c r="O63" s="285">
        <v>5</v>
      </c>
      <c r="P63" s="285">
        <v>0</v>
      </c>
      <c r="Q63" s="285">
        <v>60</v>
      </c>
      <c r="R63" s="285"/>
      <c r="S63" s="285">
        <v>1</v>
      </c>
      <c r="T63" s="285">
        <v>8</v>
      </c>
      <c r="U63" s="285">
        <v>1</v>
      </c>
      <c r="V63" s="285"/>
      <c r="W63" s="285">
        <v>23</v>
      </c>
      <c r="X63" s="285">
        <v>1</v>
      </c>
      <c r="Y63" s="285"/>
      <c r="Z63" s="285"/>
      <c r="AA63" s="285"/>
      <c r="AB63" s="285">
        <v>0</v>
      </c>
      <c r="AC63" s="285">
        <v>9</v>
      </c>
      <c r="AD63" s="285">
        <v>321</v>
      </c>
    </row>
    <row r="64" spans="1:30">
      <c r="A64" s="263">
        <v>2</v>
      </c>
      <c r="B64" s="524">
        <v>182</v>
      </c>
      <c r="C64" s="176" t="s">
        <v>792</v>
      </c>
      <c r="D64" s="45"/>
      <c r="E64" s="285">
        <v>1034</v>
      </c>
      <c r="F64" s="285" t="s">
        <v>31</v>
      </c>
      <c r="G64" s="285">
        <v>638</v>
      </c>
      <c r="H64" s="285">
        <v>36</v>
      </c>
      <c r="I64" s="285">
        <v>31</v>
      </c>
      <c r="J64" s="285">
        <v>48</v>
      </c>
      <c r="K64" s="285">
        <v>4</v>
      </c>
      <c r="L64" s="285">
        <v>90</v>
      </c>
      <c r="M64" s="285">
        <v>12</v>
      </c>
      <c r="N64" s="285">
        <v>0</v>
      </c>
      <c r="O64" s="285">
        <v>14</v>
      </c>
      <c r="P64" s="285">
        <v>2</v>
      </c>
      <c r="Q64" s="285">
        <v>71</v>
      </c>
      <c r="R64" s="285"/>
      <c r="S64" s="285">
        <v>2</v>
      </c>
      <c r="T64" s="285">
        <v>9</v>
      </c>
      <c r="U64" s="285">
        <v>0</v>
      </c>
      <c r="V64" s="285"/>
      <c r="W64" s="285">
        <v>32</v>
      </c>
      <c r="X64" s="285">
        <v>2</v>
      </c>
      <c r="Y64" s="285"/>
      <c r="Z64" s="285"/>
      <c r="AA64" s="285"/>
      <c r="AB64" s="285">
        <v>0</v>
      </c>
      <c r="AC64" s="285">
        <v>5</v>
      </c>
      <c r="AD64" s="285">
        <v>358</v>
      </c>
    </row>
    <row r="65" spans="1:30">
      <c r="A65" s="263">
        <v>2</v>
      </c>
      <c r="B65" s="524">
        <v>182</v>
      </c>
      <c r="C65" s="176" t="s">
        <v>792</v>
      </c>
      <c r="D65" s="45"/>
      <c r="E65" s="285">
        <v>1034</v>
      </c>
      <c r="F65" s="285" t="s">
        <v>32</v>
      </c>
      <c r="G65" s="285">
        <v>638</v>
      </c>
      <c r="H65" s="285">
        <v>59</v>
      </c>
      <c r="I65" s="285">
        <v>51</v>
      </c>
      <c r="J65" s="285">
        <v>39</v>
      </c>
      <c r="K65" s="285">
        <v>5</v>
      </c>
      <c r="L65" s="285">
        <v>80</v>
      </c>
      <c r="M65" s="285">
        <v>14</v>
      </c>
      <c r="N65" s="285">
        <v>2</v>
      </c>
      <c r="O65" s="285">
        <v>9</v>
      </c>
      <c r="P65" s="285">
        <v>2</v>
      </c>
      <c r="Q65" s="285">
        <v>62</v>
      </c>
      <c r="R65" s="285"/>
      <c r="S65" s="285">
        <v>3</v>
      </c>
      <c r="T65" s="285">
        <v>8</v>
      </c>
      <c r="U65" s="285">
        <v>0</v>
      </c>
      <c r="V65" s="285"/>
      <c r="W65" s="285">
        <v>27</v>
      </c>
      <c r="X65" s="285">
        <v>2</v>
      </c>
      <c r="Y65" s="285"/>
      <c r="Z65" s="285"/>
      <c r="AA65" s="285"/>
      <c r="AB65" s="285">
        <v>0</v>
      </c>
      <c r="AC65" s="285">
        <v>11</v>
      </c>
      <c r="AD65" s="285">
        <v>374</v>
      </c>
    </row>
    <row r="66" spans="1:30">
      <c r="A66" s="263">
        <v>2</v>
      </c>
      <c r="B66" s="524">
        <v>182</v>
      </c>
      <c r="C66" s="176" t="s">
        <v>792</v>
      </c>
      <c r="D66" s="45"/>
      <c r="E66" s="285">
        <v>1034</v>
      </c>
      <c r="F66" s="285" t="s">
        <v>33</v>
      </c>
      <c r="G66" s="285">
        <v>637</v>
      </c>
      <c r="H66" s="285">
        <v>30</v>
      </c>
      <c r="I66" s="285">
        <v>62</v>
      </c>
      <c r="J66" s="285">
        <v>58</v>
      </c>
      <c r="K66" s="285">
        <v>5</v>
      </c>
      <c r="L66" s="285">
        <v>73</v>
      </c>
      <c r="M66" s="285">
        <v>13</v>
      </c>
      <c r="N66" s="285">
        <v>5</v>
      </c>
      <c r="O66" s="285">
        <v>5</v>
      </c>
      <c r="P66" s="285">
        <v>1</v>
      </c>
      <c r="Q66" s="285">
        <v>0</v>
      </c>
      <c r="R66" s="285"/>
      <c r="S66" s="285">
        <v>0</v>
      </c>
      <c r="T66" s="285">
        <v>5</v>
      </c>
      <c r="U66" s="285">
        <v>0</v>
      </c>
      <c r="V66" s="285"/>
      <c r="W66" s="285">
        <v>22</v>
      </c>
      <c r="X66" s="285">
        <v>1</v>
      </c>
      <c r="Y66" s="285"/>
      <c r="Z66" s="285"/>
      <c r="AA66" s="285"/>
      <c r="AB66" s="285">
        <v>1</v>
      </c>
      <c r="AC66" s="285">
        <v>11</v>
      </c>
      <c r="AD66" s="285">
        <v>292</v>
      </c>
    </row>
    <row r="67" spans="1:30">
      <c r="A67" s="263">
        <v>2</v>
      </c>
      <c r="B67" s="524">
        <v>182</v>
      </c>
      <c r="C67" s="176" t="s">
        <v>792</v>
      </c>
      <c r="D67" s="45"/>
      <c r="E67" s="285">
        <v>1034</v>
      </c>
      <c r="F67" s="285" t="s">
        <v>197</v>
      </c>
      <c r="G67" s="285">
        <v>637</v>
      </c>
      <c r="H67" s="285">
        <v>47</v>
      </c>
      <c r="I67" s="285">
        <v>59</v>
      </c>
      <c r="J67" s="285">
        <v>41</v>
      </c>
      <c r="K67" s="285">
        <v>2</v>
      </c>
      <c r="L67" s="285">
        <v>65</v>
      </c>
      <c r="M67" s="285">
        <v>12</v>
      </c>
      <c r="N67" s="285">
        <v>0</v>
      </c>
      <c r="O67" s="285">
        <v>10</v>
      </c>
      <c r="P67" s="285">
        <v>2</v>
      </c>
      <c r="Q67" s="285">
        <v>72</v>
      </c>
      <c r="R67" s="285"/>
      <c r="S67" s="285">
        <v>2</v>
      </c>
      <c r="T67" s="285">
        <v>4</v>
      </c>
      <c r="U67" s="285">
        <v>0</v>
      </c>
      <c r="V67" s="285"/>
      <c r="W67" s="285">
        <v>18</v>
      </c>
      <c r="X67" s="285">
        <v>4</v>
      </c>
      <c r="Y67" s="285"/>
      <c r="Z67" s="285"/>
      <c r="AA67" s="285"/>
      <c r="AB67" s="285">
        <v>0</v>
      </c>
      <c r="AC67" s="285">
        <v>10</v>
      </c>
      <c r="AD67" s="285">
        <v>348</v>
      </c>
    </row>
    <row r="68" spans="1:30">
      <c r="A68" s="263">
        <v>2</v>
      </c>
      <c r="B68" s="524">
        <v>182</v>
      </c>
      <c r="C68" s="176" t="s">
        <v>792</v>
      </c>
      <c r="D68" s="45"/>
      <c r="E68" s="285">
        <v>1034</v>
      </c>
      <c r="F68" s="285" t="s">
        <v>334</v>
      </c>
      <c r="G68" s="285">
        <v>637</v>
      </c>
      <c r="H68" s="285">
        <v>40</v>
      </c>
      <c r="I68" s="285">
        <v>49</v>
      </c>
      <c r="J68" s="285">
        <v>36</v>
      </c>
      <c r="K68" s="285">
        <v>3</v>
      </c>
      <c r="L68" s="285">
        <v>70</v>
      </c>
      <c r="M68" s="285">
        <v>17</v>
      </c>
      <c r="N68" s="285">
        <v>0</v>
      </c>
      <c r="O68" s="285">
        <v>6</v>
      </c>
      <c r="P68" s="285">
        <v>0</v>
      </c>
      <c r="Q68" s="285">
        <v>64</v>
      </c>
      <c r="R68" s="285"/>
      <c r="S68" s="285">
        <v>3</v>
      </c>
      <c r="T68" s="285">
        <v>3</v>
      </c>
      <c r="U68" s="285">
        <v>1</v>
      </c>
      <c r="V68" s="285"/>
      <c r="W68" s="285">
        <v>28</v>
      </c>
      <c r="X68" s="285">
        <v>1</v>
      </c>
      <c r="Y68" s="285"/>
      <c r="Z68" s="285"/>
      <c r="AA68" s="285"/>
      <c r="AB68" s="285">
        <v>0</v>
      </c>
      <c r="AC68" s="285">
        <v>9</v>
      </c>
      <c r="AD68" s="285">
        <v>330</v>
      </c>
    </row>
    <row r="69" spans="1:30">
      <c r="A69" s="263">
        <v>2</v>
      </c>
      <c r="B69" s="524">
        <v>182</v>
      </c>
      <c r="C69" s="176" t="s">
        <v>792</v>
      </c>
      <c r="D69" s="45"/>
      <c r="E69" s="285">
        <v>1034</v>
      </c>
      <c r="F69" s="285" t="s">
        <v>335</v>
      </c>
      <c r="G69" s="285">
        <v>637</v>
      </c>
      <c r="H69" s="285">
        <v>53</v>
      </c>
      <c r="I69" s="285">
        <v>49</v>
      </c>
      <c r="J69" s="285">
        <v>21</v>
      </c>
      <c r="K69" s="285">
        <v>4</v>
      </c>
      <c r="L69" s="285">
        <v>73</v>
      </c>
      <c r="M69" s="285">
        <v>7</v>
      </c>
      <c r="N69" s="285">
        <v>2</v>
      </c>
      <c r="O69" s="285">
        <v>4</v>
      </c>
      <c r="P69" s="285">
        <v>2</v>
      </c>
      <c r="Q69" s="285">
        <v>74</v>
      </c>
      <c r="R69" s="285"/>
      <c r="S69" s="285">
        <v>0</v>
      </c>
      <c r="T69" s="285">
        <v>7</v>
      </c>
      <c r="U69" s="285">
        <v>0</v>
      </c>
      <c r="V69" s="285"/>
      <c r="W69" s="285">
        <v>23</v>
      </c>
      <c r="X69" s="285">
        <v>3</v>
      </c>
      <c r="Y69" s="285"/>
      <c r="Z69" s="285"/>
      <c r="AA69" s="285"/>
      <c r="AB69" s="285">
        <v>0</v>
      </c>
      <c r="AC69" s="285">
        <v>9</v>
      </c>
      <c r="AD69" s="285">
        <v>331</v>
      </c>
    </row>
    <row r="70" spans="1:30">
      <c r="A70" s="263">
        <v>2</v>
      </c>
      <c r="B70" s="524">
        <v>182</v>
      </c>
      <c r="C70" s="176" t="s">
        <v>792</v>
      </c>
      <c r="D70" s="45"/>
      <c r="E70" s="285">
        <v>1035</v>
      </c>
      <c r="F70" s="285" t="s">
        <v>31</v>
      </c>
      <c r="G70" s="285">
        <v>513</v>
      </c>
      <c r="H70" s="285">
        <v>26</v>
      </c>
      <c r="I70" s="285">
        <v>57</v>
      </c>
      <c r="J70" s="285">
        <v>14</v>
      </c>
      <c r="K70" s="285">
        <v>4</v>
      </c>
      <c r="L70" s="285">
        <v>85</v>
      </c>
      <c r="M70" s="285">
        <v>5</v>
      </c>
      <c r="N70" s="285">
        <v>1</v>
      </c>
      <c r="O70" s="285">
        <v>12</v>
      </c>
      <c r="P70" s="285">
        <v>0</v>
      </c>
      <c r="Q70" s="285">
        <v>56</v>
      </c>
      <c r="R70" s="285"/>
      <c r="S70" s="285">
        <v>4</v>
      </c>
      <c r="T70" s="285">
        <v>3</v>
      </c>
      <c r="U70" s="285">
        <v>3</v>
      </c>
      <c r="V70" s="285"/>
      <c r="W70" s="285">
        <v>32</v>
      </c>
      <c r="X70" s="285">
        <v>3</v>
      </c>
      <c r="Y70" s="285"/>
      <c r="Z70" s="285"/>
      <c r="AA70" s="285"/>
      <c r="AB70" s="285">
        <v>0</v>
      </c>
      <c r="AC70" s="285">
        <v>3</v>
      </c>
      <c r="AD70" s="285">
        <v>308</v>
      </c>
    </row>
    <row r="71" spans="1:30">
      <c r="A71" s="263">
        <v>2</v>
      </c>
      <c r="B71" s="524">
        <v>182</v>
      </c>
      <c r="C71" s="176" t="s">
        <v>792</v>
      </c>
      <c r="D71" s="45"/>
      <c r="E71" s="285">
        <v>1035</v>
      </c>
      <c r="F71" s="285" t="s">
        <v>32</v>
      </c>
      <c r="G71" s="285">
        <v>512</v>
      </c>
      <c r="H71" s="285">
        <v>27</v>
      </c>
      <c r="I71" s="285">
        <v>42</v>
      </c>
      <c r="J71" s="285">
        <v>13</v>
      </c>
      <c r="K71" s="285">
        <v>2</v>
      </c>
      <c r="L71" s="285">
        <v>63</v>
      </c>
      <c r="M71" s="285">
        <v>6</v>
      </c>
      <c r="N71" s="285">
        <v>2</v>
      </c>
      <c r="O71" s="285">
        <v>12</v>
      </c>
      <c r="P71" s="285">
        <v>3</v>
      </c>
      <c r="Q71" s="285">
        <v>49</v>
      </c>
      <c r="R71" s="285"/>
      <c r="S71" s="285">
        <v>1</v>
      </c>
      <c r="T71" s="285">
        <v>4</v>
      </c>
      <c r="U71" s="285">
        <v>4</v>
      </c>
      <c r="V71" s="285"/>
      <c r="W71" s="285">
        <v>35</v>
      </c>
      <c r="X71" s="285">
        <v>1</v>
      </c>
      <c r="Y71" s="285"/>
      <c r="Z71" s="285"/>
      <c r="AA71" s="285"/>
      <c r="AB71" s="285">
        <v>1</v>
      </c>
      <c r="AC71" s="285">
        <v>8</v>
      </c>
      <c r="AD71" s="285">
        <v>273</v>
      </c>
    </row>
    <row r="72" spans="1:30">
      <c r="A72" s="263">
        <v>2</v>
      </c>
      <c r="B72" s="524">
        <v>182</v>
      </c>
      <c r="C72" s="176" t="s">
        <v>792</v>
      </c>
      <c r="D72" s="45"/>
      <c r="E72" s="285">
        <v>1035</v>
      </c>
      <c r="F72" s="285" t="s">
        <v>33</v>
      </c>
      <c r="G72" s="285">
        <v>512</v>
      </c>
      <c r="H72" s="285">
        <v>22</v>
      </c>
      <c r="I72" s="285">
        <v>34</v>
      </c>
      <c r="J72" s="285">
        <v>32</v>
      </c>
      <c r="K72" s="285">
        <v>1</v>
      </c>
      <c r="L72" s="285">
        <v>80</v>
      </c>
      <c r="M72" s="285">
        <v>11</v>
      </c>
      <c r="N72" s="285">
        <v>1</v>
      </c>
      <c r="O72" s="285">
        <v>6</v>
      </c>
      <c r="P72" s="285">
        <v>0</v>
      </c>
      <c r="Q72" s="285">
        <v>49</v>
      </c>
      <c r="R72" s="285"/>
      <c r="S72" s="285">
        <v>3</v>
      </c>
      <c r="T72" s="285">
        <v>3</v>
      </c>
      <c r="U72" s="285">
        <v>2</v>
      </c>
      <c r="V72" s="285"/>
      <c r="W72" s="285">
        <v>34</v>
      </c>
      <c r="X72" s="285">
        <v>4</v>
      </c>
      <c r="Y72" s="285"/>
      <c r="Z72" s="285"/>
      <c r="AA72" s="285"/>
      <c r="AB72" s="285">
        <v>0</v>
      </c>
      <c r="AC72" s="285">
        <v>8</v>
      </c>
      <c r="AD72" s="285">
        <v>290</v>
      </c>
    </row>
    <row r="73" spans="1:30">
      <c r="A73" s="263">
        <v>2</v>
      </c>
      <c r="B73" s="524">
        <v>182</v>
      </c>
      <c r="C73" s="176" t="s">
        <v>792</v>
      </c>
      <c r="D73" s="45"/>
      <c r="E73" s="285">
        <v>1036</v>
      </c>
      <c r="F73" s="285" t="s">
        <v>31</v>
      </c>
      <c r="G73" s="285">
        <v>514</v>
      </c>
      <c r="H73" s="285">
        <v>26</v>
      </c>
      <c r="I73" s="285">
        <v>44</v>
      </c>
      <c r="J73" s="285">
        <v>16</v>
      </c>
      <c r="K73" s="285">
        <v>3</v>
      </c>
      <c r="L73" s="285">
        <v>78</v>
      </c>
      <c r="M73" s="285">
        <v>12</v>
      </c>
      <c r="N73" s="285">
        <v>0</v>
      </c>
      <c r="O73" s="285">
        <v>6</v>
      </c>
      <c r="P73" s="285">
        <v>0</v>
      </c>
      <c r="Q73" s="285">
        <v>43</v>
      </c>
      <c r="R73" s="285"/>
      <c r="S73" s="285">
        <v>1</v>
      </c>
      <c r="T73" s="285">
        <v>4</v>
      </c>
      <c r="U73" s="285">
        <v>2</v>
      </c>
      <c r="V73" s="285"/>
      <c r="W73" s="285">
        <v>18</v>
      </c>
      <c r="X73" s="285">
        <v>1</v>
      </c>
      <c r="Y73" s="285"/>
      <c r="Z73" s="285"/>
      <c r="AA73" s="285"/>
      <c r="AB73" s="285">
        <v>0</v>
      </c>
      <c r="AC73" s="285">
        <v>7</v>
      </c>
      <c r="AD73" s="285">
        <v>261</v>
      </c>
    </row>
    <row r="74" spans="1:30">
      <c r="A74" s="263">
        <v>2</v>
      </c>
      <c r="B74" s="524">
        <v>182</v>
      </c>
      <c r="C74" s="176" t="s">
        <v>792</v>
      </c>
      <c r="D74" s="45"/>
      <c r="E74" s="285">
        <v>1036</v>
      </c>
      <c r="F74" s="285" t="s">
        <v>32</v>
      </c>
      <c r="G74" s="285">
        <v>513</v>
      </c>
      <c r="H74" s="285">
        <v>22</v>
      </c>
      <c r="I74" s="285">
        <v>53</v>
      </c>
      <c r="J74" s="285">
        <v>18</v>
      </c>
      <c r="K74" s="285">
        <v>2</v>
      </c>
      <c r="L74" s="285">
        <v>82</v>
      </c>
      <c r="M74" s="285">
        <v>5</v>
      </c>
      <c r="N74" s="285">
        <v>0</v>
      </c>
      <c r="O74" s="285">
        <v>18</v>
      </c>
      <c r="P74" s="285">
        <v>0</v>
      </c>
      <c r="Q74" s="285">
        <v>48</v>
      </c>
      <c r="R74" s="285"/>
      <c r="S74" s="285">
        <v>1</v>
      </c>
      <c r="T74" s="285">
        <v>3</v>
      </c>
      <c r="U74" s="285">
        <v>0</v>
      </c>
      <c r="V74" s="285"/>
      <c r="W74" s="285">
        <v>18</v>
      </c>
      <c r="X74" s="285">
        <v>1</v>
      </c>
      <c r="Y74" s="285"/>
      <c r="Z74" s="285"/>
      <c r="AA74" s="285"/>
      <c r="AB74" s="285">
        <v>0</v>
      </c>
      <c r="AC74" s="285">
        <v>2</v>
      </c>
      <c r="AD74" s="285">
        <v>273</v>
      </c>
    </row>
    <row r="75" spans="1:30">
      <c r="A75" s="263">
        <v>2</v>
      </c>
      <c r="B75" s="524">
        <v>182</v>
      </c>
      <c r="C75" s="176" t="s">
        <v>792</v>
      </c>
      <c r="D75" s="45"/>
      <c r="E75" s="285">
        <v>1036</v>
      </c>
      <c r="F75" s="285" t="s">
        <v>33</v>
      </c>
      <c r="G75" s="285">
        <v>513</v>
      </c>
      <c r="H75" s="285">
        <v>19</v>
      </c>
      <c r="I75" s="285">
        <v>70</v>
      </c>
      <c r="J75" s="285">
        <v>18</v>
      </c>
      <c r="K75" s="285">
        <v>8</v>
      </c>
      <c r="L75" s="285">
        <v>67</v>
      </c>
      <c r="M75" s="285">
        <v>11</v>
      </c>
      <c r="N75" s="285">
        <v>0</v>
      </c>
      <c r="O75" s="285">
        <v>8</v>
      </c>
      <c r="P75" s="285">
        <v>1</v>
      </c>
      <c r="Q75" s="285">
        <v>48</v>
      </c>
      <c r="R75" s="285"/>
      <c r="S75" s="285">
        <v>0</v>
      </c>
      <c r="T75" s="285">
        <v>5</v>
      </c>
      <c r="U75" s="285">
        <v>0</v>
      </c>
      <c r="V75" s="285"/>
      <c r="W75" s="285">
        <v>13</v>
      </c>
      <c r="X75" s="285">
        <v>0</v>
      </c>
      <c r="Y75" s="285"/>
      <c r="Z75" s="285"/>
      <c r="AA75" s="285"/>
      <c r="AB75" s="285">
        <v>0</v>
      </c>
      <c r="AC75" s="285">
        <v>6</v>
      </c>
      <c r="AD75" s="285">
        <v>274</v>
      </c>
    </row>
    <row r="76" spans="1:30">
      <c r="A76" s="263">
        <v>2</v>
      </c>
      <c r="B76" s="524">
        <v>182</v>
      </c>
      <c r="C76" s="176" t="s">
        <v>792</v>
      </c>
      <c r="D76" s="45"/>
      <c r="E76" s="285">
        <v>1037</v>
      </c>
      <c r="F76" s="285" t="s">
        <v>31</v>
      </c>
      <c r="G76" s="285">
        <v>717</v>
      </c>
      <c r="H76" s="285">
        <v>36</v>
      </c>
      <c r="I76" s="285">
        <v>68</v>
      </c>
      <c r="J76" s="285">
        <v>58</v>
      </c>
      <c r="K76" s="285">
        <v>4</v>
      </c>
      <c r="L76" s="285">
        <v>124</v>
      </c>
      <c r="M76" s="285">
        <v>8</v>
      </c>
      <c r="N76" s="285">
        <v>2</v>
      </c>
      <c r="O76" s="285">
        <v>9</v>
      </c>
      <c r="P76" s="285">
        <v>1</v>
      </c>
      <c r="Q76" s="285">
        <v>50</v>
      </c>
      <c r="R76" s="285"/>
      <c r="S76" s="285">
        <v>1</v>
      </c>
      <c r="T76" s="285">
        <v>12</v>
      </c>
      <c r="U76" s="285">
        <v>2</v>
      </c>
      <c r="V76" s="285"/>
      <c r="W76" s="285">
        <v>30</v>
      </c>
      <c r="X76" s="285">
        <v>0</v>
      </c>
      <c r="Y76" s="285"/>
      <c r="Z76" s="285"/>
      <c r="AA76" s="285"/>
      <c r="AB76" s="285">
        <v>0</v>
      </c>
      <c r="AC76" s="285">
        <v>10</v>
      </c>
      <c r="AD76" s="285">
        <v>415</v>
      </c>
    </row>
    <row r="77" spans="1:30">
      <c r="A77" s="263">
        <v>2</v>
      </c>
      <c r="B77" s="524">
        <v>182</v>
      </c>
      <c r="C77" s="176" t="s">
        <v>792</v>
      </c>
      <c r="D77" s="45"/>
      <c r="E77" s="285">
        <v>1037</v>
      </c>
      <c r="F77" s="285" t="s">
        <v>32</v>
      </c>
      <c r="G77" s="285">
        <v>717</v>
      </c>
      <c r="H77" s="285">
        <v>37</v>
      </c>
      <c r="I77" s="285">
        <v>74</v>
      </c>
      <c r="J77" s="285">
        <v>55</v>
      </c>
      <c r="K77" s="285">
        <v>3</v>
      </c>
      <c r="L77" s="285">
        <v>96</v>
      </c>
      <c r="M77" s="285">
        <v>8</v>
      </c>
      <c r="N77" s="285">
        <v>2</v>
      </c>
      <c r="O77" s="285">
        <v>2</v>
      </c>
      <c r="P77" s="285">
        <v>0</v>
      </c>
      <c r="Q77" s="285">
        <v>77</v>
      </c>
      <c r="R77" s="285"/>
      <c r="S77" s="285">
        <v>2</v>
      </c>
      <c r="T77" s="285">
        <v>8</v>
      </c>
      <c r="U77" s="285">
        <v>4</v>
      </c>
      <c r="V77" s="285"/>
      <c r="W77" s="285">
        <v>15</v>
      </c>
      <c r="X77" s="285">
        <v>0</v>
      </c>
      <c r="Y77" s="285"/>
      <c r="Z77" s="285"/>
      <c r="AA77" s="285"/>
      <c r="AB77" s="285">
        <v>0</v>
      </c>
      <c r="AC77" s="285">
        <v>11</v>
      </c>
      <c r="AD77" s="285">
        <v>394</v>
      </c>
    </row>
    <row r="78" spans="1:30">
      <c r="A78" s="263">
        <v>2</v>
      </c>
      <c r="B78" s="524">
        <v>182</v>
      </c>
      <c r="C78" s="176" t="s">
        <v>792</v>
      </c>
      <c r="D78" s="45"/>
      <c r="E78" s="285">
        <v>1038</v>
      </c>
      <c r="F78" s="285" t="s">
        <v>31</v>
      </c>
      <c r="G78" s="285">
        <v>537</v>
      </c>
      <c r="H78" s="285">
        <v>12</v>
      </c>
      <c r="I78" s="285">
        <v>37</v>
      </c>
      <c r="J78" s="285">
        <v>16</v>
      </c>
      <c r="K78" s="285">
        <v>2</v>
      </c>
      <c r="L78" s="285">
        <v>122</v>
      </c>
      <c r="M78" s="285">
        <v>14</v>
      </c>
      <c r="N78" s="285">
        <v>1</v>
      </c>
      <c r="O78" s="285">
        <v>4</v>
      </c>
      <c r="P78" s="285">
        <v>3</v>
      </c>
      <c r="Q78" s="285">
        <v>46</v>
      </c>
      <c r="R78" s="285"/>
      <c r="S78" s="285">
        <v>0</v>
      </c>
      <c r="T78" s="285">
        <v>2</v>
      </c>
      <c r="U78" s="285">
        <v>0</v>
      </c>
      <c r="V78" s="285"/>
      <c r="W78" s="285">
        <v>30</v>
      </c>
      <c r="X78" s="285">
        <v>0</v>
      </c>
      <c r="Y78" s="285"/>
      <c r="Z78" s="285"/>
      <c r="AA78" s="285"/>
      <c r="AB78" s="285">
        <v>0</v>
      </c>
      <c r="AC78" s="285">
        <v>3</v>
      </c>
      <c r="AD78" s="285">
        <v>292</v>
      </c>
    </row>
    <row r="79" spans="1:30">
      <c r="A79" s="263">
        <v>2</v>
      </c>
      <c r="B79" s="524">
        <v>182</v>
      </c>
      <c r="C79" s="176" t="s">
        <v>792</v>
      </c>
      <c r="D79" s="45"/>
      <c r="E79" s="285">
        <v>1038</v>
      </c>
      <c r="F79" s="285" t="s">
        <v>32</v>
      </c>
      <c r="G79" s="285">
        <v>536</v>
      </c>
      <c r="H79" s="285">
        <v>13</v>
      </c>
      <c r="I79" s="285">
        <v>44</v>
      </c>
      <c r="J79" s="285">
        <v>19</v>
      </c>
      <c r="K79" s="285">
        <v>1</v>
      </c>
      <c r="L79" s="285">
        <v>126</v>
      </c>
      <c r="M79" s="285">
        <v>1</v>
      </c>
      <c r="N79" s="285">
        <v>0</v>
      </c>
      <c r="O79" s="285">
        <v>5</v>
      </c>
      <c r="P79" s="285">
        <v>1</v>
      </c>
      <c r="Q79" s="285">
        <v>64</v>
      </c>
      <c r="R79" s="285"/>
      <c r="S79" s="285">
        <v>2</v>
      </c>
      <c r="T79" s="285">
        <v>1</v>
      </c>
      <c r="U79" s="285">
        <v>1</v>
      </c>
      <c r="V79" s="285"/>
      <c r="W79" s="285">
        <v>17</v>
      </c>
      <c r="X79" s="285">
        <v>1</v>
      </c>
      <c r="Y79" s="285"/>
      <c r="Z79" s="285"/>
      <c r="AA79" s="285"/>
      <c r="AB79" s="285">
        <v>0</v>
      </c>
      <c r="AC79" s="285">
        <v>8</v>
      </c>
      <c r="AD79" s="285">
        <v>304</v>
      </c>
    </row>
    <row r="80" spans="1:30">
      <c r="A80" s="263">
        <v>2</v>
      </c>
      <c r="B80" s="524">
        <v>182</v>
      </c>
      <c r="C80" s="176" t="s">
        <v>792</v>
      </c>
      <c r="D80" s="45"/>
      <c r="E80" s="285">
        <v>1038</v>
      </c>
      <c r="F80" s="285" t="s">
        <v>33</v>
      </c>
      <c r="G80" s="285">
        <v>536</v>
      </c>
      <c r="H80" s="285">
        <v>14</v>
      </c>
      <c r="I80" s="285">
        <v>56</v>
      </c>
      <c r="J80" s="285">
        <v>21</v>
      </c>
      <c r="K80" s="285">
        <v>3</v>
      </c>
      <c r="L80" s="285">
        <v>100</v>
      </c>
      <c r="M80" s="285">
        <v>7</v>
      </c>
      <c r="N80" s="285">
        <v>1</v>
      </c>
      <c r="O80" s="285">
        <v>5</v>
      </c>
      <c r="P80" s="285">
        <v>0</v>
      </c>
      <c r="Q80" s="285">
        <v>58</v>
      </c>
      <c r="R80" s="285"/>
      <c r="S80" s="285">
        <v>1</v>
      </c>
      <c r="T80" s="285">
        <v>2</v>
      </c>
      <c r="U80" s="285">
        <v>1</v>
      </c>
      <c r="V80" s="285"/>
      <c r="W80" s="285">
        <v>32</v>
      </c>
      <c r="X80" s="285">
        <v>1</v>
      </c>
      <c r="Y80" s="285"/>
      <c r="Z80" s="285"/>
      <c r="AA80" s="285"/>
      <c r="AB80" s="285">
        <v>0</v>
      </c>
      <c r="AC80" s="285">
        <v>6</v>
      </c>
      <c r="AD80" s="285">
        <v>308</v>
      </c>
    </row>
    <row r="81" spans="1:30">
      <c r="A81" s="263">
        <v>2</v>
      </c>
      <c r="B81" s="524">
        <v>182</v>
      </c>
      <c r="C81" s="176" t="s">
        <v>792</v>
      </c>
      <c r="D81" s="45"/>
      <c r="E81" s="285">
        <v>1039</v>
      </c>
      <c r="F81" s="285" t="s">
        <v>31</v>
      </c>
      <c r="G81" s="285">
        <v>517</v>
      </c>
      <c r="H81" s="285">
        <v>22</v>
      </c>
      <c r="I81" s="285">
        <v>66</v>
      </c>
      <c r="J81" s="285">
        <v>23</v>
      </c>
      <c r="K81" s="285">
        <v>3</v>
      </c>
      <c r="L81" s="285">
        <v>58</v>
      </c>
      <c r="M81" s="285">
        <v>16</v>
      </c>
      <c r="N81" s="285">
        <v>0</v>
      </c>
      <c r="O81" s="285">
        <v>3</v>
      </c>
      <c r="P81" s="285">
        <v>1</v>
      </c>
      <c r="Q81" s="285">
        <v>54</v>
      </c>
      <c r="R81" s="285"/>
      <c r="S81" s="285">
        <v>0</v>
      </c>
      <c r="T81" s="285">
        <v>3</v>
      </c>
      <c r="U81" s="285">
        <v>2</v>
      </c>
      <c r="V81" s="285"/>
      <c r="W81" s="285">
        <v>35</v>
      </c>
      <c r="X81" s="285">
        <v>1</v>
      </c>
      <c r="Y81" s="285"/>
      <c r="Z81" s="285"/>
      <c r="AA81" s="285"/>
      <c r="AB81" s="285">
        <v>0</v>
      </c>
      <c r="AC81" s="285">
        <v>9</v>
      </c>
      <c r="AD81" s="285">
        <v>296</v>
      </c>
    </row>
    <row r="82" spans="1:30">
      <c r="A82" s="263">
        <v>2</v>
      </c>
      <c r="B82" s="524">
        <v>182</v>
      </c>
      <c r="C82" s="176" t="s">
        <v>792</v>
      </c>
      <c r="D82" s="45"/>
      <c r="E82" s="285">
        <v>1039</v>
      </c>
      <c r="F82" s="285" t="s">
        <v>32</v>
      </c>
      <c r="G82" s="285">
        <v>516</v>
      </c>
      <c r="H82" s="285">
        <v>26</v>
      </c>
      <c r="I82" s="285">
        <v>67</v>
      </c>
      <c r="J82" s="285">
        <v>18</v>
      </c>
      <c r="K82" s="285">
        <v>3</v>
      </c>
      <c r="L82" s="285">
        <v>66</v>
      </c>
      <c r="M82" s="285">
        <v>11</v>
      </c>
      <c r="N82" s="285">
        <v>1</v>
      </c>
      <c r="O82" s="285">
        <v>9</v>
      </c>
      <c r="P82" s="285">
        <v>1</v>
      </c>
      <c r="Q82" s="285">
        <v>53</v>
      </c>
      <c r="R82" s="285"/>
      <c r="S82" s="285">
        <v>0</v>
      </c>
      <c r="T82" s="285">
        <v>4</v>
      </c>
      <c r="U82" s="285">
        <v>2</v>
      </c>
      <c r="V82" s="285"/>
      <c r="W82" s="285">
        <v>13</v>
      </c>
      <c r="X82" s="285">
        <v>2</v>
      </c>
      <c r="Y82" s="285"/>
      <c r="Z82" s="285"/>
      <c r="AA82" s="285"/>
      <c r="AB82" s="285">
        <v>0</v>
      </c>
      <c r="AC82" s="285">
        <v>4</v>
      </c>
      <c r="AD82" s="285">
        <v>280</v>
      </c>
    </row>
    <row r="83" spans="1:30">
      <c r="A83" s="263">
        <v>2</v>
      </c>
      <c r="B83" s="524">
        <v>182</v>
      </c>
      <c r="C83" s="176" t="s">
        <v>792</v>
      </c>
      <c r="D83" s="45"/>
      <c r="E83" s="285">
        <v>1039</v>
      </c>
      <c r="F83" s="285" t="s">
        <v>33</v>
      </c>
      <c r="G83" s="285">
        <v>516</v>
      </c>
      <c r="H83" s="285">
        <v>29</v>
      </c>
      <c r="I83" s="285">
        <v>56</v>
      </c>
      <c r="J83" s="285">
        <v>28</v>
      </c>
      <c r="K83" s="285">
        <v>1</v>
      </c>
      <c r="L83" s="285">
        <v>76</v>
      </c>
      <c r="M83" s="285">
        <v>9</v>
      </c>
      <c r="N83" s="285">
        <v>1</v>
      </c>
      <c r="O83" s="285">
        <v>3</v>
      </c>
      <c r="P83" s="285">
        <v>1</v>
      </c>
      <c r="Q83" s="285">
        <v>45</v>
      </c>
      <c r="R83" s="285"/>
      <c r="S83" s="285">
        <v>1</v>
      </c>
      <c r="T83" s="285">
        <v>2</v>
      </c>
      <c r="U83" s="285">
        <v>0</v>
      </c>
      <c r="V83" s="285"/>
      <c r="W83" s="285">
        <v>18</v>
      </c>
      <c r="X83" s="285">
        <v>0</v>
      </c>
      <c r="Y83" s="285"/>
      <c r="Z83" s="285"/>
      <c r="AA83" s="285"/>
      <c r="AB83" s="285">
        <v>0</v>
      </c>
      <c r="AC83" s="285">
        <v>5</v>
      </c>
      <c r="AD83" s="285">
        <v>275</v>
      </c>
    </row>
    <row r="84" spans="1:30">
      <c r="A84" s="263">
        <v>2</v>
      </c>
      <c r="B84" s="524">
        <v>182</v>
      </c>
      <c r="C84" s="176" t="s">
        <v>792</v>
      </c>
      <c r="D84" s="45"/>
      <c r="E84" s="285">
        <v>1040</v>
      </c>
      <c r="F84" s="285" t="s">
        <v>31</v>
      </c>
      <c r="G84" s="285">
        <v>596</v>
      </c>
      <c r="H84" s="285">
        <v>19</v>
      </c>
      <c r="I84" s="285">
        <v>69</v>
      </c>
      <c r="J84" s="285">
        <v>18</v>
      </c>
      <c r="K84" s="285">
        <v>4</v>
      </c>
      <c r="L84" s="285">
        <v>92</v>
      </c>
      <c r="M84" s="285">
        <v>29</v>
      </c>
      <c r="N84" s="285">
        <v>2</v>
      </c>
      <c r="O84" s="285">
        <v>2</v>
      </c>
      <c r="P84" s="285">
        <v>0</v>
      </c>
      <c r="Q84" s="285">
        <v>80</v>
      </c>
      <c r="R84" s="285"/>
      <c r="S84" s="285">
        <v>0</v>
      </c>
      <c r="T84" s="285">
        <v>1</v>
      </c>
      <c r="U84" s="285">
        <v>2</v>
      </c>
      <c r="V84" s="285"/>
      <c r="W84" s="285">
        <v>15</v>
      </c>
      <c r="X84" s="285">
        <v>2</v>
      </c>
      <c r="Y84" s="285"/>
      <c r="Z84" s="285"/>
      <c r="AA84" s="285"/>
      <c r="AB84" s="285">
        <v>0</v>
      </c>
      <c r="AC84" s="285">
        <v>5</v>
      </c>
      <c r="AD84" s="285">
        <v>340</v>
      </c>
    </row>
    <row r="85" spans="1:30">
      <c r="A85" s="263">
        <v>2</v>
      </c>
      <c r="B85" s="524">
        <v>182</v>
      </c>
      <c r="C85" s="176" t="s">
        <v>792</v>
      </c>
      <c r="D85" s="45"/>
      <c r="E85" s="285">
        <v>1041</v>
      </c>
      <c r="F85" s="285" t="s">
        <v>31</v>
      </c>
      <c r="G85" s="285">
        <v>640</v>
      </c>
      <c r="H85" s="285">
        <v>19</v>
      </c>
      <c r="I85" s="285">
        <v>65</v>
      </c>
      <c r="J85" s="285">
        <v>12</v>
      </c>
      <c r="K85" s="285">
        <v>1</v>
      </c>
      <c r="L85" s="285">
        <v>44</v>
      </c>
      <c r="M85" s="285">
        <v>12</v>
      </c>
      <c r="N85" s="285">
        <v>2</v>
      </c>
      <c r="O85" s="285">
        <v>5</v>
      </c>
      <c r="P85" s="285">
        <v>1</v>
      </c>
      <c r="Q85" s="285">
        <v>169</v>
      </c>
      <c r="R85" s="285"/>
      <c r="S85" s="285">
        <v>0</v>
      </c>
      <c r="T85" s="285">
        <v>3</v>
      </c>
      <c r="U85" s="285">
        <v>1</v>
      </c>
      <c r="V85" s="285"/>
      <c r="W85" s="285">
        <v>23</v>
      </c>
      <c r="X85" s="285">
        <v>0</v>
      </c>
      <c r="Y85" s="285"/>
      <c r="Z85" s="285"/>
      <c r="AA85" s="285"/>
      <c r="AB85" s="285">
        <v>0</v>
      </c>
      <c r="AC85" s="285">
        <v>3</v>
      </c>
      <c r="AD85" s="285">
        <v>360</v>
      </c>
    </row>
    <row r="86" spans="1:30">
      <c r="A86" s="263">
        <v>2</v>
      </c>
      <c r="B86" s="524">
        <v>182</v>
      </c>
      <c r="C86" s="176" t="s">
        <v>792</v>
      </c>
      <c r="D86" s="45"/>
      <c r="E86" s="285">
        <v>1042</v>
      </c>
      <c r="F86" s="285" t="s">
        <v>31</v>
      </c>
      <c r="G86" s="285">
        <v>667</v>
      </c>
      <c r="H86" s="285">
        <v>35</v>
      </c>
      <c r="I86" s="285">
        <v>37</v>
      </c>
      <c r="J86" s="285">
        <v>38</v>
      </c>
      <c r="K86" s="285">
        <v>2</v>
      </c>
      <c r="L86" s="285">
        <v>152</v>
      </c>
      <c r="M86" s="285">
        <v>9</v>
      </c>
      <c r="N86" s="285">
        <v>1</v>
      </c>
      <c r="O86" s="285">
        <v>9</v>
      </c>
      <c r="P86" s="285">
        <v>1</v>
      </c>
      <c r="Q86" s="285">
        <v>58</v>
      </c>
      <c r="R86" s="285"/>
      <c r="S86" s="285">
        <v>1</v>
      </c>
      <c r="T86" s="285">
        <v>14</v>
      </c>
      <c r="U86" s="285">
        <v>1</v>
      </c>
      <c r="V86" s="285"/>
      <c r="W86" s="285">
        <v>31</v>
      </c>
      <c r="X86" s="285">
        <v>1</v>
      </c>
      <c r="Y86" s="285"/>
      <c r="Z86" s="285"/>
      <c r="AA86" s="285"/>
      <c r="AB86" s="285">
        <v>0</v>
      </c>
      <c r="AC86" s="285">
        <v>5</v>
      </c>
      <c r="AD86" s="285">
        <v>395</v>
      </c>
    </row>
    <row r="87" spans="1:30">
      <c r="A87" s="263">
        <v>2</v>
      </c>
      <c r="B87" s="524">
        <v>182</v>
      </c>
      <c r="C87" s="176" t="s">
        <v>792</v>
      </c>
      <c r="D87" s="45"/>
      <c r="E87" s="285">
        <v>1042</v>
      </c>
      <c r="F87" s="285" t="s">
        <v>32</v>
      </c>
      <c r="G87" s="285">
        <v>667</v>
      </c>
      <c r="H87" s="285">
        <v>34</v>
      </c>
      <c r="I87" s="285">
        <v>75</v>
      </c>
      <c r="J87" s="285">
        <v>36</v>
      </c>
      <c r="K87" s="285">
        <v>1</v>
      </c>
      <c r="L87" s="285">
        <v>134</v>
      </c>
      <c r="M87" s="285">
        <v>6</v>
      </c>
      <c r="N87" s="285">
        <v>2</v>
      </c>
      <c r="O87" s="285">
        <v>6</v>
      </c>
      <c r="P87" s="285">
        <v>1</v>
      </c>
      <c r="Q87" s="285">
        <v>63</v>
      </c>
      <c r="R87" s="285"/>
      <c r="S87" s="285">
        <v>0</v>
      </c>
      <c r="T87" s="285">
        <v>7</v>
      </c>
      <c r="U87" s="285">
        <v>1</v>
      </c>
      <c r="V87" s="285"/>
      <c r="W87" s="285">
        <v>27</v>
      </c>
      <c r="X87" s="285">
        <v>0</v>
      </c>
      <c r="Y87" s="285"/>
      <c r="Z87" s="285"/>
      <c r="AA87" s="285"/>
      <c r="AB87" s="285">
        <v>0</v>
      </c>
      <c r="AC87" s="285">
        <v>12</v>
      </c>
      <c r="AD87" s="285">
        <v>405</v>
      </c>
    </row>
    <row r="88" spans="1:30">
      <c r="A88" s="263">
        <v>2</v>
      </c>
      <c r="B88" s="524">
        <v>182</v>
      </c>
      <c r="C88" s="176" t="s">
        <v>792</v>
      </c>
      <c r="D88" s="45"/>
      <c r="E88" s="285">
        <v>1042</v>
      </c>
      <c r="F88" s="285" t="s">
        <v>33</v>
      </c>
      <c r="G88" s="285">
        <v>667</v>
      </c>
      <c r="H88" s="285">
        <v>29</v>
      </c>
      <c r="I88" s="285">
        <v>53</v>
      </c>
      <c r="J88" s="285">
        <v>39</v>
      </c>
      <c r="K88" s="285">
        <v>5</v>
      </c>
      <c r="L88" s="285">
        <v>139</v>
      </c>
      <c r="M88" s="285">
        <v>10</v>
      </c>
      <c r="N88" s="285">
        <v>2</v>
      </c>
      <c r="O88" s="285">
        <v>8</v>
      </c>
      <c r="P88" s="285">
        <v>1</v>
      </c>
      <c r="Q88" s="285">
        <v>57</v>
      </c>
      <c r="R88" s="285"/>
      <c r="S88" s="285">
        <v>1</v>
      </c>
      <c r="T88" s="285">
        <v>8</v>
      </c>
      <c r="U88" s="285">
        <v>2</v>
      </c>
      <c r="V88" s="285"/>
      <c r="W88" s="285">
        <v>27</v>
      </c>
      <c r="X88" s="285">
        <v>0</v>
      </c>
      <c r="Y88" s="285"/>
      <c r="Z88" s="285"/>
      <c r="AA88" s="285"/>
      <c r="AB88" s="285">
        <v>0</v>
      </c>
      <c r="AC88" s="285">
        <v>15</v>
      </c>
      <c r="AD88" s="285">
        <v>396</v>
      </c>
    </row>
    <row r="89" spans="1:30">
      <c r="A89" s="263">
        <v>2</v>
      </c>
      <c r="B89" s="524">
        <v>182</v>
      </c>
      <c r="C89" s="176" t="s">
        <v>792</v>
      </c>
      <c r="D89" s="45"/>
      <c r="E89" s="285">
        <v>1042</v>
      </c>
      <c r="F89" s="285" t="s">
        <v>197</v>
      </c>
      <c r="G89" s="285">
        <v>667</v>
      </c>
      <c r="H89" s="285">
        <v>46</v>
      </c>
      <c r="I89" s="285">
        <v>43</v>
      </c>
      <c r="J89" s="285">
        <v>39</v>
      </c>
      <c r="K89" s="285">
        <v>2</v>
      </c>
      <c r="L89" s="285">
        <v>139</v>
      </c>
      <c r="M89" s="285">
        <v>5</v>
      </c>
      <c r="N89" s="285">
        <v>6</v>
      </c>
      <c r="O89" s="285">
        <v>4</v>
      </c>
      <c r="P89" s="285">
        <v>2</v>
      </c>
      <c r="Q89" s="285">
        <v>50</v>
      </c>
      <c r="R89" s="285"/>
      <c r="S89" s="285">
        <v>0</v>
      </c>
      <c r="T89" s="285">
        <v>12</v>
      </c>
      <c r="U89" s="285">
        <v>0</v>
      </c>
      <c r="V89" s="285"/>
      <c r="W89" s="285">
        <v>30</v>
      </c>
      <c r="X89" s="285">
        <v>1</v>
      </c>
      <c r="Y89" s="285"/>
      <c r="Z89" s="285"/>
      <c r="AA89" s="285"/>
      <c r="AB89" s="285">
        <v>0</v>
      </c>
      <c r="AC89" s="285">
        <v>9</v>
      </c>
      <c r="AD89" s="285">
        <v>388</v>
      </c>
    </row>
    <row r="90" spans="1:30">
      <c r="A90" s="263">
        <v>2</v>
      </c>
      <c r="B90" s="524">
        <v>182</v>
      </c>
      <c r="C90" s="176" t="s">
        <v>792</v>
      </c>
      <c r="D90" s="45"/>
      <c r="E90" s="285">
        <v>1042</v>
      </c>
      <c r="F90" s="285" t="s">
        <v>334</v>
      </c>
      <c r="G90" s="285">
        <v>666</v>
      </c>
      <c r="H90" s="285">
        <v>35</v>
      </c>
      <c r="I90" s="285">
        <v>40</v>
      </c>
      <c r="J90" s="285">
        <v>49</v>
      </c>
      <c r="K90" s="285">
        <v>1</v>
      </c>
      <c r="L90" s="285">
        <v>161</v>
      </c>
      <c r="M90" s="285">
        <v>6</v>
      </c>
      <c r="N90" s="285">
        <v>3</v>
      </c>
      <c r="O90" s="285">
        <v>6</v>
      </c>
      <c r="P90" s="285">
        <v>2</v>
      </c>
      <c r="Q90" s="285">
        <v>40</v>
      </c>
      <c r="R90" s="285"/>
      <c r="S90" s="285">
        <v>4</v>
      </c>
      <c r="T90" s="285">
        <v>8</v>
      </c>
      <c r="U90" s="285">
        <v>1</v>
      </c>
      <c r="V90" s="285"/>
      <c r="W90" s="285">
        <v>32</v>
      </c>
      <c r="X90" s="285">
        <v>0</v>
      </c>
      <c r="Y90" s="285"/>
      <c r="Z90" s="285"/>
      <c r="AA90" s="285"/>
      <c r="AB90" s="285">
        <v>0</v>
      </c>
      <c r="AC90" s="285">
        <v>8</v>
      </c>
      <c r="AD90" s="285">
        <v>396</v>
      </c>
    </row>
    <row r="91" spans="1:30">
      <c r="A91" s="263">
        <v>2</v>
      </c>
      <c r="B91" s="524">
        <v>182</v>
      </c>
      <c r="C91" s="176" t="s">
        <v>792</v>
      </c>
      <c r="D91" s="45"/>
      <c r="E91" s="285">
        <v>1042</v>
      </c>
      <c r="F91" s="285" t="s">
        <v>335</v>
      </c>
      <c r="G91" s="285">
        <v>666</v>
      </c>
      <c r="H91" s="285">
        <v>45</v>
      </c>
      <c r="I91" s="285">
        <v>62</v>
      </c>
      <c r="J91" s="285">
        <v>31</v>
      </c>
      <c r="K91" s="285">
        <v>0</v>
      </c>
      <c r="L91" s="285">
        <v>134</v>
      </c>
      <c r="M91" s="285">
        <v>5</v>
      </c>
      <c r="N91" s="285">
        <v>2</v>
      </c>
      <c r="O91" s="285">
        <v>9</v>
      </c>
      <c r="P91" s="285">
        <v>2</v>
      </c>
      <c r="Q91" s="285">
        <v>58</v>
      </c>
      <c r="R91" s="285"/>
      <c r="S91" s="285">
        <v>3</v>
      </c>
      <c r="T91" s="285">
        <v>9</v>
      </c>
      <c r="U91" s="285">
        <v>2</v>
      </c>
      <c r="V91" s="285"/>
      <c r="W91" s="285">
        <v>27</v>
      </c>
      <c r="X91" s="285">
        <v>0</v>
      </c>
      <c r="Y91" s="285"/>
      <c r="Z91" s="285"/>
      <c r="AA91" s="285"/>
      <c r="AB91" s="285">
        <v>3</v>
      </c>
      <c r="AC91" s="285">
        <v>5</v>
      </c>
      <c r="AD91" s="285">
        <v>397</v>
      </c>
    </row>
    <row r="92" spans="1:30">
      <c r="A92" s="263">
        <v>2</v>
      </c>
      <c r="B92" s="524">
        <v>182</v>
      </c>
      <c r="C92" s="176" t="s">
        <v>792</v>
      </c>
      <c r="D92" s="45"/>
      <c r="E92" s="285">
        <v>1042</v>
      </c>
      <c r="F92" s="285" t="s">
        <v>343</v>
      </c>
      <c r="G92" s="285">
        <v>666</v>
      </c>
      <c r="H92" s="285">
        <v>26</v>
      </c>
      <c r="I92" s="285">
        <v>48</v>
      </c>
      <c r="J92" s="285">
        <v>35</v>
      </c>
      <c r="K92" s="285">
        <v>5</v>
      </c>
      <c r="L92" s="285">
        <v>152</v>
      </c>
      <c r="M92" s="285">
        <v>7</v>
      </c>
      <c r="N92" s="285">
        <v>1</v>
      </c>
      <c r="O92" s="285">
        <v>7</v>
      </c>
      <c r="P92" s="285">
        <v>1</v>
      </c>
      <c r="Q92" s="285">
        <v>43</v>
      </c>
      <c r="R92" s="285"/>
      <c r="S92" s="285">
        <v>1</v>
      </c>
      <c r="T92" s="285">
        <v>14</v>
      </c>
      <c r="U92" s="285">
        <v>2</v>
      </c>
      <c r="V92" s="285"/>
      <c r="W92" s="285">
        <v>24</v>
      </c>
      <c r="X92" s="285">
        <v>0</v>
      </c>
      <c r="Y92" s="285"/>
      <c r="Z92" s="285"/>
      <c r="AA92" s="285"/>
      <c r="AB92" s="285">
        <v>0</v>
      </c>
      <c r="AC92" s="285">
        <v>14</v>
      </c>
      <c r="AD92" s="285">
        <v>380</v>
      </c>
    </row>
    <row r="93" spans="1:30">
      <c r="A93" s="263">
        <v>2</v>
      </c>
      <c r="B93" s="524">
        <v>182</v>
      </c>
      <c r="C93" s="176" t="s">
        <v>792</v>
      </c>
      <c r="D93" s="45"/>
      <c r="E93" s="285">
        <v>1042</v>
      </c>
      <c r="F93" s="285" t="s">
        <v>79</v>
      </c>
      <c r="G93" s="285">
        <v>616</v>
      </c>
      <c r="H93" s="285">
        <v>20</v>
      </c>
      <c r="I93" s="285">
        <v>66</v>
      </c>
      <c r="J93" s="285">
        <v>24</v>
      </c>
      <c r="K93" s="285">
        <v>0</v>
      </c>
      <c r="L93" s="285">
        <v>155</v>
      </c>
      <c r="M93" s="285">
        <v>9</v>
      </c>
      <c r="N93" s="285">
        <v>3</v>
      </c>
      <c r="O93" s="285">
        <v>9</v>
      </c>
      <c r="P93" s="285">
        <v>1</v>
      </c>
      <c r="Q93" s="285">
        <v>36</v>
      </c>
      <c r="R93" s="285"/>
      <c r="S93" s="285">
        <v>0</v>
      </c>
      <c r="T93" s="285">
        <v>13</v>
      </c>
      <c r="U93" s="285">
        <v>2</v>
      </c>
      <c r="V93" s="285"/>
      <c r="W93" s="285">
        <v>10</v>
      </c>
      <c r="X93" s="285">
        <v>2</v>
      </c>
      <c r="Y93" s="285"/>
      <c r="Z93" s="285"/>
      <c r="AA93" s="285"/>
      <c r="AB93" s="285">
        <v>0</v>
      </c>
      <c r="AC93" s="285">
        <v>17</v>
      </c>
      <c r="AD93" s="285">
        <v>367</v>
      </c>
    </row>
    <row r="94" spans="1:30">
      <c r="A94" s="263">
        <v>2</v>
      </c>
      <c r="B94" s="524">
        <v>182</v>
      </c>
      <c r="C94" s="176" t="s">
        <v>792</v>
      </c>
      <c r="D94" s="45"/>
      <c r="E94" s="285">
        <v>1042</v>
      </c>
      <c r="F94" s="285" t="s">
        <v>376</v>
      </c>
      <c r="G94" s="285">
        <v>615</v>
      </c>
      <c r="H94" s="285">
        <v>23</v>
      </c>
      <c r="I94" s="285">
        <v>75</v>
      </c>
      <c r="J94" s="285">
        <v>20</v>
      </c>
      <c r="K94" s="285">
        <v>1</v>
      </c>
      <c r="L94" s="285">
        <v>136</v>
      </c>
      <c r="M94" s="285">
        <v>10</v>
      </c>
      <c r="N94" s="285">
        <v>1</v>
      </c>
      <c r="O94" s="285">
        <v>5</v>
      </c>
      <c r="P94" s="285">
        <v>1</v>
      </c>
      <c r="Q94" s="285">
        <v>38</v>
      </c>
      <c r="R94" s="285"/>
      <c r="S94" s="285">
        <v>1</v>
      </c>
      <c r="T94" s="285">
        <v>8</v>
      </c>
      <c r="U94" s="285">
        <v>4</v>
      </c>
      <c r="V94" s="285"/>
      <c r="W94" s="285">
        <v>19</v>
      </c>
      <c r="X94" s="285">
        <v>1</v>
      </c>
      <c r="Y94" s="285"/>
      <c r="Z94" s="285"/>
      <c r="AA94" s="285"/>
      <c r="AB94" s="285">
        <v>0</v>
      </c>
      <c r="AC94" s="285">
        <v>8</v>
      </c>
      <c r="AD94" s="285">
        <v>351</v>
      </c>
    </row>
    <row r="95" spans="1:30">
      <c r="A95" s="263">
        <v>2</v>
      </c>
      <c r="B95" s="524">
        <v>182</v>
      </c>
      <c r="C95" s="176" t="s">
        <v>792</v>
      </c>
      <c r="D95" s="45"/>
      <c r="E95" s="285">
        <v>1042</v>
      </c>
      <c r="F95" s="285" t="s">
        <v>377</v>
      </c>
      <c r="G95" s="285">
        <v>615</v>
      </c>
      <c r="H95" s="285">
        <v>12</v>
      </c>
      <c r="I95" s="285">
        <v>70</v>
      </c>
      <c r="J95" s="285">
        <v>20</v>
      </c>
      <c r="K95" s="285">
        <v>4</v>
      </c>
      <c r="L95" s="285">
        <v>146</v>
      </c>
      <c r="M95" s="285">
        <v>1</v>
      </c>
      <c r="N95" s="285">
        <v>1</v>
      </c>
      <c r="O95" s="285">
        <v>7</v>
      </c>
      <c r="P95" s="285">
        <v>2</v>
      </c>
      <c r="Q95" s="285">
        <v>57</v>
      </c>
      <c r="R95" s="285"/>
      <c r="S95" s="285">
        <v>0</v>
      </c>
      <c r="T95" s="285">
        <v>3</v>
      </c>
      <c r="U95" s="285">
        <v>2</v>
      </c>
      <c r="V95" s="285"/>
      <c r="W95" s="285">
        <v>23</v>
      </c>
      <c r="X95" s="285">
        <v>4</v>
      </c>
      <c r="Y95" s="285"/>
      <c r="Z95" s="285"/>
      <c r="AA95" s="285"/>
      <c r="AB95" s="285">
        <v>0</v>
      </c>
      <c r="AC95" s="285">
        <v>14</v>
      </c>
      <c r="AD95" s="285">
        <v>366</v>
      </c>
    </row>
    <row r="96" spans="1:30">
      <c r="A96" s="263">
        <v>2</v>
      </c>
      <c r="B96" s="524">
        <v>182</v>
      </c>
      <c r="C96" s="176" t="s">
        <v>792</v>
      </c>
      <c r="D96" s="45"/>
      <c r="E96" s="285">
        <v>1043</v>
      </c>
      <c r="F96" s="285" t="s">
        <v>31</v>
      </c>
      <c r="G96" s="285">
        <v>503</v>
      </c>
      <c r="H96" s="285">
        <v>11</v>
      </c>
      <c r="I96" s="285">
        <v>41</v>
      </c>
      <c r="J96" s="285">
        <v>12</v>
      </c>
      <c r="K96" s="285">
        <v>1</v>
      </c>
      <c r="L96" s="285">
        <v>60</v>
      </c>
      <c r="M96" s="285">
        <v>27</v>
      </c>
      <c r="N96" s="285">
        <v>2</v>
      </c>
      <c r="O96" s="285">
        <v>12</v>
      </c>
      <c r="P96" s="285">
        <v>4</v>
      </c>
      <c r="Q96" s="285">
        <v>56</v>
      </c>
      <c r="R96" s="285"/>
      <c r="S96" s="285">
        <v>2</v>
      </c>
      <c r="T96" s="285">
        <v>1</v>
      </c>
      <c r="U96" s="285">
        <v>0</v>
      </c>
      <c r="V96" s="285"/>
      <c r="W96" s="285">
        <v>49</v>
      </c>
      <c r="X96" s="285">
        <v>2</v>
      </c>
      <c r="Y96" s="285"/>
      <c r="Z96" s="285"/>
      <c r="AA96" s="285"/>
      <c r="AB96" s="285">
        <v>0</v>
      </c>
      <c r="AC96" s="285">
        <v>7</v>
      </c>
      <c r="AD96" s="285">
        <v>287</v>
      </c>
    </row>
    <row r="97" spans="1:30">
      <c r="A97" s="263">
        <v>2</v>
      </c>
      <c r="B97" s="524">
        <v>182</v>
      </c>
      <c r="C97" s="176" t="s">
        <v>792</v>
      </c>
      <c r="D97" s="45"/>
      <c r="E97" s="285">
        <v>1043</v>
      </c>
      <c r="F97" s="285" t="s">
        <v>32</v>
      </c>
      <c r="G97" s="285">
        <v>503</v>
      </c>
      <c r="H97" s="285">
        <v>24</v>
      </c>
      <c r="I97" s="285">
        <v>64</v>
      </c>
      <c r="J97" s="285">
        <v>24</v>
      </c>
      <c r="K97" s="285">
        <v>8</v>
      </c>
      <c r="L97" s="285">
        <v>77</v>
      </c>
      <c r="M97" s="285">
        <v>16</v>
      </c>
      <c r="N97" s="285">
        <v>0</v>
      </c>
      <c r="O97" s="285">
        <v>5</v>
      </c>
      <c r="P97" s="285">
        <v>0</v>
      </c>
      <c r="Q97" s="285">
        <v>61</v>
      </c>
      <c r="R97" s="285"/>
      <c r="S97" s="285">
        <v>0</v>
      </c>
      <c r="T97" s="285">
        <v>1</v>
      </c>
      <c r="U97" s="285">
        <v>0</v>
      </c>
      <c r="V97" s="285"/>
      <c r="W97" s="285">
        <v>26</v>
      </c>
      <c r="X97" s="285">
        <v>2</v>
      </c>
      <c r="Y97" s="285"/>
      <c r="Z97" s="285"/>
      <c r="AA97" s="285"/>
      <c r="AB97" s="285">
        <v>0</v>
      </c>
      <c r="AC97" s="285">
        <v>10</v>
      </c>
      <c r="AD97" s="285">
        <v>318</v>
      </c>
    </row>
    <row r="98" spans="1:30">
      <c r="A98" s="263">
        <v>2</v>
      </c>
      <c r="B98" s="524">
        <v>182</v>
      </c>
      <c r="C98" s="176" t="s">
        <v>792</v>
      </c>
      <c r="D98" s="45"/>
      <c r="E98" s="285">
        <v>1043</v>
      </c>
      <c r="F98" s="285" t="s">
        <v>33</v>
      </c>
      <c r="G98" s="285">
        <v>502</v>
      </c>
      <c r="H98" s="285">
        <v>28</v>
      </c>
      <c r="I98" s="285">
        <v>64</v>
      </c>
      <c r="J98" s="285">
        <v>17</v>
      </c>
      <c r="K98" s="285">
        <v>4</v>
      </c>
      <c r="L98" s="285">
        <v>76</v>
      </c>
      <c r="M98" s="285">
        <v>28</v>
      </c>
      <c r="N98" s="285">
        <v>0</v>
      </c>
      <c r="O98" s="285">
        <v>5</v>
      </c>
      <c r="P98" s="285">
        <v>0</v>
      </c>
      <c r="Q98" s="285">
        <v>35</v>
      </c>
      <c r="R98" s="285"/>
      <c r="S98" s="285">
        <v>1</v>
      </c>
      <c r="T98" s="285">
        <v>1</v>
      </c>
      <c r="U98" s="285">
        <v>1</v>
      </c>
      <c r="V98" s="285"/>
      <c r="W98" s="285">
        <v>35</v>
      </c>
      <c r="X98" s="285">
        <v>1</v>
      </c>
      <c r="Y98" s="285"/>
      <c r="Z98" s="285"/>
      <c r="AA98" s="285"/>
      <c r="AB98" s="285">
        <v>0</v>
      </c>
      <c r="AC98" s="285">
        <v>8</v>
      </c>
      <c r="AD98" s="285">
        <v>304</v>
      </c>
    </row>
    <row r="99" spans="1:30">
      <c r="A99" s="263">
        <v>2</v>
      </c>
      <c r="B99" s="524">
        <v>182</v>
      </c>
      <c r="C99" s="176" t="s">
        <v>792</v>
      </c>
      <c r="D99" s="45"/>
      <c r="E99" s="285">
        <v>1044</v>
      </c>
      <c r="F99" s="285" t="s">
        <v>31</v>
      </c>
      <c r="G99" s="285">
        <v>689</v>
      </c>
      <c r="H99" s="285">
        <v>29</v>
      </c>
      <c r="I99" s="285">
        <v>70</v>
      </c>
      <c r="J99" s="285">
        <v>30</v>
      </c>
      <c r="K99" s="285">
        <v>10</v>
      </c>
      <c r="L99" s="285">
        <v>89</v>
      </c>
      <c r="M99" s="285">
        <v>22</v>
      </c>
      <c r="N99" s="285">
        <v>2</v>
      </c>
      <c r="O99" s="285">
        <v>7</v>
      </c>
      <c r="P99" s="285">
        <v>3</v>
      </c>
      <c r="Q99" s="285">
        <v>73</v>
      </c>
      <c r="R99" s="285"/>
      <c r="S99" s="285">
        <v>7</v>
      </c>
      <c r="T99" s="285">
        <v>1</v>
      </c>
      <c r="U99" s="285">
        <v>2</v>
      </c>
      <c r="V99" s="285"/>
      <c r="W99" s="285">
        <v>23</v>
      </c>
      <c r="X99" s="285">
        <v>0</v>
      </c>
      <c r="Y99" s="285"/>
      <c r="Z99" s="285"/>
      <c r="AA99" s="285"/>
      <c r="AB99" s="285">
        <v>0</v>
      </c>
      <c r="AC99" s="285">
        <v>4</v>
      </c>
      <c r="AD99" s="285">
        <v>372</v>
      </c>
    </row>
    <row r="100" spans="1:30">
      <c r="A100" s="263">
        <v>2</v>
      </c>
      <c r="B100" s="524">
        <v>182</v>
      </c>
      <c r="C100" s="176" t="s">
        <v>792</v>
      </c>
      <c r="D100" s="45"/>
      <c r="E100" s="285">
        <v>1044</v>
      </c>
      <c r="F100" s="285" t="s">
        <v>32</v>
      </c>
      <c r="G100" s="285">
        <v>689</v>
      </c>
      <c r="H100" s="285">
        <v>33</v>
      </c>
      <c r="I100" s="285">
        <v>61</v>
      </c>
      <c r="J100" s="285">
        <v>25</v>
      </c>
      <c r="K100" s="285">
        <v>5</v>
      </c>
      <c r="L100" s="285">
        <v>87</v>
      </c>
      <c r="M100" s="285">
        <v>31</v>
      </c>
      <c r="N100" s="285">
        <v>0</v>
      </c>
      <c r="O100" s="285">
        <v>4</v>
      </c>
      <c r="P100" s="285">
        <v>1</v>
      </c>
      <c r="Q100" s="285">
        <v>64</v>
      </c>
      <c r="R100" s="285"/>
      <c r="S100" s="285">
        <v>4</v>
      </c>
      <c r="T100" s="285">
        <v>3</v>
      </c>
      <c r="U100" s="285">
        <v>1</v>
      </c>
      <c r="V100" s="285"/>
      <c r="W100" s="285">
        <v>21</v>
      </c>
      <c r="X100" s="285">
        <v>1</v>
      </c>
      <c r="Y100" s="285"/>
      <c r="Z100" s="285"/>
      <c r="AA100" s="285"/>
      <c r="AB100" s="285">
        <v>0</v>
      </c>
      <c r="AC100" s="285">
        <v>10</v>
      </c>
      <c r="AD100" s="285">
        <v>351</v>
      </c>
    </row>
    <row r="101" spans="1:30">
      <c r="A101" s="263">
        <v>2</v>
      </c>
      <c r="B101" s="524">
        <v>182</v>
      </c>
      <c r="C101" s="176" t="s">
        <v>792</v>
      </c>
      <c r="D101" s="45"/>
      <c r="E101" s="285">
        <v>1045</v>
      </c>
      <c r="F101" s="285" t="s">
        <v>31</v>
      </c>
      <c r="G101" s="285">
        <v>643</v>
      </c>
      <c r="H101" s="285">
        <v>45</v>
      </c>
      <c r="I101" s="285">
        <v>102</v>
      </c>
      <c r="J101" s="285">
        <v>29</v>
      </c>
      <c r="K101" s="285">
        <v>5</v>
      </c>
      <c r="L101" s="285">
        <v>69</v>
      </c>
      <c r="M101" s="285">
        <v>15</v>
      </c>
      <c r="N101" s="285">
        <v>0</v>
      </c>
      <c r="O101" s="285">
        <v>4</v>
      </c>
      <c r="P101" s="285">
        <v>3</v>
      </c>
      <c r="Q101" s="285">
        <v>67</v>
      </c>
      <c r="R101" s="285"/>
      <c r="S101" s="285">
        <v>3</v>
      </c>
      <c r="T101" s="285">
        <v>7</v>
      </c>
      <c r="U101" s="285">
        <v>1</v>
      </c>
      <c r="V101" s="285"/>
      <c r="W101" s="285">
        <v>1</v>
      </c>
      <c r="X101" s="285">
        <v>1</v>
      </c>
      <c r="Y101" s="285"/>
      <c r="Z101" s="285"/>
      <c r="AA101" s="285"/>
      <c r="AB101" s="285">
        <v>0</v>
      </c>
      <c r="AC101" s="285">
        <v>5</v>
      </c>
      <c r="AD101" s="285">
        <v>357</v>
      </c>
    </row>
    <row r="102" spans="1:30">
      <c r="A102" s="263">
        <v>2</v>
      </c>
      <c r="B102" s="524">
        <v>182</v>
      </c>
      <c r="C102" s="176" t="s">
        <v>792</v>
      </c>
      <c r="D102" s="45"/>
      <c r="E102" s="285">
        <v>1045</v>
      </c>
      <c r="F102" s="285" t="s">
        <v>32</v>
      </c>
      <c r="G102" s="285">
        <v>642</v>
      </c>
      <c r="H102" s="285">
        <v>43</v>
      </c>
      <c r="I102" s="285">
        <v>89</v>
      </c>
      <c r="J102" s="285">
        <v>28</v>
      </c>
      <c r="K102" s="285">
        <v>4</v>
      </c>
      <c r="L102" s="285">
        <v>103</v>
      </c>
      <c r="M102" s="285">
        <v>14</v>
      </c>
      <c r="N102" s="285">
        <v>0</v>
      </c>
      <c r="O102" s="285">
        <v>6</v>
      </c>
      <c r="P102" s="285">
        <v>3</v>
      </c>
      <c r="Q102" s="285">
        <v>60</v>
      </c>
      <c r="R102" s="285"/>
      <c r="S102" s="285">
        <v>1</v>
      </c>
      <c r="T102" s="285">
        <v>10</v>
      </c>
      <c r="U102" s="285">
        <v>0</v>
      </c>
      <c r="V102" s="285"/>
      <c r="W102" s="285">
        <v>18</v>
      </c>
      <c r="X102" s="285">
        <v>3</v>
      </c>
      <c r="Y102" s="285"/>
      <c r="Z102" s="285"/>
      <c r="AA102" s="285"/>
      <c r="AB102" s="285">
        <v>0</v>
      </c>
      <c r="AC102" s="285">
        <v>5</v>
      </c>
      <c r="AD102" s="285">
        <v>387</v>
      </c>
    </row>
    <row r="103" spans="1:30">
      <c r="A103" s="263">
        <v>2</v>
      </c>
      <c r="B103" s="524">
        <v>182</v>
      </c>
      <c r="C103" s="176" t="s">
        <v>792</v>
      </c>
      <c r="D103" s="45"/>
      <c r="E103" s="285">
        <v>1046</v>
      </c>
      <c r="F103" s="285" t="s">
        <v>31</v>
      </c>
      <c r="G103" s="285">
        <v>436</v>
      </c>
      <c r="H103" s="285">
        <v>34</v>
      </c>
      <c r="I103" s="285">
        <v>55</v>
      </c>
      <c r="J103" s="285">
        <v>46</v>
      </c>
      <c r="K103" s="285">
        <v>1</v>
      </c>
      <c r="L103" s="285">
        <v>59</v>
      </c>
      <c r="M103" s="285">
        <v>20</v>
      </c>
      <c r="N103" s="285">
        <v>1</v>
      </c>
      <c r="O103" s="285">
        <v>0</v>
      </c>
      <c r="P103" s="285">
        <v>5</v>
      </c>
      <c r="Q103" s="285">
        <v>12</v>
      </c>
      <c r="R103" s="285"/>
      <c r="S103" s="285">
        <v>2</v>
      </c>
      <c r="T103" s="285">
        <v>9</v>
      </c>
      <c r="U103" s="285">
        <v>1</v>
      </c>
      <c r="V103" s="285"/>
      <c r="W103" s="285">
        <v>9</v>
      </c>
      <c r="X103" s="285">
        <v>0</v>
      </c>
      <c r="Y103" s="285"/>
      <c r="Z103" s="285"/>
      <c r="AA103" s="285"/>
      <c r="AB103" s="285">
        <v>0</v>
      </c>
      <c r="AC103" s="285">
        <v>7</v>
      </c>
      <c r="AD103" s="285">
        <v>261</v>
      </c>
    </row>
    <row r="104" spans="1:30">
      <c r="A104" s="263">
        <v>2</v>
      </c>
      <c r="B104" s="524">
        <v>182</v>
      </c>
      <c r="C104" s="176" t="s">
        <v>792</v>
      </c>
      <c r="D104" s="45"/>
      <c r="E104" s="285">
        <v>1046</v>
      </c>
      <c r="F104" s="285" t="s">
        <v>32</v>
      </c>
      <c r="G104" s="285">
        <v>435</v>
      </c>
      <c r="H104" s="285">
        <v>23</v>
      </c>
      <c r="I104" s="285">
        <v>40</v>
      </c>
      <c r="J104" s="285">
        <v>40</v>
      </c>
      <c r="K104" s="285">
        <v>1</v>
      </c>
      <c r="L104" s="285">
        <v>62</v>
      </c>
      <c r="M104" s="285">
        <v>22</v>
      </c>
      <c r="N104" s="285">
        <v>4</v>
      </c>
      <c r="O104" s="285">
        <v>2</v>
      </c>
      <c r="P104" s="285">
        <v>5</v>
      </c>
      <c r="Q104" s="285">
        <v>22</v>
      </c>
      <c r="R104" s="285"/>
      <c r="S104" s="285">
        <v>8</v>
      </c>
      <c r="T104" s="285">
        <v>5</v>
      </c>
      <c r="U104" s="285">
        <v>2</v>
      </c>
      <c r="V104" s="285"/>
      <c r="W104" s="285">
        <v>11</v>
      </c>
      <c r="X104" s="285">
        <v>4</v>
      </c>
      <c r="Y104" s="285"/>
      <c r="Z104" s="285"/>
      <c r="AA104" s="285"/>
      <c r="AB104" s="285">
        <v>0</v>
      </c>
      <c r="AC104" s="285">
        <v>9</v>
      </c>
      <c r="AD104" s="285">
        <v>260</v>
      </c>
    </row>
    <row r="105" spans="1:30">
      <c r="A105" s="263">
        <v>2</v>
      </c>
      <c r="B105" s="524">
        <v>182</v>
      </c>
      <c r="C105" s="176" t="s">
        <v>792</v>
      </c>
      <c r="D105" s="45"/>
      <c r="E105" s="285">
        <v>1047</v>
      </c>
      <c r="F105" s="285" t="s">
        <v>31</v>
      </c>
      <c r="G105" s="285">
        <v>730</v>
      </c>
      <c r="H105" s="285">
        <v>84</v>
      </c>
      <c r="I105" s="285">
        <v>76</v>
      </c>
      <c r="J105" s="285">
        <v>50</v>
      </c>
      <c r="K105" s="285">
        <v>7</v>
      </c>
      <c r="L105" s="285">
        <v>69</v>
      </c>
      <c r="M105" s="285">
        <v>38</v>
      </c>
      <c r="N105" s="285">
        <v>0</v>
      </c>
      <c r="O105" s="285">
        <v>3</v>
      </c>
      <c r="P105" s="285">
        <v>16</v>
      </c>
      <c r="Q105" s="285">
        <v>55</v>
      </c>
      <c r="R105" s="285"/>
      <c r="S105" s="285">
        <v>9</v>
      </c>
      <c r="T105" s="285">
        <v>13</v>
      </c>
      <c r="U105" s="285">
        <v>1</v>
      </c>
      <c r="V105" s="285"/>
      <c r="W105" s="285">
        <v>39</v>
      </c>
      <c r="X105" s="285">
        <v>1</v>
      </c>
      <c r="Y105" s="285"/>
      <c r="Z105" s="285"/>
      <c r="AA105" s="285"/>
      <c r="AB105" s="285">
        <v>0</v>
      </c>
      <c r="AC105" s="285">
        <v>8</v>
      </c>
      <c r="AD105" s="285">
        <v>469</v>
      </c>
    </row>
    <row r="106" spans="1:30">
      <c r="A106" s="263">
        <v>2</v>
      </c>
      <c r="B106" s="524">
        <v>182</v>
      </c>
      <c r="C106" s="176" t="s">
        <v>792</v>
      </c>
      <c r="D106" s="45"/>
      <c r="E106" s="285">
        <v>1048</v>
      </c>
      <c r="F106" s="285" t="s">
        <v>31</v>
      </c>
      <c r="G106" s="285">
        <v>573</v>
      </c>
      <c r="H106" s="285">
        <v>45</v>
      </c>
      <c r="I106" s="285">
        <v>45</v>
      </c>
      <c r="J106" s="285">
        <v>25</v>
      </c>
      <c r="K106" s="285">
        <v>2</v>
      </c>
      <c r="L106" s="285">
        <v>108</v>
      </c>
      <c r="M106" s="285">
        <v>7</v>
      </c>
      <c r="N106" s="285">
        <v>0</v>
      </c>
      <c r="O106" s="285">
        <v>4</v>
      </c>
      <c r="P106" s="285">
        <v>3</v>
      </c>
      <c r="Q106" s="285">
        <v>78</v>
      </c>
      <c r="R106" s="285"/>
      <c r="S106" s="285">
        <v>1</v>
      </c>
      <c r="T106" s="285">
        <v>6</v>
      </c>
      <c r="U106" s="285">
        <v>0</v>
      </c>
      <c r="V106" s="285"/>
      <c r="W106" s="285">
        <v>30</v>
      </c>
      <c r="X106" s="285">
        <v>2</v>
      </c>
      <c r="Y106" s="285"/>
      <c r="Z106" s="285"/>
      <c r="AA106" s="285"/>
      <c r="AB106" s="285">
        <v>0</v>
      </c>
      <c r="AC106" s="285">
        <v>8</v>
      </c>
      <c r="AD106" s="285">
        <v>364</v>
      </c>
    </row>
    <row r="107" spans="1:30">
      <c r="A107" s="263">
        <v>2</v>
      </c>
      <c r="B107" s="524">
        <v>182</v>
      </c>
      <c r="C107" s="176" t="s">
        <v>792</v>
      </c>
      <c r="D107" s="45"/>
      <c r="E107" s="505">
        <v>1048</v>
      </c>
      <c r="F107" s="505" t="s">
        <v>197</v>
      </c>
      <c r="G107" s="505">
        <v>573</v>
      </c>
      <c r="H107" s="285">
        <v>41</v>
      </c>
      <c r="I107" s="285">
        <v>34</v>
      </c>
      <c r="J107" s="285">
        <v>26</v>
      </c>
      <c r="K107" s="285">
        <v>2</v>
      </c>
      <c r="L107" s="285">
        <v>104</v>
      </c>
      <c r="M107" s="285">
        <v>12</v>
      </c>
      <c r="N107" s="285">
        <v>2</v>
      </c>
      <c r="O107" s="285">
        <v>3</v>
      </c>
      <c r="P107" s="285">
        <v>5</v>
      </c>
      <c r="Q107" s="285">
        <v>80</v>
      </c>
      <c r="R107" s="285"/>
      <c r="S107" s="285">
        <v>3</v>
      </c>
      <c r="T107" s="285">
        <v>7</v>
      </c>
      <c r="U107" s="285">
        <v>1</v>
      </c>
      <c r="V107" s="285"/>
      <c r="W107" s="285">
        <v>29</v>
      </c>
      <c r="X107" s="285">
        <v>3</v>
      </c>
      <c r="Y107" s="285"/>
      <c r="Z107" s="285"/>
      <c r="AA107" s="285"/>
      <c r="AB107" s="285">
        <v>0</v>
      </c>
      <c r="AC107" s="285">
        <v>9</v>
      </c>
      <c r="AD107" s="285">
        <v>361</v>
      </c>
    </row>
    <row r="108" spans="1:30">
      <c r="A108" s="263">
        <v>2</v>
      </c>
      <c r="B108" s="524">
        <v>182</v>
      </c>
      <c r="C108" s="176" t="s">
        <v>792</v>
      </c>
      <c r="D108" s="45"/>
      <c r="E108" s="505">
        <v>1048</v>
      </c>
      <c r="F108" s="505" t="s">
        <v>32</v>
      </c>
      <c r="G108" s="505">
        <v>573</v>
      </c>
      <c r="H108" s="285">
        <v>38</v>
      </c>
      <c r="I108" s="285">
        <v>51</v>
      </c>
      <c r="J108" s="285">
        <v>53</v>
      </c>
      <c r="K108" s="285">
        <v>1</v>
      </c>
      <c r="L108" s="285">
        <v>88</v>
      </c>
      <c r="M108" s="285">
        <v>7</v>
      </c>
      <c r="N108" s="285">
        <v>0</v>
      </c>
      <c r="O108" s="285">
        <v>6</v>
      </c>
      <c r="P108" s="285">
        <v>1</v>
      </c>
      <c r="Q108" s="285">
        <v>65</v>
      </c>
      <c r="R108" s="285"/>
      <c r="S108" s="285">
        <v>0</v>
      </c>
      <c r="T108" s="285">
        <v>8</v>
      </c>
      <c r="U108" s="285">
        <v>0</v>
      </c>
      <c r="V108" s="285"/>
      <c r="W108" s="285">
        <v>40</v>
      </c>
      <c r="X108" s="285">
        <v>3</v>
      </c>
      <c r="Y108" s="285"/>
      <c r="Z108" s="285"/>
      <c r="AA108" s="285"/>
      <c r="AB108" s="285">
        <v>0</v>
      </c>
      <c r="AC108" s="285">
        <v>11</v>
      </c>
      <c r="AD108" s="285">
        <v>372</v>
      </c>
    </row>
    <row r="109" spans="1:30">
      <c r="A109" s="263">
        <v>2</v>
      </c>
      <c r="B109" s="524">
        <v>182</v>
      </c>
      <c r="C109" s="176" t="s">
        <v>792</v>
      </c>
      <c r="D109" s="45"/>
      <c r="E109" s="505">
        <v>1048</v>
      </c>
      <c r="F109" s="505" t="s">
        <v>33</v>
      </c>
      <c r="G109" s="505">
        <v>573</v>
      </c>
      <c r="H109" s="285">
        <v>37</v>
      </c>
      <c r="I109" s="285">
        <v>58</v>
      </c>
      <c r="J109" s="285">
        <v>32</v>
      </c>
      <c r="K109" s="285">
        <v>4</v>
      </c>
      <c r="L109" s="285">
        <v>100</v>
      </c>
      <c r="M109" s="285">
        <v>10</v>
      </c>
      <c r="N109" s="285">
        <v>0</v>
      </c>
      <c r="O109" s="285">
        <v>7</v>
      </c>
      <c r="P109" s="285">
        <v>4</v>
      </c>
      <c r="Q109" s="285">
        <v>69</v>
      </c>
      <c r="R109" s="285"/>
      <c r="S109" s="285">
        <v>1</v>
      </c>
      <c r="T109" s="285">
        <v>7</v>
      </c>
      <c r="U109" s="285">
        <v>0</v>
      </c>
      <c r="V109" s="285"/>
      <c r="W109" s="285">
        <v>33</v>
      </c>
      <c r="X109" s="285">
        <v>5</v>
      </c>
      <c r="Y109" s="285"/>
      <c r="Z109" s="285"/>
      <c r="AA109" s="285"/>
      <c r="AB109" s="285">
        <v>0</v>
      </c>
      <c r="AC109" s="285">
        <v>13</v>
      </c>
      <c r="AD109" s="285">
        <v>380</v>
      </c>
    </row>
    <row r="110" spans="1:30">
      <c r="A110" s="263">
        <v>2</v>
      </c>
      <c r="B110" s="524">
        <v>182</v>
      </c>
      <c r="C110" s="176" t="s">
        <v>792</v>
      </c>
      <c r="D110" s="45"/>
      <c r="E110" s="285">
        <v>1049</v>
      </c>
      <c r="F110" s="285" t="s">
        <v>31</v>
      </c>
      <c r="G110" s="285">
        <v>489</v>
      </c>
      <c r="H110" s="285">
        <v>42</v>
      </c>
      <c r="I110" s="285">
        <v>65</v>
      </c>
      <c r="J110" s="285">
        <v>52</v>
      </c>
      <c r="K110" s="285">
        <v>4</v>
      </c>
      <c r="L110" s="285">
        <v>11</v>
      </c>
      <c r="M110" s="285">
        <v>20</v>
      </c>
      <c r="N110" s="285">
        <v>4</v>
      </c>
      <c r="O110" s="285">
        <v>9</v>
      </c>
      <c r="P110" s="285">
        <v>1</v>
      </c>
      <c r="Q110" s="285">
        <v>22</v>
      </c>
      <c r="R110" s="285"/>
      <c r="S110" s="285">
        <v>2</v>
      </c>
      <c r="T110" s="285">
        <v>0</v>
      </c>
      <c r="U110" s="285">
        <v>0</v>
      </c>
      <c r="V110" s="285"/>
      <c r="W110" s="285">
        <v>32</v>
      </c>
      <c r="X110" s="285">
        <v>4</v>
      </c>
      <c r="Y110" s="285"/>
      <c r="Z110" s="285"/>
      <c r="AA110" s="285"/>
      <c r="AB110" s="285">
        <v>0</v>
      </c>
      <c r="AC110" s="285">
        <v>7</v>
      </c>
      <c r="AD110" s="285">
        <v>275</v>
      </c>
    </row>
    <row r="111" spans="1:30">
      <c r="A111" s="263">
        <v>2</v>
      </c>
      <c r="B111" s="524">
        <v>182</v>
      </c>
      <c r="C111" s="176" t="s">
        <v>792</v>
      </c>
      <c r="D111" s="540"/>
      <c r="E111" s="505">
        <v>1050</v>
      </c>
      <c r="F111" s="505" t="s">
        <v>31</v>
      </c>
      <c r="G111" s="285">
        <v>447</v>
      </c>
      <c r="H111" s="285">
        <v>30</v>
      </c>
      <c r="I111" s="285">
        <v>51</v>
      </c>
      <c r="J111" s="285">
        <v>44</v>
      </c>
      <c r="K111" s="285">
        <v>3</v>
      </c>
      <c r="L111" s="285">
        <v>9</v>
      </c>
      <c r="M111" s="285">
        <v>4</v>
      </c>
      <c r="N111" s="285">
        <v>12</v>
      </c>
      <c r="O111" s="285">
        <v>6</v>
      </c>
      <c r="P111" s="285">
        <v>4</v>
      </c>
      <c r="Q111" s="285">
        <v>36</v>
      </c>
      <c r="R111" s="285"/>
      <c r="S111" s="285">
        <v>0</v>
      </c>
      <c r="T111" s="285">
        <v>9</v>
      </c>
      <c r="U111" s="285">
        <v>1</v>
      </c>
      <c r="V111" s="285"/>
      <c r="W111" s="285">
        <v>32</v>
      </c>
      <c r="X111" s="285">
        <v>3</v>
      </c>
      <c r="Y111" s="285"/>
      <c r="Z111" s="285"/>
      <c r="AA111" s="285"/>
      <c r="AB111" s="285">
        <v>0</v>
      </c>
      <c r="AC111" s="285">
        <v>6</v>
      </c>
      <c r="AD111" s="285">
        <v>250</v>
      </c>
    </row>
    <row r="112" spans="1:30">
      <c r="A112" s="263">
        <v>2</v>
      </c>
      <c r="B112" s="524">
        <v>182</v>
      </c>
      <c r="C112" s="176" t="s">
        <v>792</v>
      </c>
      <c r="D112" s="540"/>
      <c r="E112" s="505">
        <v>1050</v>
      </c>
      <c r="F112" s="505" t="s">
        <v>32</v>
      </c>
      <c r="G112" s="285">
        <v>446</v>
      </c>
      <c r="H112" s="285">
        <v>42</v>
      </c>
      <c r="I112" s="285">
        <v>40</v>
      </c>
      <c r="J112" s="285">
        <v>46</v>
      </c>
      <c r="K112" s="285">
        <v>7</v>
      </c>
      <c r="L112" s="285">
        <v>24</v>
      </c>
      <c r="M112" s="285">
        <v>5</v>
      </c>
      <c r="N112" s="285">
        <v>10</v>
      </c>
      <c r="O112" s="285">
        <v>4</v>
      </c>
      <c r="P112" s="285">
        <v>0</v>
      </c>
      <c r="Q112" s="285">
        <v>41</v>
      </c>
      <c r="R112" s="285"/>
      <c r="S112" s="285">
        <v>0</v>
      </c>
      <c r="T112" s="285">
        <v>9</v>
      </c>
      <c r="U112" s="285">
        <v>1</v>
      </c>
      <c r="V112" s="285"/>
      <c r="W112" s="285">
        <v>21</v>
      </c>
      <c r="X112" s="285">
        <v>3</v>
      </c>
      <c r="Y112" s="285"/>
      <c r="Z112" s="285"/>
      <c r="AA112" s="285"/>
      <c r="AB112" s="285">
        <v>0</v>
      </c>
      <c r="AC112" s="285">
        <v>7</v>
      </c>
      <c r="AD112" s="285">
        <v>260</v>
      </c>
    </row>
    <row r="113" spans="1:30">
      <c r="A113" s="263">
        <v>2</v>
      </c>
      <c r="B113" s="524">
        <v>182</v>
      </c>
      <c r="C113" s="176" t="s">
        <v>792</v>
      </c>
      <c r="D113" s="45"/>
      <c r="E113" s="285">
        <v>1051</v>
      </c>
      <c r="F113" s="285" t="s">
        <v>31</v>
      </c>
      <c r="G113" s="285">
        <v>685</v>
      </c>
      <c r="H113" s="285">
        <v>42</v>
      </c>
      <c r="I113" s="285">
        <v>70</v>
      </c>
      <c r="J113" s="285">
        <v>55</v>
      </c>
      <c r="K113" s="285">
        <v>5</v>
      </c>
      <c r="L113" s="285">
        <v>28</v>
      </c>
      <c r="M113" s="285">
        <v>17</v>
      </c>
      <c r="N113" s="285">
        <v>9</v>
      </c>
      <c r="O113" s="285">
        <v>10</v>
      </c>
      <c r="P113" s="285">
        <v>3</v>
      </c>
      <c r="Q113" s="285">
        <v>78</v>
      </c>
      <c r="R113" s="285"/>
      <c r="S113" s="285">
        <v>4</v>
      </c>
      <c r="T113" s="285">
        <v>4</v>
      </c>
      <c r="U113" s="285">
        <v>1</v>
      </c>
      <c r="V113" s="285"/>
      <c r="W113" s="285">
        <v>26</v>
      </c>
      <c r="X113" s="285">
        <v>4</v>
      </c>
      <c r="Y113" s="285"/>
      <c r="Z113" s="285"/>
      <c r="AA113" s="285"/>
      <c r="AB113" s="285">
        <v>0</v>
      </c>
      <c r="AC113" s="285">
        <v>9</v>
      </c>
      <c r="AD113" s="285">
        <v>365</v>
      </c>
    </row>
    <row r="114" spans="1:30">
      <c r="A114" s="263">
        <v>2</v>
      </c>
      <c r="B114" s="524">
        <v>182</v>
      </c>
      <c r="C114" s="176" t="s">
        <v>792</v>
      </c>
      <c r="D114" s="45"/>
      <c r="E114" s="285">
        <v>1051</v>
      </c>
      <c r="F114" s="285" t="s">
        <v>32</v>
      </c>
      <c r="G114" s="285">
        <v>685</v>
      </c>
      <c r="H114" s="285">
        <v>47</v>
      </c>
      <c r="I114" s="285">
        <v>54</v>
      </c>
      <c r="J114" s="285">
        <v>54</v>
      </c>
      <c r="K114" s="285">
        <v>8</v>
      </c>
      <c r="L114" s="285">
        <v>35</v>
      </c>
      <c r="M114" s="285">
        <v>22</v>
      </c>
      <c r="N114" s="285">
        <v>10</v>
      </c>
      <c r="O114" s="285">
        <v>10</v>
      </c>
      <c r="P114" s="285">
        <v>14</v>
      </c>
      <c r="Q114" s="285">
        <v>69</v>
      </c>
      <c r="R114" s="285"/>
      <c r="S114" s="285">
        <v>2</v>
      </c>
      <c r="T114" s="285">
        <v>6</v>
      </c>
      <c r="U114" s="285">
        <v>0</v>
      </c>
      <c r="V114" s="285"/>
      <c r="W114" s="285">
        <v>19</v>
      </c>
      <c r="X114" s="285">
        <v>6</v>
      </c>
      <c r="Y114" s="285"/>
      <c r="Z114" s="285"/>
      <c r="AA114" s="285"/>
      <c r="AB114" s="285">
        <v>0</v>
      </c>
      <c r="AC114" s="285">
        <v>13</v>
      </c>
      <c r="AD114" s="285">
        <v>369</v>
      </c>
    </row>
    <row r="115" spans="1:30">
      <c r="A115" s="263">
        <v>2</v>
      </c>
      <c r="B115" s="524">
        <v>182</v>
      </c>
      <c r="C115" s="176" t="s">
        <v>792</v>
      </c>
      <c r="D115" s="45"/>
      <c r="E115" s="285">
        <v>1052</v>
      </c>
      <c r="F115" s="285" t="s">
        <v>31</v>
      </c>
      <c r="G115" s="285">
        <v>724</v>
      </c>
      <c r="H115" s="285">
        <v>21</v>
      </c>
      <c r="I115" s="285">
        <v>64</v>
      </c>
      <c r="J115" s="285">
        <v>17</v>
      </c>
      <c r="K115" s="285">
        <v>5</v>
      </c>
      <c r="L115" s="285">
        <v>111</v>
      </c>
      <c r="M115" s="285">
        <v>14</v>
      </c>
      <c r="N115" s="285">
        <v>1</v>
      </c>
      <c r="O115" s="285">
        <v>7</v>
      </c>
      <c r="P115" s="285">
        <v>0</v>
      </c>
      <c r="Q115" s="285">
        <v>66</v>
      </c>
      <c r="R115" s="285"/>
      <c r="S115" s="285">
        <v>2</v>
      </c>
      <c r="T115" s="285">
        <v>2</v>
      </c>
      <c r="U115" s="285">
        <v>3</v>
      </c>
      <c r="V115" s="285"/>
      <c r="W115" s="285">
        <v>35</v>
      </c>
      <c r="X115" s="285">
        <v>0</v>
      </c>
      <c r="Y115" s="285"/>
      <c r="Z115" s="285"/>
      <c r="AA115" s="285"/>
      <c r="AB115" s="285">
        <v>0</v>
      </c>
      <c r="AC115" s="285">
        <v>7</v>
      </c>
      <c r="AD115" s="285">
        <v>355</v>
      </c>
    </row>
    <row r="116" spans="1:30">
      <c r="A116" s="263">
        <v>2</v>
      </c>
      <c r="B116" s="524">
        <v>182</v>
      </c>
      <c r="C116" s="176" t="s">
        <v>792</v>
      </c>
      <c r="D116" s="45"/>
      <c r="E116" s="285">
        <v>1052</v>
      </c>
      <c r="F116" s="285" t="s">
        <v>32</v>
      </c>
      <c r="G116" s="285">
        <v>723</v>
      </c>
      <c r="H116" s="285">
        <v>20</v>
      </c>
      <c r="I116" s="285">
        <v>49</v>
      </c>
      <c r="J116" s="285">
        <v>17</v>
      </c>
      <c r="K116" s="285">
        <v>5</v>
      </c>
      <c r="L116" s="285">
        <v>124</v>
      </c>
      <c r="M116" s="285">
        <v>10</v>
      </c>
      <c r="N116" s="285">
        <v>0</v>
      </c>
      <c r="O116" s="285">
        <v>10</v>
      </c>
      <c r="P116" s="285">
        <v>1</v>
      </c>
      <c r="Q116" s="285">
        <v>57</v>
      </c>
      <c r="R116" s="285"/>
      <c r="S116" s="285">
        <v>0</v>
      </c>
      <c r="T116" s="285">
        <v>3</v>
      </c>
      <c r="U116" s="285">
        <v>3</v>
      </c>
      <c r="V116" s="285"/>
      <c r="W116" s="285">
        <v>34</v>
      </c>
      <c r="X116" s="285">
        <v>0</v>
      </c>
      <c r="Y116" s="285"/>
      <c r="Z116" s="285"/>
      <c r="AA116" s="285"/>
      <c r="AB116" s="285">
        <v>1</v>
      </c>
      <c r="AC116" s="285">
        <v>15</v>
      </c>
      <c r="AD116" s="285">
        <v>349</v>
      </c>
    </row>
    <row r="117" spans="1:30">
      <c r="A117" s="263">
        <v>2</v>
      </c>
      <c r="B117" s="524">
        <v>182</v>
      </c>
      <c r="C117" s="176" t="s">
        <v>792</v>
      </c>
      <c r="D117" s="45"/>
      <c r="E117" s="285">
        <v>1052</v>
      </c>
      <c r="F117" s="285" t="s">
        <v>33</v>
      </c>
      <c r="G117" s="285">
        <v>723</v>
      </c>
      <c r="H117" s="285">
        <v>22</v>
      </c>
      <c r="I117" s="285">
        <v>54</v>
      </c>
      <c r="J117" s="285">
        <v>16</v>
      </c>
      <c r="K117" s="285">
        <v>5</v>
      </c>
      <c r="L117" s="285">
        <v>109</v>
      </c>
      <c r="M117" s="285">
        <v>12</v>
      </c>
      <c r="N117" s="285">
        <v>0</v>
      </c>
      <c r="O117" s="285">
        <v>4</v>
      </c>
      <c r="P117" s="285">
        <v>0</v>
      </c>
      <c r="Q117" s="285">
        <v>58</v>
      </c>
      <c r="R117" s="285"/>
      <c r="S117" s="285">
        <v>2</v>
      </c>
      <c r="T117" s="285">
        <v>3</v>
      </c>
      <c r="U117" s="285">
        <v>8</v>
      </c>
      <c r="V117" s="285"/>
      <c r="W117" s="285">
        <v>33</v>
      </c>
      <c r="X117" s="285">
        <v>1</v>
      </c>
      <c r="Y117" s="285"/>
      <c r="Z117" s="285"/>
      <c r="AA117" s="285"/>
      <c r="AB117" s="285">
        <v>0</v>
      </c>
      <c r="AC117" s="285">
        <v>14</v>
      </c>
      <c r="AD117" s="285">
        <v>341</v>
      </c>
    </row>
    <row r="118" spans="1:30">
      <c r="A118" s="263">
        <v>2</v>
      </c>
      <c r="B118" s="524">
        <v>182</v>
      </c>
      <c r="C118" s="176" t="s">
        <v>792</v>
      </c>
      <c r="D118" s="45"/>
      <c r="E118" s="285">
        <v>1052</v>
      </c>
      <c r="F118" s="285" t="s">
        <v>197</v>
      </c>
      <c r="G118" s="285">
        <v>723</v>
      </c>
      <c r="H118" s="285">
        <v>30</v>
      </c>
      <c r="I118" s="285">
        <v>58</v>
      </c>
      <c r="J118" s="285">
        <v>18</v>
      </c>
      <c r="K118" s="285">
        <v>2</v>
      </c>
      <c r="L118" s="285">
        <v>99</v>
      </c>
      <c r="M118" s="285">
        <v>10</v>
      </c>
      <c r="N118" s="285">
        <v>1</v>
      </c>
      <c r="O118" s="285">
        <v>9</v>
      </c>
      <c r="P118" s="285">
        <v>1</v>
      </c>
      <c r="Q118" s="285">
        <v>69</v>
      </c>
      <c r="R118" s="285"/>
      <c r="S118" s="285">
        <v>3</v>
      </c>
      <c r="T118" s="285">
        <v>4</v>
      </c>
      <c r="U118" s="285">
        <v>0</v>
      </c>
      <c r="V118" s="285"/>
      <c r="W118" s="285">
        <v>33</v>
      </c>
      <c r="X118" s="285">
        <v>1</v>
      </c>
      <c r="Y118" s="285"/>
      <c r="Z118" s="285"/>
      <c r="AA118" s="285"/>
      <c r="AB118" s="285">
        <v>0</v>
      </c>
      <c r="AC118" s="285">
        <v>8</v>
      </c>
      <c r="AD118" s="285">
        <v>346</v>
      </c>
    </row>
    <row r="119" spans="1:30">
      <c r="A119" s="263">
        <v>2</v>
      </c>
      <c r="B119" s="524">
        <v>182</v>
      </c>
      <c r="C119" s="176" t="s">
        <v>792</v>
      </c>
      <c r="D119" s="45"/>
      <c r="E119" s="285">
        <v>1053</v>
      </c>
      <c r="F119" s="285" t="s">
        <v>31</v>
      </c>
      <c r="G119" s="285">
        <v>658</v>
      </c>
      <c r="H119" s="285">
        <v>19</v>
      </c>
      <c r="I119" s="285">
        <v>47</v>
      </c>
      <c r="J119" s="285">
        <v>33</v>
      </c>
      <c r="K119" s="285">
        <v>4</v>
      </c>
      <c r="L119" s="285">
        <v>111</v>
      </c>
      <c r="M119" s="285">
        <v>6</v>
      </c>
      <c r="N119" s="285">
        <v>7</v>
      </c>
      <c r="O119" s="285">
        <v>3</v>
      </c>
      <c r="P119" s="285">
        <v>0</v>
      </c>
      <c r="Q119" s="285">
        <v>74</v>
      </c>
      <c r="R119" s="285"/>
      <c r="S119" s="285">
        <v>2</v>
      </c>
      <c r="T119" s="285">
        <v>1</v>
      </c>
      <c r="U119" s="285">
        <v>0</v>
      </c>
      <c r="V119" s="285"/>
      <c r="W119" s="285">
        <v>27</v>
      </c>
      <c r="X119" s="285">
        <v>2</v>
      </c>
      <c r="Y119" s="285"/>
      <c r="Z119" s="285"/>
      <c r="AA119" s="285"/>
      <c r="AB119" s="285">
        <v>0</v>
      </c>
      <c r="AC119" s="285">
        <v>17</v>
      </c>
      <c r="AD119" s="285">
        <v>353</v>
      </c>
    </row>
    <row r="120" spans="1:30">
      <c r="A120" s="263">
        <v>2</v>
      </c>
      <c r="B120" s="524">
        <v>182</v>
      </c>
      <c r="C120" s="176" t="s">
        <v>792</v>
      </c>
      <c r="D120" s="45"/>
      <c r="E120" s="285">
        <v>1053</v>
      </c>
      <c r="F120" s="285" t="s">
        <v>32</v>
      </c>
      <c r="G120" s="285">
        <v>658</v>
      </c>
      <c r="H120" s="285">
        <v>32</v>
      </c>
      <c r="I120" s="285">
        <v>55</v>
      </c>
      <c r="J120" s="285">
        <v>20</v>
      </c>
      <c r="K120" s="285">
        <v>3</v>
      </c>
      <c r="L120" s="285">
        <v>101</v>
      </c>
      <c r="M120" s="285">
        <v>7</v>
      </c>
      <c r="N120" s="285">
        <v>3</v>
      </c>
      <c r="O120" s="285">
        <v>6</v>
      </c>
      <c r="P120" s="285">
        <v>1</v>
      </c>
      <c r="Q120" s="285">
        <v>64</v>
      </c>
      <c r="R120" s="285"/>
      <c r="S120" s="285">
        <v>3</v>
      </c>
      <c r="T120" s="285">
        <v>4</v>
      </c>
      <c r="U120" s="285">
        <v>2</v>
      </c>
      <c r="V120" s="285"/>
      <c r="W120" s="285">
        <v>23</v>
      </c>
      <c r="X120" s="285">
        <v>0</v>
      </c>
      <c r="Y120" s="285"/>
      <c r="Z120" s="285"/>
      <c r="AA120" s="285"/>
      <c r="AB120" s="285">
        <v>0</v>
      </c>
      <c r="AC120" s="285">
        <v>20</v>
      </c>
      <c r="AD120" s="285">
        <v>344</v>
      </c>
    </row>
    <row r="121" spans="1:30">
      <c r="A121" s="263">
        <v>2</v>
      </c>
      <c r="B121" s="524">
        <v>182</v>
      </c>
      <c r="C121" s="176" t="s">
        <v>792</v>
      </c>
      <c r="D121" s="45"/>
      <c r="E121" s="285">
        <v>1053</v>
      </c>
      <c r="F121" s="285" t="s">
        <v>33</v>
      </c>
      <c r="G121" s="285">
        <v>658</v>
      </c>
      <c r="H121" s="285">
        <v>26</v>
      </c>
      <c r="I121" s="285">
        <v>51</v>
      </c>
      <c r="J121" s="285">
        <v>24</v>
      </c>
      <c r="K121" s="285">
        <v>1</v>
      </c>
      <c r="L121" s="285">
        <v>107</v>
      </c>
      <c r="M121" s="285">
        <v>7</v>
      </c>
      <c r="N121" s="285">
        <v>3</v>
      </c>
      <c r="O121" s="285">
        <v>2</v>
      </c>
      <c r="P121" s="285">
        <v>1</v>
      </c>
      <c r="Q121" s="285">
        <v>73</v>
      </c>
      <c r="R121" s="285"/>
      <c r="S121" s="285">
        <v>1</v>
      </c>
      <c r="T121" s="285">
        <v>5</v>
      </c>
      <c r="U121" s="285">
        <v>0</v>
      </c>
      <c r="V121" s="285"/>
      <c r="W121" s="285">
        <v>20</v>
      </c>
      <c r="X121" s="285">
        <v>3</v>
      </c>
      <c r="Y121" s="285"/>
      <c r="Z121" s="285"/>
      <c r="AA121" s="285"/>
      <c r="AB121" s="285">
        <v>1</v>
      </c>
      <c r="AC121" s="285">
        <v>10</v>
      </c>
      <c r="AD121" s="285">
        <v>335</v>
      </c>
    </row>
    <row r="122" spans="1:30">
      <c r="A122" s="263">
        <v>2</v>
      </c>
      <c r="B122" s="524">
        <v>182</v>
      </c>
      <c r="C122" s="176" t="s">
        <v>792</v>
      </c>
      <c r="D122" s="45"/>
      <c r="E122" s="285">
        <v>1053</v>
      </c>
      <c r="F122" s="285" t="s">
        <v>197</v>
      </c>
      <c r="G122" s="285">
        <v>658</v>
      </c>
      <c r="H122" s="285">
        <v>26</v>
      </c>
      <c r="I122" s="285">
        <v>44</v>
      </c>
      <c r="J122" s="285">
        <v>29</v>
      </c>
      <c r="K122" s="285">
        <v>9</v>
      </c>
      <c r="L122" s="285">
        <v>90</v>
      </c>
      <c r="M122" s="285">
        <v>9</v>
      </c>
      <c r="N122" s="285">
        <v>5</v>
      </c>
      <c r="O122" s="285">
        <v>9</v>
      </c>
      <c r="P122" s="285">
        <v>3</v>
      </c>
      <c r="Q122" s="285">
        <v>84</v>
      </c>
      <c r="R122" s="285"/>
      <c r="S122" s="285">
        <v>1</v>
      </c>
      <c r="T122" s="285">
        <v>2</v>
      </c>
      <c r="U122" s="285">
        <v>0</v>
      </c>
      <c r="V122" s="285"/>
      <c r="W122" s="285">
        <v>28</v>
      </c>
      <c r="X122" s="285">
        <v>2</v>
      </c>
      <c r="Y122" s="285"/>
      <c r="Z122" s="285"/>
      <c r="AA122" s="285"/>
      <c r="AB122" s="285">
        <v>0</v>
      </c>
      <c r="AC122" s="285">
        <v>10</v>
      </c>
      <c r="AD122" s="285">
        <v>351</v>
      </c>
    </row>
    <row r="123" spans="1:30">
      <c r="A123" s="263">
        <v>2</v>
      </c>
      <c r="B123" s="524">
        <v>182</v>
      </c>
      <c r="C123" s="176" t="s">
        <v>792</v>
      </c>
      <c r="D123" s="45"/>
      <c r="E123" s="285">
        <v>1053</v>
      </c>
      <c r="F123" s="285" t="s">
        <v>334</v>
      </c>
      <c r="G123" s="285">
        <v>658</v>
      </c>
      <c r="H123" s="285">
        <v>25</v>
      </c>
      <c r="I123" s="285">
        <v>68</v>
      </c>
      <c r="J123" s="285">
        <v>25</v>
      </c>
      <c r="K123" s="285">
        <v>3</v>
      </c>
      <c r="L123" s="285">
        <v>103</v>
      </c>
      <c r="M123" s="285">
        <v>5</v>
      </c>
      <c r="N123" s="285">
        <v>6</v>
      </c>
      <c r="O123" s="285">
        <v>7</v>
      </c>
      <c r="P123" s="285">
        <v>2</v>
      </c>
      <c r="Q123" s="285">
        <v>78</v>
      </c>
      <c r="R123" s="285"/>
      <c r="S123" s="285">
        <v>0</v>
      </c>
      <c r="T123" s="285">
        <v>3</v>
      </c>
      <c r="U123" s="285">
        <v>0</v>
      </c>
      <c r="V123" s="285"/>
      <c r="W123" s="285">
        <v>20</v>
      </c>
      <c r="X123" s="285">
        <v>2</v>
      </c>
      <c r="Y123" s="285"/>
      <c r="Z123" s="285"/>
      <c r="AA123" s="285"/>
      <c r="AB123" s="285">
        <v>0</v>
      </c>
      <c r="AC123" s="285">
        <v>14</v>
      </c>
      <c r="AD123" s="285">
        <v>361</v>
      </c>
    </row>
    <row r="124" spans="1:30">
      <c r="A124" s="263">
        <v>2</v>
      </c>
      <c r="B124" s="524">
        <v>182</v>
      </c>
      <c r="C124" s="176" t="s">
        <v>792</v>
      </c>
      <c r="D124" s="45"/>
      <c r="E124" s="285">
        <v>1053</v>
      </c>
      <c r="F124" s="285" t="s">
        <v>335</v>
      </c>
      <c r="G124" s="285">
        <v>657</v>
      </c>
      <c r="H124" s="285">
        <v>18</v>
      </c>
      <c r="I124" s="285">
        <v>53</v>
      </c>
      <c r="J124" s="285">
        <v>30</v>
      </c>
      <c r="K124" s="285">
        <v>6</v>
      </c>
      <c r="L124" s="285">
        <v>104</v>
      </c>
      <c r="M124" s="285">
        <v>7</v>
      </c>
      <c r="N124" s="285">
        <v>6</v>
      </c>
      <c r="O124" s="285">
        <v>3</v>
      </c>
      <c r="P124" s="285">
        <v>2</v>
      </c>
      <c r="Q124" s="285">
        <v>69</v>
      </c>
      <c r="R124" s="285"/>
      <c r="S124" s="285">
        <v>3</v>
      </c>
      <c r="T124" s="285">
        <v>4</v>
      </c>
      <c r="U124" s="285">
        <v>3</v>
      </c>
      <c r="V124" s="285"/>
      <c r="W124" s="285">
        <v>27</v>
      </c>
      <c r="X124" s="285">
        <v>0</v>
      </c>
      <c r="Y124" s="285"/>
      <c r="Z124" s="285"/>
      <c r="AA124" s="285"/>
      <c r="AB124" s="285">
        <v>0</v>
      </c>
      <c r="AC124" s="285">
        <v>10</v>
      </c>
      <c r="AD124" s="285">
        <v>345</v>
      </c>
    </row>
    <row r="125" spans="1:30">
      <c r="A125" s="263">
        <v>2</v>
      </c>
      <c r="B125" s="524">
        <v>182</v>
      </c>
      <c r="C125" s="176" t="s">
        <v>792</v>
      </c>
      <c r="D125" s="45"/>
      <c r="E125" s="285">
        <v>1054</v>
      </c>
      <c r="F125" s="285" t="s">
        <v>31</v>
      </c>
      <c r="G125" s="285">
        <v>637</v>
      </c>
      <c r="H125" s="285">
        <v>29</v>
      </c>
      <c r="I125" s="285">
        <v>40</v>
      </c>
      <c r="J125" s="285">
        <v>25</v>
      </c>
      <c r="K125" s="285">
        <v>1</v>
      </c>
      <c r="L125" s="285">
        <v>83</v>
      </c>
      <c r="M125" s="285">
        <v>19</v>
      </c>
      <c r="N125" s="285">
        <v>2</v>
      </c>
      <c r="O125" s="285">
        <v>9</v>
      </c>
      <c r="P125" s="285">
        <v>3</v>
      </c>
      <c r="Q125" s="285">
        <v>87</v>
      </c>
      <c r="R125" s="285"/>
      <c r="S125" s="285">
        <v>0</v>
      </c>
      <c r="T125" s="285">
        <v>3</v>
      </c>
      <c r="U125" s="285">
        <v>0</v>
      </c>
      <c r="V125" s="285"/>
      <c r="W125" s="285">
        <v>16</v>
      </c>
      <c r="X125" s="285">
        <v>2</v>
      </c>
      <c r="Y125" s="285"/>
      <c r="Z125" s="285"/>
      <c r="AA125" s="285"/>
      <c r="AB125" s="285">
        <v>0</v>
      </c>
      <c r="AC125" s="285">
        <v>9</v>
      </c>
      <c r="AD125" s="285">
        <v>328</v>
      </c>
    </row>
    <row r="126" spans="1:30">
      <c r="A126" s="263">
        <v>2</v>
      </c>
      <c r="B126" s="524">
        <v>182</v>
      </c>
      <c r="C126" s="176" t="s">
        <v>792</v>
      </c>
      <c r="D126" s="45"/>
      <c r="E126" s="285">
        <v>1054</v>
      </c>
      <c r="F126" s="285" t="s">
        <v>32</v>
      </c>
      <c r="G126" s="285">
        <v>637</v>
      </c>
      <c r="H126" s="285">
        <v>35</v>
      </c>
      <c r="I126" s="285">
        <v>70</v>
      </c>
      <c r="J126" s="285">
        <v>27</v>
      </c>
      <c r="K126" s="285">
        <v>2</v>
      </c>
      <c r="L126" s="285">
        <v>87</v>
      </c>
      <c r="M126" s="285">
        <v>11</v>
      </c>
      <c r="N126" s="285">
        <v>0</v>
      </c>
      <c r="O126" s="285">
        <v>13</v>
      </c>
      <c r="P126" s="285">
        <v>0</v>
      </c>
      <c r="Q126" s="285">
        <v>63</v>
      </c>
      <c r="R126" s="285"/>
      <c r="S126" s="285">
        <v>2</v>
      </c>
      <c r="T126" s="285">
        <v>6</v>
      </c>
      <c r="U126" s="285">
        <v>0</v>
      </c>
      <c r="V126" s="285"/>
      <c r="W126" s="285">
        <v>20</v>
      </c>
      <c r="X126" s="285">
        <v>1</v>
      </c>
      <c r="Y126" s="285"/>
      <c r="Z126" s="285"/>
      <c r="AA126" s="285"/>
      <c r="AB126" s="285">
        <v>0</v>
      </c>
      <c r="AC126" s="285">
        <v>6</v>
      </c>
      <c r="AD126" s="285">
        <v>343</v>
      </c>
    </row>
    <row r="127" spans="1:30">
      <c r="A127" s="263">
        <v>2</v>
      </c>
      <c r="B127" s="524">
        <v>182</v>
      </c>
      <c r="C127" s="176" t="s">
        <v>792</v>
      </c>
      <c r="D127" s="45"/>
      <c r="E127" s="285">
        <v>1054</v>
      </c>
      <c r="F127" s="285" t="s">
        <v>33</v>
      </c>
      <c r="G127" s="285">
        <v>636</v>
      </c>
      <c r="H127" s="285">
        <v>20</v>
      </c>
      <c r="I127" s="285">
        <v>62</v>
      </c>
      <c r="J127" s="285">
        <v>17</v>
      </c>
      <c r="K127" s="285">
        <v>2</v>
      </c>
      <c r="L127" s="285">
        <v>80</v>
      </c>
      <c r="M127" s="285">
        <v>11</v>
      </c>
      <c r="N127" s="285">
        <v>0</v>
      </c>
      <c r="O127" s="285">
        <v>5</v>
      </c>
      <c r="P127" s="285">
        <v>1</v>
      </c>
      <c r="Q127" s="285">
        <v>72</v>
      </c>
      <c r="R127" s="285"/>
      <c r="S127" s="285">
        <v>0</v>
      </c>
      <c r="T127" s="285">
        <v>6</v>
      </c>
      <c r="U127" s="285">
        <v>1</v>
      </c>
      <c r="V127" s="285"/>
      <c r="W127" s="285">
        <v>28</v>
      </c>
      <c r="X127" s="285">
        <v>3</v>
      </c>
      <c r="Y127" s="285"/>
      <c r="Z127" s="285"/>
      <c r="AA127" s="285"/>
      <c r="AB127" s="285">
        <v>0</v>
      </c>
      <c r="AC127" s="285">
        <v>3</v>
      </c>
      <c r="AD127" s="285">
        <v>311</v>
      </c>
    </row>
    <row r="128" spans="1:30">
      <c r="A128" s="263">
        <v>2</v>
      </c>
      <c r="B128" s="524">
        <v>182</v>
      </c>
      <c r="C128" s="176" t="s">
        <v>792</v>
      </c>
      <c r="D128" s="45"/>
      <c r="E128" s="285">
        <v>1054</v>
      </c>
      <c r="F128" s="285" t="s">
        <v>197</v>
      </c>
      <c r="G128" s="285">
        <v>636</v>
      </c>
      <c r="H128" s="285">
        <v>28</v>
      </c>
      <c r="I128" s="285">
        <v>60</v>
      </c>
      <c r="J128" s="285">
        <v>24</v>
      </c>
      <c r="K128" s="285">
        <v>3</v>
      </c>
      <c r="L128" s="285">
        <v>70</v>
      </c>
      <c r="M128" s="285">
        <v>16</v>
      </c>
      <c r="N128" s="285">
        <v>0</v>
      </c>
      <c r="O128" s="285">
        <v>7</v>
      </c>
      <c r="P128" s="285">
        <v>0</v>
      </c>
      <c r="Q128" s="285">
        <v>76</v>
      </c>
      <c r="R128" s="285"/>
      <c r="S128" s="285">
        <v>2</v>
      </c>
      <c r="T128" s="285">
        <v>2</v>
      </c>
      <c r="U128" s="285">
        <v>1</v>
      </c>
      <c r="V128" s="285"/>
      <c r="W128" s="285">
        <v>26</v>
      </c>
      <c r="X128" s="285">
        <v>2</v>
      </c>
      <c r="Y128" s="285"/>
      <c r="Z128" s="285"/>
      <c r="AA128" s="285"/>
      <c r="AB128" s="285">
        <v>1</v>
      </c>
      <c r="AC128" s="285">
        <v>4</v>
      </c>
      <c r="AD128" s="285">
        <v>322</v>
      </c>
    </row>
    <row r="129" spans="1:30">
      <c r="A129" s="263">
        <v>2</v>
      </c>
      <c r="B129" s="524">
        <v>182</v>
      </c>
      <c r="C129" s="176" t="s">
        <v>792</v>
      </c>
      <c r="D129" s="45"/>
      <c r="E129" s="285">
        <v>1054</v>
      </c>
      <c r="F129" s="285" t="s">
        <v>79</v>
      </c>
      <c r="G129" s="285">
        <v>524</v>
      </c>
      <c r="H129" s="285">
        <v>34</v>
      </c>
      <c r="I129" s="285">
        <v>63</v>
      </c>
      <c r="J129" s="285">
        <v>22</v>
      </c>
      <c r="K129" s="285">
        <v>2</v>
      </c>
      <c r="L129" s="285">
        <v>106</v>
      </c>
      <c r="M129" s="285">
        <v>24</v>
      </c>
      <c r="N129" s="285">
        <v>1</v>
      </c>
      <c r="O129" s="285">
        <v>4</v>
      </c>
      <c r="P129" s="285">
        <v>4</v>
      </c>
      <c r="Q129" s="285">
        <v>41</v>
      </c>
      <c r="R129" s="285"/>
      <c r="S129" s="285">
        <v>1</v>
      </c>
      <c r="T129" s="285">
        <v>6</v>
      </c>
      <c r="U129" s="285">
        <v>1</v>
      </c>
      <c r="V129" s="285"/>
      <c r="W129" s="285">
        <v>22</v>
      </c>
      <c r="X129" s="285">
        <v>0</v>
      </c>
      <c r="Y129" s="285"/>
      <c r="Z129" s="285"/>
      <c r="AA129" s="285"/>
      <c r="AB129" s="285">
        <v>0</v>
      </c>
      <c r="AC129" s="285">
        <v>10</v>
      </c>
      <c r="AD129" s="285">
        <v>341</v>
      </c>
    </row>
    <row r="130" spans="1:30">
      <c r="A130" s="263">
        <v>2</v>
      </c>
      <c r="B130" s="524">
        <v>182</v>
      </c>
      <c r="C130" s="176" t="s">
        <v>792</v>
      </c>
      <c r="D130" s="45"/>
      <c r="E130" s="285">
        <v>1055</v>
      </c>
      <c r="F130" s="285" t="s">
        <v>31</v>
      </c>
      <c r="G130" s="285">
        <v>576</v>
      </c>
      <c r="H130" s="285">
        <v>23</v>
      </c>
      <c r="I130" s="285">
        <v>53</v>
      </c>
      <c r="J130" s="285">
        <v>17</v>
      </c>
      <c r="K130" s="285">
        <v>2</v>
      </c>
      <c r="L130" s="285">
        <v>120</v>
      </c>
      <c r="M130" s="285">
        <v>8</v>
      </c>
      <c r="N130" s="285">
        <v>0</v>
      </c>
      <c r="O130" s="285">
        <v>6</v>
      </c>
      <c r="P130" s="285">
        <v>2</v>
      </c>
      <c r="Q130" s="285">
        <v>50</v>
      </c>
      <c r="R130" s="285"/>
      <c r="S130" s="285">
        <v>2</v>
      </c>
      <c r="T130" s="285">
        <v>1</v>
      </c>
      <c r="U130" s="285">
        <v>0</v>
      </c>
      <c r="V130" s="285"/>
      <c r="W130" s="285">
        <v>25</v>
      </c>
      <c r="X130" s="285">
        <v>0</v>
      </c>
      <c r="Y130" s="285"/>
      <c r="Z130" s="285"/>
      <c r="AA130" s="285"/>
      <c r="AB130" s="285">
        <v>0</v>
      </c>
      <c r="AC130" s="285">
        <v>4</v>
      </c>
      <c r="AD130" s="285">
        <v>313</v>
      </c>
    </row>
    <row r="131" spans="1:30">
      <c r="A131" s="263">
        <v>2</v>
      </c>
      <c r="B131" s="524">
        <v>182</v>
      </c>
      <c r="C131" s="176" t="s">
        <v>792</v>
      </c>
      <c r="D131" s="45"/>
      <c r="E131" s="285">
        <v>1055</v>
      </c>
      <c r="F131" s="285" t="s">
        <v>32</v>
      </c>
      <c r="G131" s="285">
        <v>576</v>
      </c>
      <c r="H131" s="285">
        <v>22</v>
      </c>
      <c r="I131" s="285">
        <v>64</v>
      </c>
      <c r="J131" s="285">
        <v>13</v>
      </c>
      <c r="K131" s="285">
        <v>2</v>
      </c>
      <c r="L131" s="285">
        <v>106</v>
      </c>
      <c r="M131" s="285">
        <v>10</v>
      </c>
      <c r="N131" s="285">
        <v>0</v>
      </c>
      <c r="O131" s="285">
        <v>1</v>
      </c>
      <c r="P131" s="285">
        <v>1</v>
      </c>
      <c r="Q131" s="285">
        <v>55</v>
      </c>
      <c r="R131" s="285"/>
      <c r="S131" s="285">
        <v>0</v>
      </c>
      <c r="T131" s="285">
        <v>8</v>
      </c>
      <c r="U131" s="285">
        <v>3</v>
      </c>
      <c r="V131" s="285"/>
      <c r="W131" s="285">
        <v>20</v>
      </c>
      <c r="X131" s="285">
        <v>4</v>
      </c>
      <c r="Y131" s="285"/>
      <c r="Z131" s="285"/>
      <c r="AA131" s="285"/>
      <c r="AB131" s="285">
        <v>0</v>
      </c>
      <c r="AC131" s="285">
        <v>7</v>
      </c>
      <c r="AD131" s="285">
        <v>316</v>
      </c>
    </row>
    <row r="132" spans="1:30">
      <c r="A132" s="263">
        <v>2</v>
      </c>
      <c r="B132" s="524">
        <v>182</v>
      </c>
      <c r="C132" s="176" t="s">
        <v>792</v>
      </c>
      <c r="D132" s="45"/>
      <c r="E132" s="285">
        <v>1055</v>
      </c>
      <c r="F132" s="285" t="s">
        <v>33</v>
      </c>
      <c r="G132" s="285">
        <v>575</v>
      </c>
      <c r="H132" s="285">
        <v>33</v>
      </c>
      <c r="I132" s="285">
        <v>53</v>
      </c>
      <c r="J132" s="285">
        <v>24</v>
      </c>
      <c r="K132" s="285">
        <v>3</v>
      </c>
      <c r="L132" s="285">
        <v>110</v>
      </c>
      <c r="M132" s="285">
        <v>12</v>
      </c>
      <c r="N132" s="285">
        <v>1</v>
      </c>
      <c r="O132" s="285">
        <v>4</v>
      </c>
      <c r="P132" s="285">
        <v>1</v>
      </c>
      <c r="Q132" s="285">
        <v>47</v>
      </c>
      <c r="R132" s="285"/>
      <c r="S132" s="285">
        <v>2</v>
      </c>
      <c r="T132" s="285">
        <v>3</v>
      </c>
      <c r="U132" s="285">
        <v>0</v>
      </c>
      <c r="V132" s="285"/>
      <c r="W132" s="285">
        <v>25</v>
      </c>
      <c r="X132" s="285">
        <v>3</v>
      </c>
      <c r="Y132" s="285"/>
      <c r="Z132" s="285"/>
      <c r="AA132" s="285"/>
      <c r="AB132" s="285">
        <v>0</v>
      </c>
      <c r="AC132" s="285">
        <v>4</v>
      </c>
      <c r="AD132" s="285">
        <v>325</v>
      </c>
    </row>
    <row r="133" spans="1:30">
      <c r="A133" s="263">
        <v>2</v>
      </c>
      <c r="B133" s="524">
        <v>182</v>
      </c>
      <c r="C133" s="176" t="s">
        <v>792</v>
      </c>
      <c r="D133" s="45"/>
      <c r="E133" s="285">
        <v>1056</v>
      </c>
      <c r="F133" s="285" t="s">
        <v>31</v>
      </c>
      <c r="G133" s="285">
        <v>706</v>
      </c>
      <c r="H133" s="285">
        <v>31</v>
      </c>
      <c r="I133" s="285">
        <v>81</v>
      </c>
      <c r="J133" s="285">
        <v>27</v>
      </c>
      <c r="K133" s="285">
        <v>4</v>
      </c>
      <c r="L133" s="285">
        <v>127</v>
      </c>
      <c r="M133" s="285">
        <v>15</v>
      </c>
      <c r="N133" s="285">
        <v>5</v>
      </c>
      <c r="O133" s="285">
        <v>6</v>
      </c>
      <c r="P133" s="285">
        <v>0</v>
      </c>
      <c r="Q133" s="285">
        <v>38</v>
      </c>
      <c r="R133" s="285"/>
      <c r="S133" s="285">
        <v>0</v>
      </c>
      <c r="T133" s="285">
        <v>5</v>
      </c>
      <c r="U133" s="285">
        <v>3</v>
      </c>
      <c r="V133" s="285"/>
      <c r="W133" s="285">
        <v>31</v>
      </c>
      <c r="X133" s="285">
        <v>0</v>
      </c>
      <c r="Y133" s="285"/>
      <c r="Z133" s="285"/>
      <c r="AA133" s="285"/>
      <c r="AB133" s="285">
        <v>0</v>
      </c>
      <c r="AC133" s="285">
        <v>4</v>
      </c>
      <c r="AD133" s="285">
        <v>377</v>
      </c>
    </row>
    <row r="134" spans="1:30">
      <c r="A134" s="263">
        <v>2</v>
      </c>
      <c r="B134" s="524">
        <v>182</v>
      </c>
      <c r="C134" s="176" t="s">
        <v>792</v>
      </c>
      <c r="D134" s="45"/>
      <c r="E134" s="505">
        <v>1056</v>
      </c>
      <c r="F134" s="505" t="s">
        <v>33</v>
      </c>
      <c r="G134" s="505">
        <v>705</v>
      </c>
      <c r="H134" s="285">
        <v>22</v>
      </c>
      <c r="I134" s="285">
        <v>65</v>
      </c>
      <c r="J134" s="285">
        <v>22</v>
      </c>
      <c r="K134" s="285">
        <v>12</v>
      </c>
      <c r="L134" s="285">
        <v>121</v>
      </c>
      <c r="M134" s="285">
        <v>12</v>
      </c>
      <c r="N134" s="285">
        <v>5</v>
      </c>
      <c r="O134" s="285">
        <v>8</v>
      </c>
      <c r="P134" s="285">
        <v>3</v>
      </c>
      <c r="Q134" s="285">
        <v>48</v>
      </c>
      <c r="R134" s="285"/>
      <c r="S134" s="285">
        <v>1</v>
      </c>
      <c r="T134" s="285">
        <v>3</v>
      </c>
      <c r="U134" s="285">
        <v>0</v>
      </c>
      <c r="V134" s="285"/>
      <c r="W134" s="285">
        <v>28</v>
      </c>
      <c r="X134" s="285">
        <v>2</v>
      </c>
      <c r="Y134" s="285"/>
      <c r="Z134" s="285"/>
      <c r="AA134" s="285"/>
      <c r="AB134" s="285">
        <v>0</v>
      </c>
      <c r="AC134" s="285">
        <v>7</v>
      </c>
      <c r="AD134" s="285">
        <v>359</v>
      </c>
    </row>
    <row r="135" spans="1:30">
      <c r="A135" s="263">
        <v>2</v>
      </c>
      <c r="B135" s="524">
        <v>182</v>
      </c>
      <c r="C135" s="176" t="s">
        <v>792</v>
      </c>
      <c r="D135" s="45"/>
      <c r="E135" s="505">
        <v>1056</v>
      </c>
      <c r="F135" s="505" t="s">
        <v>32</v>
      </c>
      <c r="G135" s="505">
        <v>706</v>
      </c>
      <c r="H135" s="285">
        <v>27</v>
      </c>
      <c r="I135" s="285">
        <v>73</v>
      </c>
      <c r="J135" s="285">
        <v>24</v>
      </c>
      <c r="K135" s="285">
        <v>12</v>
      </c>
      <c r="L135" s="285">
        <v>112</v>
      </c>
      <c r="M135" s="285">
        <v>7</v>
      </c>
      <c r="N135" s="285">
        <v>3</v>
      </c>
      <c r="O135" s="285">
        <v>7</v>
      </c>
      <c r="P135" s="285">
        <v>0</v>
      </c>
      <c r="Q135" s="285">
        <v>41</v>
      </c>
      <c r="R135" s="285"/>
      <c r="S135" s="285">
        <v>1</v>
      </c>
      <c r="T135" s="285">
        <v>3</v>
      </c>
      <c r="U135" s="285">
        <v>1</v>
      </c>
      <c r="V135" s="285"/>
      <c r="W135" s="285">
        <v>63</v>
      </c>
      <c r="X135" s="285">
        <v>2</v>
      </c>
      <c r="Y135" s="285"/>
      <c r="Z135" s="285"/>
      <c r="AA135" s="285"/>
      <c r="AB135" s="285">
        <v>0</v>
      </c>
      <c r="AC135" s="285">
        <v>7</v>
      </c>
      <c r="AD135" s="285">
        <v>383</v>
      </c>
    </row>
    <row r="136" spans="1:30">
      <c r="A136" s="263">
        <v>2</v>
      </c>
      <c r="B136" s="524">
        <v>182</v>
      </c>
      <c r="C136" s="176" t="s">
        <v>792</v>
      </c>
      <c r="D136" s="540"/>
      <c r="E136" s="505">
        <v>1057</v>
      </c>
      <c r="F136" s="505" t="s">
        <v>31</v>
      </c>
      <c r="G136" s="285">
        <v>319</v>
      </c>
      <c r="H136" s="285">
        <v>18</v>
      </c>
      <c r="I136" s="285">
        <v>60</v>
      </c>
      <c r="J136" s="285">
        <v>9</v>
      </c>
      <c r="K136" s="285">
        <v>1</v>
      </c>
      <c r="L136" s="285">
        <v>58</v>
      </c>
      <c r="M136" s="285">
        <v>25</v>
      </c>
      <c r="N136" s="285">
        <v>0</v>
      </c>
      <c r="O136" s="285">
        <v>10</v>
      </c>
      <c r="P136" s="285">
        <v>2</v>
      </c>
      <c r="Q136" s="285">
        <v>18</v>
      </c>
      <c r="R136" s="285"/>
      <c r="S136" s="285">
        <v>0</v>
      </c>
      <c r="T136" s="285">
        <v>0</v>
      </c>
      <c r="U136" s="285">
        <v>1</v>
      </c>
      <c r="V136" s="285"/>
      <c r="W136" s="285">
        <v>9</v>
      </c>
      <c r="X136" s="285">
        <v>0</v>
      </c>
      <c r="Y136" s="285"/>
      <c r="Z136" s="285"/>
      <c r="AA136" s="285"/>
      <c r="AB136" s="285">
        <v>0</v>
      </c>
      <c r="AC136" s="285">
        <v>11</v>
      </c>
      <c r="AD136" s="285">
        <v>222</v>
      </c>
    </row>
    <row r="137" spans="1:30">
      <c r="A137" s="263">
        <v>2</v>
      </c>
      <c r="B137" s="524">
        <v>182</v>
      </c>
      <c r="C137" s="176" t="s">
        <v>792</v>
      </c>
      <c r="D137" s="540"/>
      <c r="E137" s="505">
        <v>1057</v>
      </c>
      <c r="F137" s="505" t="s">
        <v>79</v>
      </c>
      <c r="G137" s="285">
        <v>500</v>
      </c>
      <c r="H137" s="285">
        <v>13</v>
      </c>
      <c r="I137" s="285">
        <v>148</v>
      </c>
      <c r="J137" s="285">
        <v>29</v>
      </c>
      <c r="K137" s="285">
        <v>2</v>
      </c>
      <c r="L137" s="285">
        <v>22</v>
      </c>
      <c r="M137" s="285">
        <v>11</v>
      </c>
      <c r="N137" s="285">
        <v>36</v>
      </c>
      <c r="O137" s="285">
        <v>7</v>
      </c>
      <c r="P137" s="285">
        <v>0</v>
      </c>
      <c r="Q137" s="285">
        <v>39</v>
      </c>
      <c r="R137" s="285"/>
      <c r="S137" s="285">
        <v>0</v>
      </c>
      <c r="T137" s="285">
        <v>3</v>
      </c>
      <c r="U137" s="285">
        <v>6</v>
      </c>
      <c r="V137" s="285"/>
      <c r="W137" s="285">
        <v>1</v>
      </c>
      <c r="X137" s="285">
        <v>1</v>
      </c>
      <c r="Y137" s="285"/>
      <c r="Z137" s="285"/>
      <c r="AA137" s="285"/>
      <c r="AB137" s="285">
        <v>0</v>
      </c>
      <c r="AC137" s="285">
        <v>18</v>
      </c>
      <c r="AD137" s="285">
        <v>336</v>
      </c>
    </row>
    <row r="138" spans="1:30">
      <c r="A138" s="263">
        <v>2</v>
      </c>
      <c r="B138" s="524">
        <v>182</v>
      </c>
      <c r="C138" s="176" t="s">
        <v>792</v>
      </c>
      <c r="D138" s="45"/>
      <c r="E138" s="285">
        <v>1058</v>
      </c>
      <c r="F138" s="285" t="s">
        <v>31</v>
      </c>
      <c r="G138" s="285">
        <v>644</v>
      </c>
      <c r="H138" s="285">
        <v>49</v>
      </c>
      <c r="I138" s="285">
        <v>55</v>
      </c>
      <c r="J138" s="285">
        <v>51</v>
      </c>
      <c r="K138" s="285">
        <v>7</v>
      </c>
      <c r="L138" s="285">
        <v>171</v>
      </c>
      <c r="M138" s="285">
        <v>23</v>
      </c>
      <c r="N138" s="285">
        <v>2</v>
      </c>
      <c r="O138" s="285">
        <v>5</v>
      </c>
      <c r="P138" s="285">
        <v>0</v>
      </c>
      <c r="Q138" s="285">
        <v>63</v>
      </c>
      <c r="R138" s="285"/>
      <c r="S138" s="285">
        <v>0</v>
      </c>
      <c r="T138" s="285">
        <v>1</v>
      </c>
      <c r="U138" s="285">
        <v>1</v>
      </c>
      <c r="V138" s="285"/>
      <c r="W138" s="285">
        <v>8</v>
      </c>
      <c r="X138" s="285">
        <v>3</v>
      </c>
      <c r="Y138" s="285"/>
      <c r="Z138" s="285"/>
      <c r="AA138" s="285"/>
      <c r="AB138" s="285">
        <v>0</v>
      </c>
      <c r="AC138" s="285">
        <v>7</v>
      </c>
      <c r="AD138" s="285">
        <v>446</v>
      </c>
    </row>
    <row r="139" spans="1:30">
      <c r="A139" s="263">
        <v>2</v>
      </c>
      <c r="B139" s="524">
        <v>182</v>
      </c>
      <c r="C139" s="176" t="s">
        <v>792</v>
      </c>
      <c r="D139" s="45"/>
      <c r="E139" s="285">
        <v>1058</v>
      </c>
      <c r="F139" s="285" t="s">
        <v>79</v>
      </c>
      <c r="G139" s="285">
        <v>727</v>
      </c>
      <c r="H139" s="285">
        <v>30</v>
      </c>
      <c r="I139" s="285">
        <v>58</v>
      </c>
      <c r="J139" s="285">
        <v>47</v>
      </c>
      <c r="K139" s="285">
        <v>5</v>
      </c>
      <c r="L139" s="285">
        <v>215</v>
      </c>
      <c r="M139" s="285">
        <v>31</v>
      </c>
      <c r="N139" s="285">
        <v>1</v>
      </c>
      <c r="O139" s="285">
        <v>5</v>
      </c>
      <c r="P139" s="285">
        <v>1</v>
      </c>
      <c r="Q139" s="285">
        <v>68</v>
      </c>
      <c r="R139" s="285"/>
      <c r="S139" s="285">
        <v>4</v>
      </c>
      <c r="T139" s="285">
        <v>4</v>
      </c>
      <c r="U139" s="285">
        <v>1</v>
      </c>
      <c r="V139" s="285"/>
      <c r="W139" s="285">
        <v>10</v>
      </c>
      <c r="X139" s="285">
        <v>2</v>
      </c>
      <c r="Y139" s="285"/>
      <c r="Z139" s="285"/>
      <c r="AA139" s="285"/>
      <c r="AB139" s="285">
        <v>0</v>
      </c>
      <c r="AC139" s="285">
        <v>9</v>
      </c>
      <c r="AD139" s="285">
        <v>491</v>
      </c>
    </row>
    <row r="140" spans="1:30">
      <c r="A140" s="263">
        <v>2</v>
      </c>
      <c r="B140" s="524">
        <v>182</v>
      </c>
      <c r="C140" s="176" t="s">
        <v>792</v>
      </c>
      <c r="D140" s="45"/>
      <c r="E140" s="285">
        <v>1059</v>
      </c>
      <c r="F140" s="285" t="s">
        <v>31</v>
      </c>
      <c r="G140" s="285">
        <v>716</v>
      </c>
      <c r="H140" s="285">
        <v>97</v>
      </c>
      <c r="I140" s="285">
        <v>114</v>
      </c>
      <c r="J140" s="285">
        <v>38</v>
      </c>
      <c r="K140" s="285">
        <v>1</v>
      </c>
      <c r="L140" s="285">
        <v>119</v>
      </c>
      <c r="M140" s="285">
        <v>16</v>
      </c>
      <c r="N140" s="285">
        <v>1</v>
      </c>
      <c r="O140" s="285">
        <v>8</v>
      </c>
      <c r="P140" s="285">
        <v>3</v>
      </c>
      <c r="Q140" s="285">
        <v>59</v>
      </c>
      <c r="R140" s="285"/>
      <c r="S140" s="285">
        <v>3</v>
      </c>
      <c r="T140" s="285">
        <v>1</v>
      </c>
      <c r="U140" s="285">
        <v>3</v>
      </c>
      <c r="V140" s="285"/>
      <c r="W140" s="285">
        <v>28</v>
      </c>
      <c r="X140" s="285">
        <v>3</v>
      </c>
      <c r="Y140" s="285"/>
      <c r="Z140" s="285"/>
      <c r="AA140" s="285"/>
      <c r="AB140" s="285">
        <v>0</v>
      </c>
      <c r="AC140" s="285">
        <v>11</v>
      </c>
      <c r="AD140" s="285">
        <v>505</v>
      </c>
    </row>
    <row r="141" spans="1:30">
      <c r="A141" s="263">
        <v>2</v>
      </c>
      <c r="B141" s="524">
        <v>182</v>
      </c>
      <c r="C141" s="176" t="s">
        <v>792</v>
      </c>
      <c r="D141" s="45"/>
      <c r="E141" s="285">
        <v>1060</v>
      </c>
      <c r="F141" s="285" t="s">
        <v>31</v>
      </c>
      <c r="G141" s="285">
        <v>515</v>
      </c>
      <c r="H141" s="285">
        <v>40</v>
      </c>
      <c r="I141" s="285">
        <v>61</v>
      </c>
      <c r="J141" s="285">
        <v>43</v>
      </c>
      <c r="K141" s="285">
        <v>3</v>
      </c>
      <c r="L141" s="285">
        <v>11</v>
      </c>
      <c r="M141" s="285">
        <v>16</v>
      </c>
      <c r="N141" s="285">
        <v>5</v>
      </c>
      <c r="O141" s="285">
        <v>4</v>
      </c>
      <c r="P141" s="285">
        <v>1</v>
      </c>
      <c r="Q141" s="285">
        <v>59</v>
      </c>
      <c r="R141" s="285"/>
      <c r="S141" s="285">
        <v>4</v>
      </c>
      <c r="T141" s="285">
        <v>11</v>
      </c>
      <c r="U141" s="285">
        <v>1</v>
      </c>
      <c r="V141" s="285"/>
      <c r="W141" s="285">
        <v>26</v>
      </c>
      <c r="X141" s="285">
        <v>1</v>
      </c>
      <c r="Y141" s="285"/>
      <c r="Z141" s="285"/>
      <c r="AA141" s="285"/>
      <c r="AB141" s="285">
        <v>0</v>
      </c>
      <c r="AC141" s="285">
        <v>13</v>
      </c>
      <c r="AD141" s="285">
        <v>299</v>
      </c>
    </row>
    <row r="142" spans="1:30">
      <c r="A142" s="263">
        <v>2</v>
      </c>
      <c r="B142" s="524">
        <v>182</v>
      </c>
      <c r="C142" s="176" t="s">
        <v>792</v>
      </c>
      <c r="D142" s="45"/>
      <c r="E142" s="285">
        <v>1060</v>
      </c>
      <c r="F142" s="285" t="s">
        <v>32</v>
      </c>
      <c r="G142" s="285">
        <v>514</v>
      </c>
      <c r="H142" s="285">
        <v>33</v>
      </c>
      <c r="I142" s="285">
        <v>59</v>
      </c>
      <c r="J142" s="285">
        <v>65</v>
      </c>
      <c r="K142" s="285">
        <v>4</v>
      </c>
      <c r="L142" s="285">
        <v>13</v>
      </c>
      <c r="M142" s="285">
        <v>18</v>
      </c>
      <c r="N142" s="285">
        <v>3</v>
      </c>
      <c r="O142" s="285">
        <v>7</v>
      </c>
      <c r="P142" s="285">
        <v>3</v>
      </c>
      <c r="Q142" s="285">
        <v>72</v>
      </c>
      <c r="R142" s="285"/>
      <c r="S142" s="285">
        <v>5</v>
      </c>
      <c r="T142" s="285">
        <v>7</v>
      </c>
      <c r="U142" s="285">
        <v>1</v>
      </c>
      <c r="V142" s="285"/>
      <c r="W142" s="285">
        <v>18</v>
      </c>
      <c r="X142" s="285">
        <v>3</v>
      </c>
      <c r="Y142" s="285"/>
      <c r="Z142" s="285"/>
      <c r="AA142" s="285"/>
      <c r="AB142" s="285">
        <v>0</v>
      </c>
      <c r="AC142" s="285">
        <v>10</v>
      </c>
      <c r="AD142" s="285">
        <v>321</v>
      </c>
    </row>
    <row r="143" spans="1:30">
      <c r="A143" s="263">
        <v>2</v>
      </c>
      <c r="B143" s="524">
        <v>182</v>
      </c>
      <c r="C143" s="176" t="s">
        <v>792</v>
      </c>
      <c r="D143" s="45"/>
      <c r="E143" s="285">
        <v>1060</v>
      </c>
      <c r="F143" s="285" t="s">
        <v>33</v>
      </c>
      <c r="G143" s="285">
        <v>514</v>
      </c>
      <c r="H143" s="285">
        <v>36</v>
      </c>
      <c r="I143" s="285">
        <v>100</v>
      </c>
      <c r="J143" s="285">
        <v>48</v>
      </c>
      <c r="K143" s="285">
        <v>5</v>
      </c>
      <c r="L143" s="285">
        <v>15</v>
      </c>
      <c r="M143" s="285">
        <v>11</v>
      </c>
      <c r="N143" s="285">
        <v>2</v>
      </c>
      <c r="O143" s="285">
        <v>3</v>
      </c>
      <c r="P143" s="285">
        <v>2</v>
      </c>
      <c r="Q143" s="285">
        <v>50</v>
      </c>
      <c r="R143" s="285"/>
      <c r="S143" s="285">
        <v>2</v>
      </c>
      <c r="T143" s="285">
        <v>6</v>
      </c>
      <c r="U143" s="285">
        <v>3</v>
      </c>
      <c r="V143" s="285"/>
      <c r="W143" s="285">
        <v>23</v>
      </c>
      <c r="X143" s="285">
        <v>3</v>
      </c>
      <c r="Y143" s="285"/>
      <c r="Z143" s="285"/>
      <c r="AA143" s="285"/>
      <c r="AB143" s="285">
        <v>0</v>
      </c>
      <c r="AC143" s="285">
        <v>9</v>
      </c>
      <c r="AD143" s="285">
        <v>318</v>
      </c>
    </row>
    <row r="144" spans="1:30">
      <c r="A144" s="263">
        <v>2</v>
      </c>
      <c r="B144" s="524">
        <v>182</v>
      </c>
      <c r="C144" s="176" t="s">
        <v>792</v>
      </c>
      <c r="D144" s="45"/>
      <c r="E144" s="285">
        <v>1061</v>
      </c>
      <c r="F144" s="285" t="s">
        <v>31</v>
      </c>
      <c r="G144" s="285">
        <v>486</v>
      </c>
      <c r="H144" s="285">
        <v>31</v>
      </c>
      <c r="I144" s="285">
        <v>57</v>
      </c>
      <c r="J144" s="285">
        <v>21</v>
      </c>
      <c r="K144" s="285">
        <v>4</v>
      </c>
      <c r="L144" s="285">
        <v>77</v>
      </c>
      <c r="M144" s="285">
        <v>50</v>
      </c>
      <c r="N144" s="285">
        <v>3</v>
      </c>
      <c r="O144" s="285">
        <v>14</v>
      </c>
      <c r="P144" s="285">
        <v>3</v>
      </c>
      <c r="Q144" s="285">
        <v>48</v>
      </c>
      <c r="R144" s="285"/>
      <c r="S144" s="285">
        <v>1</v>
      </c>
      <c r="T144" s="285">
        <v>6</v>
      </c>
      <c r="U144" s="285">
        <v>0</v>
      </c>
      <c r="V144" s="285"/>
      <c r="W144" s="285">
        <v>8</v>
      </c>
      <c r="X144" s="285">
        <v>0</v>
      </c>
      <c r="Y144" s="285"/>
      <c r="Z144" s="285"/>
      <c r="AA144" s="285"/>
      <c r="AB144" s="285">
        <v>0</v>
      </c>
      <c r="AC144" s="285">
        <v>11</v>
      </c>
      <c r="AD144" s="285">
        <v>334</v>
      </c>
    </row>
    <row r="145" spans="1:30">
      <c r="A145" s="263">
        <v>2</v>
      </c>
      <c r="B145" s="524">
        <v>182</v>
      </c>
      <c r="C145" s="176" t="s">
        <v>792</v>
      </c>
      <c r="D145" s="45"/>
      <c r="E145" s="285">
        <v>1061</v>
      </c>
      <c r="F145" s="285" t="s">
        <v>79</v>
      </c>
      <c r="G145" s="285">
        <v>595</v>
      </c>
      <c r="H145" s="285">
        <v>31</v>
      </c>
      <c r="I145" s="285">
        <v>57</v>
      </c>
      <c r="J145" s="285">
        <v>21</v>
      </c>
      <c r="K145" s="285">
        <v>4</v>
      </c>
      <c r="L145" s="285">
        <v>77</v>
      </c>
      <c r="M145" s="285">
        <v>50</v>
      </c>
      <c r="N145" s="285">
        <v>3</v>
      </c>
      <c r="O145" s="285">
        <v>14</v>
      </c>
      <c r="P145" s="285">
        <v>3</v>
      </c>
      <c r="Q145" s="285">
        <v>48</v>
      </c>
      <c r="R145" s="285"/>
      <c r="S145" s="285">
        <v>1</v>
      </c>
      <c r="T145" s="285">
        <v>6</v>
      </c>
      <c r="U145" s="285">
        <v>0</v>
      </c>
      <c r="V145" s="285"/>
      <c r="W145" s="285">
        <v>8</v>
      </c>
      <c r="X145" s="285">
        <v>0</v>
      </c>
      <c r="Y145" s="285"/>
      <c r="Z145" s="285"/>
      <c r="AA145" s="285"/>
      <c r="AB145" s="285">
        <v>0</v>
      </c>
      <c r="AC145" s="285">
        <v>11</v>
      </c>
      <c r="AD145" s="285">
        <v>334</v>
      </c>
    </row>
    <row r="146" spans="1:30">
      <c r="A146" s="263">
        <v>2</v>
      </c>
      <c r="B146" s="524">
        <v>182</v>
      </c>
      <c r="C146" s="176" t="s">
        <v>792</v>
      </c>
      <c r="D146" s="45"/>
      <c r="E146" s="285">
        <v>1062</v>
      </c>
      <c r="F146" s="285" t="s">
        <v>31</v>
      </c>
      <c r="G146" s="285">
        <v>628</v>
      </c>
      <c r="H146" s="285">
        <v>88</v>
      </c>
      <c r="I146" s="285">
        <v>106</v>
      </c>
      <c r="J146" s="285">
        <v>63</v>
      </c>
      <c r="K146" s="285">
        <v>6</v>
      </c>
      <c r="L146" s="285">
        <v>26</v>
      </c>
      <c r="M146" s="285">
        <v>19</v>
      </c>
      <c r="N146" s="285">
        <v>2</v>
      </c>
      <c r="O146" s="285">
        <v>6</v>
      </c>
      <c r="P146" s="285">
        <v>0</v>
      </c>
      <c r="Q146" s="285">
        <v>28</v>
      </c>
      <c r="R146" s="285"/>
      <c r="S146" s="285">
        <v>0</v>
      </c>
      <c r="T146" s="285">
        <v>13</v>
      </c>
      <c r="U146" s="285">
        <v>1</v>
      </c>
      <c r="V146" s="285"/>
      <c r="W146" s="285">
        <v>13</v>
      </c>
      <c r="X146" s="285">
        <v>1</v>
      </c>
      <c r="Y146" s="285"/>
      <c r="Z146" s="285"/>
      <c r="AA146" s="285"/>
      <c r="AB146" s="285">
        <v>0</v>
      </c>
      <c r="AC146" s="285">
        <v>18</v>
      </c>
      <c r="AD146" s="285">
        <v>390</v>
      </c>
    </row>
    <row r="147" spans="1:30">
      <c r="A147" s="263">
        <v>2</v>
      </c>
      <c r="B147" s="524">
        <v>182</v>
      </c>
      <c r="C147" s="176" t="s">
        <v>792</v>
      </c>
      <c r="D147" s="45"/>
      <c r="E147" s="285">
        <v>1062</v>
      </c>
      <c r="F147" s="285" t="s">
        <v>32</v>
      </c>
      <c r="G147" s="285">
        <v>628</v>
      </c>
      <c r="H147" s="285">
        <v>85</v>
      </c>
      <c r="I147" s="285">
        <v>98</v>
      </c>
      <c r="J147" s="285">
        <v>43</v>
      </c>
      <c r="K147" s="285">
        <v>8</v>
      </c>
      <c r="L147" s="285">
        <v>34</v>
      </c>
      <c r="M147" s="285">
        <v>11</v>
      </c>
      <c r="N147" s="285">
        <v>1</v>
      </c>
      <c r="O147" s="285">
        <v>6</v>
      </c>
      <c r="P147" s="285">
        <v>1</v>
      </c>
      <c r="Q147" s="285">
        <v>43</v>
      </c>
      <c r="R147" s="285"/>
      <c r="S147" s="285">
        <v>3</v>
      </c>
      <c r="T147" s="285">
        <v>7</v>
      </c>
      <c r="U147" s="285">
        <v>3</v>
      </c>
      <c r="V147" s="285"/>
      <c r="W147" s="285">
        <v>20</v>
      </c>
      <c r="X147" s="285">
        <v>1</v>
      </c>
      <c r="Y147" s="285"/>
      <c r="Z147" s="285"/>
      <c r="AA147" s="285"/>
      <c r="AB147" s="285">
        <v>0</v>
      </c>
      <c r="AC147" s="285">
        <v>12</v>
      </c>
      <c r="AD147" s="285">
        <v>376</v>
      </c>
    </row>
    <row r="148" spans="1:30">
      <c r="A148" s="263">
        <v>2</v>
      </c>
      <c r="B148" s="524">
        <v>182</v>
      </c>
      <c r="C148" s="176" t="s">
        <v>792</v>
      </c>
      <c r="D148" s="45"/>
      <c r="E148" s="285">
        <v>1063</v>
      </c>
      <c r="F148" s="285" t="s">
        <v>31</v>
      </c>
      <c r="G148" s="285">
        <v>629</v>
      </c>
      <c r="H148" s="285">
        <v>47</v>
      </c>
      <c r="I148" s="285">
        <v>29</v>
      </c>
      <c r="J148" s="285">
        <v>47</v>
      </c>
      <c r="K148" s="285">
        <v>7</v>
      </c>
      <c r="L148" s="285">
        <v>150</v>
      </c>
      <c r="M148" s="285">
        <v>26</v>
      </c>
      <c r="N148" s="285">
        <v>0</v>
      </c>
      <c r="O148" s="285">
        <v>4</v>
      </c>
      <c r="P148" s="285">
        <v>3</v>
      </c>
      <c r="Q148" s="285">
        <v>99</v>
      </c>
      <c r="R148" s="285"/>
      <c r="S148" s="285">
        <v>1</v>
      </c>
      <c r="T148" s="285">
        <v>5</v>
      </c>
      <c r="U148" s="285">
        <v>0</v>
      </c>
      <c r="V148" s="285"/>
      <c r="W148" s="285">
        <v>13</v>
      </c>
      <c r="X148" s="285">
        <v>4</v>
      </c>
      <c r="Y148" s="285"/>
      <c r="Z148" s="285"/>
      <c r="AA148" s="285"/>
      <c r="AB148" s="285">
        <v>0</v>
      </c>
      <c r="AC148" s="285">
        <v>21</v>
      </c>
      <c r="AD148" s="285">
        <v>456</v>
      </c>
    </row>
    <row r="149" spans="1:30">
      <c r="A149" s="263">
        <v>2</v>
      </c>
      <c r="B149" s="524">
        <v>182</v>
      </c>
      <c r="C149" s="176" t="s">
        <v>792</v>
      </c>
      <c r="D149" s="45"/>
      <c r="E149" s="285">
        <v>1064</v>
      </c>
      <c r="F149" s="285" t="s">
        <v>31</v>
      </c>
      <c r="G149" s="285">
        <v>722</v>
      </c>
      <c r="H149" s="285">
        <v>33</v>
      </c>
      <c r="I149" s="285">
        <v>168</v>
      </c>
      <c r="J149" s="285">
        <v>18</v>
      </c>
      <c r="K149" s="285">
        <v>0</v>
      </c>
      <c r="L149" s="285">
        <v>67</v>
      </c>
      <c r="M149" s="285">
        <v>90</v>
      </c>
      <c r="N149" s="285">
        <v>0</v>
      </c>
      <c r="O149" s="285">
        <v>4</v>
      </c>
      <c r="P149" s="285">
        <v>5</v>
      </c>
      <c r="Q149" s="285">
        <v>64</v>
      </c>
      <c r="R149" s="285"/>
      <c r="S149" s="285">
        <v>2</v>
      </c>
      <c r="T149" s="285">
        <v>1</v>
      </c>
      <c r="U149" s="285">
        <v>3</v>
      </c>
      <c r="V149" s="285"/>
      <c r="W149" s="285">
        <v>30</v>
      </c>
      <c r="X149" s="285">
        <v>1</v>
      </c>
      <c r="Y149" s="285"/>
      <c r="Z149" s="285"/>
      <c r="AA149" s="285"/>
      <c r="AB149" s="285">
        <v>0</v>
      </c>
      <c r="AC149" s="285">
        <v>11</v>
      </c>
      <c r="AD149" s="285">
        <v>497</v>
      </c>
    </row>
    <row r="150" spans="1:30">
      <c r="A150" s="263">
        <v>2</v>
      </c>
      <c r="B150" s="524">
        <v>182</v>
      </c>
      <c r="C150" s="176" t="s">
        <v>792</v>
      </c>
      <c r="D150" s="45"/>
      <c r="E150" s="285">
        <v>1064</v>
      </c>
      <c r="F150" s="285" t="s">
        <v>79</v>
      </c>
      <c r="G150" s="285">
        <v>456</v>
      </c>
      <c r="H150" s="285">
        <v>43</v>
      </c>
      <c r="I150" s="285">
        <v>99</v>
      </c>
      <c r="J150" s="285">
        <v>87</v>
      </c>
      <c r="K150" s="285">
        <v>1</v>
      </c>
      <c r="L150" s="285">
        <v>31</v>
      </c>
      <c r="M150" s="285">
        <v>11</v>
      </c>
      <c r="N150" s="285">
        <v>0</v>
      </c>
      <c r="O150" s="285">
        <v>3</v>
      </c>
      <c r="P150" s="285">
        <v>0</v>
      </c>
      <c r="Q150" s="285">
        <v>51</v>
      </c>
      <c r="R150" s="285"/>
      <c r="S150" s="285">
        <v>0</v>
      </c>
      <c r="T150" s="285">
        <v>11</v>
      </c>
      <c r="U150" s="285">
        <v>3</v>
      </c>
      <c r="V150" s="285"/>
      <c r="W150" s="285">
        <v>3</v>
      </c>
      <c r="X150" s="285">
        <v>1</v>
      </c>
      <c r="Y150" s="285"/>
      <c r="Z150" s="285"/>
      <c r="AA150" s="285"/>
      <c r="AB150" s="285">
        <v>0</v>
      </c>
      <c r="AC150" s="285">
        <v>10</v>
      </c>
      <c r="AD150" s="285">
        <v>354</v>
      </c>
    </row>
    <row r="151" spans="1:30">
      <c r="A151" s="263">
        <v>2</v>
      </c>
      <c r="B151" s="524">
        <v>182</v>
      </c>
      <c r="C151" s="176" t="s">
        <v>792</v>
      </c>
      <c r="D151" s="45"/>
      <c r="E151" s="285">
        <v>1064</v>
      </c>
      <c r="F151" s="285" t="s">
        <v>376</v>
      </c>
      <c r="G151" s="285">
        <v>455</v>
      </c>
      <c r="H151" s="285">
        <v>63</v>
      </c>
      <c r="I151" s="285">
        <v>86</v>
      </c>
      <c r="J151" s="285">
        <v>88</v>
      </c>
      <c r="K151" s="285">
        <v>3</v>
      </c>
      <c r="L151" s="285">
        <v>33</v>
      </c>
      <c r="M151" s="285">
        <v>10</v>
      </c>
      <c r="N151" s="285">
        <v>1</v>
      </c>
      <c r="O151" s="285">
        <v>1</v>
      </c>
      <c r="P151" s="285">
        <v>1</v>
      </c>
      <c r="Q151" s="285">
        <v>43</v>
      </c>
      <c r="R151" s="285"/>
      <c r="S151" s="285">
        <v>1</v>
      </c>
      <c r="T151" s="285">
        <v>6</v>
      </c>
      <c r="U151" s="285">
        <v>1</v>
      </c>
      <c r="V151" s="285"/>
      <c r="W151" s="285">
        <v>1</v>
      </c>
      <c r="X151" s="285">
        <v>2</v>
      </c>
      <c r="Y151" s="285"/>
      <c r="Z151" s="285"/>
      <c r="AA151" s="285"/>
      <c r="AB151" s="285">
        <v>0</v>
      </c>
      <c r="AC151" s="285">
        <v>12</v>
      </c>
      <c r="AD151" s="285">
        <v>352</v>
      </c>
    </row>
    <row r="152" spans="1:30">
      <c r="A152" s="263">
        <v>2</v>
      </c>
      <c r="B152" s="524">
        <v>182</v>
      </c>
      <c r="C152" s="176" t="s">
        <v>792</v>
      </c>
      <c r="D152" s="45"/>
      <c r="E152" s="285">
        <v>1064</v>
      </c>
      <c r="F152" s="285" t="s">
        <v>136</v>
      </c>
      <c r="G152" s="285">
        <v>396</v>
      </c>
      <c r="H152" s="285">
        <v>42</v>
      </c>
      <c r="I152" s="285">
        <v>62</v>
      </c>
      <c r="J152" s="285">
        <v>26</v>
      </c>
      <c r="K152" s="285">
        <v>0</v>
      </c>
      <c r="L152" s="285">
        <v>77</v>
      </c>
      <c r="M152" s="285">
        <v>29</v>
      </c>
      <c r="N152" s="285">
        <v>2</v>
      </c>
      <c r="O152" s="285">
        <v>4</v>
      </c>
      <c r="P152" s="285">
        <v>1</v>
      </c>
      <c r="Q152" s="285">
        <v>27</v>
      </c>
      <c r="R152" s="285"/>
      <c r="S152" s="285">
        <v>5</v>
      </c>
      <c r="T152" s="285">
        <v>3</v>
      </c>
      <c r="U152" s="285">
        <v>3</v>
      </c>
      <c r="V152" s="285"/>
      <c r="W152" s="285">
        <v>5</v>
      </c>
      <c r="X152" s="285">
        <v>0</v>
      </c>
      <c r="Y152" s="285"/>
      <c r="Z152" s="285"/>
      <c r="AA152" s="285"/>
      <c r="AB152" s="285">
        <v>0</v>
      </c>
      <c r="AC152" s="285">
        <v>10</v>
      </c>
      <c r="AD152" s="285">
        <v>296</v>
      </c>
    </row>
    <row r="153" spans="1:30">
      <c r="A153" s="263">
        <v>2</v>
      </c>
      <c r="B153" s="524">
        <v>182</v>
      </c>
      <c r="C153" s="176" t="s">
        <v>792</v>
      </c>
      <c r="D153" s="45"/>
      <c r="E153" s="285">
        <v>1065</v>
      </c>
      <c r="F153" s="285" t="s">
        <v>31</v>
      </c>
      <c r="G153" s="285">
        <v>674</v>
      </c>
      <c r="H153" s="285">
        <v>29</v>
      </c>
      <c r="I153" s="285">
        <v>79</v>
      </c>
      <c r="J153" s="285">
        <v>25</v>
      </c>
      <c r="K153" s="285">
        <v>4</v>
      </c>
      <c r="L153" s="285">
        <v>78</v>
      </c>
      <c r="M153" s="285">
        <v>9</v>
      </c>
      <c r="N153" s="285">
        <v>1</v>
      </c>
      <c r="O153" s="285">
        <v>10</v>
      </c>
      <c r="P153" s="285">
        <v>1</v>
      </c>
      <c r="Q153" s="285">
        <v>79</v>
      </c>
      <c r="R153" s="285"/>
      <c r="S153" s="285">
        <v>1</v>
      </c>
      <c r="T153" s="285">
        <v>16</v>
      </c>
      <c r="U153" s="285">
        <v>1</v>
      </c>
      <c r="V153" s="285"/>
      <c r="W153" s="285">
        <v>28</v>
      </c>
      <c r="X153" s="285">
        <v>4</v>
      </c>
      <c r="Y153" s="285"/>
      <c r="Z153" s="285"/>
      <c r="AA153" s="285"/>
      <c r="AB153" s="285">
        <v>0</v>
      </c>
      <c r="AC153" s="285">
        <v>14</v>
      </c>
      <c r="AD153" s="285">
        <v>379</v>
      </c>
    </row>
    <row r="154" spans="1:30">
      <c r="A154" s="263">
        <v>2</v>
      </c>
      <c r="B154" s="524">
        <v>182</v>
      </c>
      <c r="C154" s="176" t="s">
        <v>792</v>
      </c>
      <c r="D154" s="45"/>
      <c r="E154" s="285">
        <v>1065</v>
      </c>
      <c r="F154" s="285" t="s">
        <v>32</v>
      </c>
      <c r="G154" s="285">
        <v>673</v>
      </c>
      <c r="H154" s="285">
        <v>43</v>
      </c>
      <c r="I154" s="285">
        <v>119</v>
      </c>
      <c r="J154" s="285">
        <v>22</v>
      </c>
      <c r="K154" s="285">
        <v>2</v>
      </c>
      <c r="L154" s="285">
        <v>81</v>
      </c>
      <c r="M154" s="285">
        <v>13</v>
      </c>
      <c r="N154" s="285">
        <v>0</v>
      </c>
      <c r="O154" s="285">
        <v>10</v>
      </c>
      <c r="P154" s="285">
        <v>6</v>
      </c>
      <c r="Q154" s="285">
        <v>69</v>
      </c>
      <c r="R154" s="285"/>
      <c r="S154" s="285">
        <v>0</v>
      </c>
      <c r="T154" s="285">
        <v>8</v>
      </c>
      <c r="U154" s="285">
        <v>6</v>
      </c>
      <c r="V154" s="285"/>
      <c r="W154" s="285">
        <v>26</v>
      </c>
      <c r="X154" s="285">
        <v>2</v>
      </c>
      <c r="Y154" s="285"/>
      <c r="Z154" s="285"/>
      <c r="AA154" s="285"/>
      <c r="AB154" s="285">
        <v>0</v>
      </c>
      <c r="AC154" s="285">
        <v>16</v>
      </c>
      <c r="AD154" s="285">
        <v>423</v>
      </c>
    </row>
    <row r="155" spans="1:30">
      <c r="A155" s="263">
        <v>2</v>
      </c>
      <c r="B155" s="524">
        <v>182</v>
      </c>
      <c r="C155" s="176" t="s">
        <v>792</v>
      </c>
      <c r="D155" s="45"/>
      <c r="E155" s="285">
        <v>1065</v>
      </c>
      <c r="F155" s="285" t="s">
        <v>79</v>
      </c>
      <c r="G155" s="285">
        <v>258</v>
      </c>
      <c r="H155" s="285">
        <v>6</v>
      </c>
      <c r="I155" s="285">
        <v>18</v>
      </c>
      <c r="J155" s="285">
        <v>25</v>
      </c>
      <c r="K155" s="285">
        <v>0</v>
      </c>
      <c r="L155" s="285">
        <v>41</v>
      </c>
      <c r="M155" s="285">
        <v>5</v>
      </c>
      <c r="N155" s="285">
        <v>0</v>
      </c>
      <c r="O155" s="285">
        <v>3</v>
      </c>
      <c r="P155" s="285">
        <v>5</v>
      </c>
      <c r="Q155" s="285">
        <v>68</v>
      </c>
      <c r="R155" s="285"/>
      <c r="S155" s="285">
        <v>1</v>
      </c>
      <c r="T155" s="285">
        <v>0</v>
      </c>
      <c r="U155" s="285">
        <v>1</v>
      </c>
      <c r="V155" s="285"/>
      <c r="W155" s="285">
        <v>7</v>
      </c>
      <c r="X155" s="285">
        <v>0</v>
      </c>
      <c r="Y155" s="285"/>
      <c r="Z155" s="285"/>
      <c r="AA155" s="285"/>
      <c r="AB155" s="285">
        <v>0</v>
      </c>
      <c r="AC155" s="285">
        <v>5</v>
      </c>
      <c r="AD155" s="285">
        <v>185</v>
      </c>
    </row>
    <row r="156" spans="1:30">
      <c r="A156" s="263">
        <v>2</v>
      </c>
      <c r="B156" s="524">
        <v>182</v>
      </c>
      <c r="C156" s="176" t="s">
        <v>792</v>
      </c>
      <c r="D156" s="45"/>
      <c r="E156" s="285">
        <v>1066</v>
      </c>
      <c r="F156" s="285" t="s">
        <v>31</v>
      </c>
      <c r="G156" s="285">
        <v>234</v>
      </c>
      <c r="H156" s="285">
        <v>25</v>
      </c>
      <c r="I156" s="285">
        <v>23</v>
      </c>
      <c r="J156" s="285">
        <v>13</v>
      </c>
      <c r="K156" s="285">
        <v>2</v>
      </c>
      <c r="L156" s="285">
        <v>48</v>
      </c>
      <c r="M156" s="285">
        <v>4</v>
      </c>
      <c r="N156" s="285">
        <v>1</v>
      </c>
      <c r="O156" s="285">
        <v>5</v>
      </c>
      <c r="P156" s="285">
        <v>0</v>
      </c>
      <c r="Q156" s="285">
        <v>28</v>
      </c>
      <c r="R156" s="285"/>
      <c r="S156" s="285">
        <v>0</v>
      </c>
      <c r="T156" s="285">
        <v>1</v>
      </c>
      <c r="U156" s="285">
        <v>0</v>
      </c>
      <c r="V156" s="285"/>
      <c r="W156" s="285">
        <v>4</v>
      </c>
      <c r="X156" s="285">
        <v>0</v>
      </c>
      <c r="Y156" s="285"/>
      <c r="Z156" s="285"/>
      <c r="AA156" s="285"/>
      <c r="AB156" s="285">
        <v>0</v>
      </c>
      <c r="AC156" s="285">
        <v>5</v>
      </c>
      <c r="AD156" s="285">
        <v>159</v>
      </c>
    </row>
    <row r="157" spans="1:30">
      <c r="A157" s="263">
        <v>2</v>
      </c>
      <c r="B157" s="524">
        <v>182</v>
      </c>
      <c r="C157" s="176" t="s">
        <v>792</v>
      </c>
      <c r="D157" s="45"/>
      <c r="E157" s="285">
        <v>1066</v>
      </c>
      <c r="F157" s="285" t="s">
        <v>79</v>
      </c>
      <c r="G157" s="285">
        <v>693</v>
      </c>
      <c r="H157" s="285">
        <v>34</v>
      </c>
      <c r="I157" s="285">
        <v>117</v>
      </c>
      <c r="J157" s="285">
        <v>41</v>
      </c>
      <c r="K157" s="285">
        <v>3</v>
      </c>
      <c r="L157" s="285">
        <v>188</v>
      </c>
      <c r="M157" s="285">
        <v>6</v>
      </c>
      <c r="N157" s="285">
        <v>0</v>
      </c>
      <c r="O157" s="285">
        <v>9</v>
      </c>
      <c r="P157" s="285">
        <v>1</v>
      </c>
      <c r="Q157" s="285">
        <v>30</v>
      </c>
      <c r="R157" s="285"/>
      <c r="S157" s="285">
        <v>1</v>
      </c>
      <c r="T157" s="285">
        <v>2</v>
      </c>
      <c r="U157" s="285">
        <v>2</v>
      </c>
      <c r="V157" s="285"/>
      <c r="W157" s="285">
        <v>14</v>
      </c>
      <c r="X157" s="285">
        <v>1</v>
      </c>
      <c r="Y157" s="285"/>
      <c r="Z157" s="285"/>
      <c r="AA157" s="285"/>
      <c r="AB157" s="285">
        <v>0</v>
      </c>
      <c r="AC157" s="285">
        <v>10</v>
      </c>
      <c r="AD157" s="285">
        <v>459</v>
      </c>
    </row>
    <row r="158" spans="1:30">
      <c r="A158" s="263">
        <v>2</v>
      </c>
      <c r="B158" s="524">
        <v>182</v>
      </c>
      <c r="C158" s="176" t="s">
        <v>792</v>
      </c>
      <c r="D158" s="45"/>
      <c r="E158" s="285">
        <v>1067</v>
      </c>
      <c r="F158" s="285" t="s">
        <v>31</v>
      </c>
      <c r="G158" s="285">
        <v>435</v>
      </c>
      <c r="H158" s="285">
        <v>81</v>
      </c>
      <c r="I158" s="285">
        <v>19</v>
      </c>
      <c r="J158" s="285">
        <v>39</v>
      </c>
      <c r="K158" s="285">
        <v>1</v>
      </c>
      <c r="L158" s="285">
        <v>119</v>
      </c>
      <c r="M158" s="285">
        <v>9</v>
      </c>
      <c r="N158" s="285">
        <v>2</v>
      </c>
      <c r="O158" s="285">
        <v>3</v>
      </c>
      <c r="P158" s="285">
        <v>2</v>
      </c>
      <c r="Q158" s="285">
        <v>22</v>
      </c>
      <c r="R158" s="285"/>
      <c r="S158" s="285">
        <v>0</v>
      </c>
      <c r="T158" s="285">
        <v>1</v>
      </c>
      <c r="U158" s="285">
        <v>2</v>
      </c>
      <c r="V158" s="285"/>
      <c r="W158" s="285">
        <v>6</v>
      </c>
      <c r="X158" s="285">
        <v>0</v>
      </c>
      <c r="Y158" s="285"/>
      <c r="Z158" s="285"/>
      <c r="AA158" s="285"/>
      <c r="AB158" s="285">
        <v>0</v>
      </c>
      <c r="AC158" s="285">
        <v>6</v>
      </c>
      <c r="AD158" s="285">
        <v>312</v>
      </c>
    </row>
    <row r="159" spans="1:30">
      <c r="A159" s="263">
        <v>2</v>
      </c>
      <c r="B159" s="524">
        <v>182</v>
      </c>
      <c r="C159" s="176" t="s">
        <v>792</v>
      </c>
      <c r="D159" s="45"/>
      <c r="E159" s="285">
        <v>1067</v>
      </c>
      <c r="F159" s="285" t="s">
        <v>32</v>
      </c>
      <c r="G159" s="285">
        <v>434</v>
      </c>
      <c r="H159" s="285">
        <v>96</v>
      </c>
      <c r="I159" s="285">
        <v>19</v>
      </c>
      <c r="J159" s="285">
        <v>47</v>
      </c>
      <c r="K159" s="285">
        <v>3</v>
      </c>
      <c r="L159" s="285">
        <v>98</v>
      </c>
      <c r="M159" s="285">
        <v>6</v>
      </c>
      <c r="N159" s="285">
        <v>4</v>
      </c>
      <c r="O159" s="285">
        <v>0</v>
      </c>
      <c r="P159" s="285">
        <v>1</v>
      </c>
      <c r="Q159" s="285">
        <v>28</v>
      </c>
      <c r="R159" s="285"/>
      <c r="S159" s="285">
        <v>0</v>
      </c>
      <c r="T159" s="285">
        <v>3</v>
      </c>
      <c r="U159" s="285">
        <v>0</v>
      </c>
      <c r="V159" s="285"/>
      <c r="W159" s="285">
        <v>8</v>
      </c>
      <c r="X159" s="285">
        <v>0</v>
      </c>
      <c r="Y159" s="285"/>
      <c r="Z159" s="285"/>
      <c r="AA159" s="285"/>
      <c r="AB159" s="285">
        <v>0</v>
      </c>
      <c r="AC159" s="285">
        <v>10</v>
      </c>
      <c r="AD159" s="285">
        <v>323</v>
      </c>
    </row>
    <row r="160" spans="1:30">
      <c r="A160" s="263">
        <v>2</v>
      </c>
      <c r="B160" s="524">
        <v>182</v>
      </c>
      <c r="C160" s="176" t="s">
        <v>792</v>
      </c>
      <c r="D160" s="45"/>
      <c r="E160" s="285">
        <v>1068</v>
      </c>
      <c r="F160" s="285" t="s">
        <v>31</v>
      </c>
      <c r="G160" s="285">
        <v>572</v>
      </c>
      <c r="H160" s="285">
        <v>12</v>
      </c>
      <c r="I160" s="285">
        <v>39</v>
      </c>
      <c r="J160" s="285">
        <v>39</v>
      </c>
      <c r="K160" s="285">
        <v>1</v>
      </c>
      <c r="L160" s="285">
        <v>51</v>
      </c>
      <c r="M160" s="285">
        <v>34</v>
      </c>
      <c r="N160" s="285">
        <v>1</v>
      </c>
      <c r="O160" s="285">
        <v>5</v>
      </c>
      <c r="P160" s="285">
        <v>1</v>
      </c>
      <c r="Q160" s="285">
        <v>72</v>
      </c>
      <c r="R160" s="285"/>
      <c r="S160" s="285">
        <v>0</v>
      </c>
      <c r="T160" s="285">
        <v>7</v>
      </c>
      <c r="U160" s="285">
        <v>0</v>
      </c>
      <c r="V160" s="285"/>
      <c r="W160" s="285">
        <v>19</v>
      </c>
      <c r="X160" s="285">
        <v>2</v>
      </c>
      <c r="Y160" s="285"/>
      <c r="Z160" s="285"/>
      <c r="AA160" s="285"/>
      <c r="AB160" s="285">
        <v>0</v>
      </c>
      <c r="AC160" s="285">
        <v>11</v>
      </c>
      <c r="AD160" s="285">
        <v>294</v>
      </c>
    </row>
    <row r="161" spans="1:30">
      <c r="A161" s="263">
        <v>2</v>
      </c>
      <c r="B161" s="524">
        <v>182</v>
      </c>
      <c r="C161" s="176" t="s">
        <v>792</v>
      </c>
      <c r="D161" s="45"/>
      <c r="E161" s="285">
        <v>1068</v>
      </c>
      <c r="F161" s="285" t="s">
        <v>32</v>
      </c>
      <c r="G161" s="285">
        <v>571</v>
      </c>
      <c r="H161" s="285">
        <v>22</v>
      </c>
      <c r="I161" s="285">
        <v>41</v>
      </c>
      <c r="J161" s="285">
        <v>37</v>
      </c>
      <c r="K161" s="285">
        <v>3</v>
      </c>
      <c r="L161" s="285">
        <v>56</v>
      </c>
      <c r="M161" s="285">
        <v>40</v>
      </c>
      <c r="N161" s="285">
        <v>1</v>
      </c>
      <c r="O161" s="285">
        <v>3</v>
      </c>
      <c r="P161" s="285">
        <v>0</v>
      </c>
      <c r="Q161" s="285">
        <v>68</v>
      </c>
      <c r="R161" s="285"/>
      <c r="S161" s="285">
        <v>1</v>
      </c>
      <c r="T161" s="285">
        <v>4</v>
      </c>
      <c r="U161" s="285">
        <v>1</v>
      </c>
      <c r="V161" s="285"/>
      <c r="W161" s="285">
        <v>18</v>
      </c>
      <c r="X161" s="285">
        <v>1</v>
      </c>
      <c r="Y161" s="285"/>
      <c r="Z161" s="285"/>
      <c r="AA161" s="285"/>
      <c r="AB161" s="285">
        <v>0</v>
      </c>
      <c r="AC161" s="285">
        <v>8</v>
      </c>
      <c r="AD161" s="285">
        <v>304</v>
      </c>
    </row>
    <row r="162" spans="1:30">
      <c r="A162" s="263">
        <v>2</v>
      </c>
      <c r="B162" s="524">
        <v>182</v>
      </c>
      <c r="C162" s="176" t="s">
        <v>792</v>
      </c>
      <c r="D162" s="45"/>
      <c r="E162" s="285">
        <v>1069</v>
      </c>
      <c r="F162" s="285" t="s">
        <v>31</v>
      </c>
      <c r="G162" s="285">
        <v>626</v>
      </c>
      <c r="H162" s="285">
        <v>29</v>
      </c>
      <c r="I162" s="285">
        <v>48</v>
      </c>
      <c r="J162" s="285">
        <v>33</v>
      </c>
      <c r="K162" s="285">
        <v>2</v>
      </c>
      <c r="L162" s="285">
        <v>87</v>
      </c>
      <c r="M162" s="285">
        <v>10</v>
      </c>
      <c r="N162" s="285">
        <v>0</v>
      </c>
      <c r="O162" s="285">
        <v>5</v>
      </c>
      <c r="P162" s="285">
        <v>1</v>
      </c>
      <c r="Q162" s="285">
        <v>51</v>
      </c>
      <c r="R162" s="285"/>
      <c r="S162" s="285">
        <v>0</v>
      </c>
      <c r="T162" s="285">
        <v>7</v>
      </c>
      <c r="U162" s="285">
        <v>0</v>
      </c>
      <c r="V162" s="285"/>
      <c r="W162" s="285">
        <v>25</v>
      </c>
      <c r="X162" s="285">
        <v>2</v>
      </c>
      <c r="Y162" s="285"/>
      <c r="Z162" s="285"/>
      <c r="AA162" s="285"/>
      <c r="AB162" s="285">
        <v>0</v>
      </c>
      <c r="AC162" s="285">
        <v>7</v>
      </c>
      <c r="AD162" s="285">
        <v>307</v>
      </c>
    </row>
    <row r="163" spans="1:30">
      <c r="A163" s="263">
        <v>2</v>
      </c>
      <c r="B163" s="524">
        <v>182</v>
      </c>
      <c r="C163" s="176" t="s">
        <v>792</v>
      </c>
      <c r="D163" s="45"/>
      <c r="E163" s="285">
        <v>1069</v>
      </c>
      <c r="F163" s="285" t="s">
        <v>32</v>
      </c>
      <c r="G163" s="285">
        <v>626</v>
      </c>
      <c r="H163" s="285">
        <v>25</v>
      </c>
      <c r="I163" s="285">
        <v>48</v>
      </c>
      <c r="J163" s="285">
        <v>51</v>
      </c>
      <c r="K163" s="285">
        <v>2</v>
      </c>
      <c r="L163" s="285">
        <v>59</v>
      </c>
      <c r="M163" s="285">
        <v>9</v>
      </c>
      <c r="N163" s="285">
        <v>3</v>
      </c>
      <c r="O163" s="285">
        <v>7</v>
      </c>
      <c r="P163" s="285">
        <v>1</v>
      </c>
      <c r="Q163" s="285">
        <v>55</v>
      </c>
      <c r="R163" s="285"/>
      <c r="S163" s="285">
        <v>0</v>
      </c>
      <c r="T163" s="285">
        <v>7</v>
      </c>
      <c r="U163" s="285">
        <v>2</v>
      </c>
      <c r="V163" s="285"/>
      <c r="W163" s="285">
        <v>18</v>
      </c>
      <c r="X163" s="285">
        <v>1</v>
      </c>
      <c r="Y163" s="285"/>
      <c r="Z163" s="285"/>
      <c r="AA163" s="285"/>
      <c r="AB163" s="285">
        <v>0</v>
      </c>
      <c r="AC163" s="285">
        <v>9</v>
      </c>
      <c r="AD163" s="285">
        <v>297</v>
      </c>
    </row>
    <row r="164" spans="1:30">
      <c r="A164" s="263">
        <v>2</v>
      </c>
      <c r="B164" s="524">
        <v>182</v>
      </c>
      <c r="C164" s="176" t="s">
        <v>792</v>
      </c>
      <c r="D164" s="45"/>
      <c r="E164" s="285">
        <v>1069</v>
      </c>
      <c r="F164" s="285" t="s">
        <v>33</v>
      </c>
      <c r="G164" s="285">
        <v>626</v>
      </c>
      <c r="H164" s="285">
        <v>26</v>
      </c>
      <c r="I164" s="285">
        <v>47</v>
      </c>
      <c r="J164" s="285">
        <v>28</v>
      </c>
      <c r="K164" s="285">
        <v>1</v>
      </c>
      <c r="L164" s="285">
        <v>61</v>
      </c>
      <c r="M164" s="285">
        <v>10</v>
      </c>
      <c r="N164" s="285">
        <v>1</v>
      </c>
      <c r="O164" s="285">
        <v>10</v>
      </c>
      <c r="P164" s="285">
        <v>0</v>
      </c>
      <c r="Q164" s="285">
        <v>48</v>
      </c>
      <c r="R164" s="285"/>
      <c r="S164" s="285">
        <v>3</v>
      </c>
      <c r="T164" s="285">
        <v>5</v>
      </c>
      <c r="U164" s="285">
        <v>0</v>
      </c>
      <c r="V164" s="285"/>
      <c r="W164" s="285">
        <v>17</v>
      </c>
      <c r="X164" s="285">
        <v>1</v>
      </c>
      <c r="Y164" s="285"/>
      <c r="Z164" s="285"/>
      <c r="AA164" s="285"/>
      <c r="AB164" s="285">
        <v>0</v>
      </c>
      <c r="AC164" s="285">
        <v>8</v>
      </c>
      <c r="AD164" s="285">
        <v>266</v>
      </c>
    </row>
    <row r="165" spans="1:30">
      <c r="A165" s="263">
        <v>2</v>
      </c>
      <c r="B165" s="524">
        <v>182</v>
      </c>
      <c r="C165" s="176" t="s">
        <v>792</v>
      </c>
      <c r="D165" s="45"/>
      <c r="E165" s="285">
        <v>1069</v>
      </c>
      <c r="F165" s="285" t="s">
        <v>197</v>
      </c>
      <c r="G165" s="285">
        <v>625</v>
      </c>
      <c r="H165" s="285">
        <v>20</v>
      </c>
      <c r="I165" s="285">
        <v>43</v>
      </c>
      <c r="J165" s="285">
        <v>37</v>
      </c>
      <c r="K165" s="285">
        <v>4</v>
      </c>
      <c r="L165" s="285">
        <v>92</v>
      </c>
      <c r="M165" s="285">
        <v>5</v>
      </c>
      <c r="N165" s="285">
        <v>0</v>
      </c>
      <c r="O165" s="285">
        <v>6</v>
      </c>
      <c r="P165" s="285">
        <v>2</v>
      </c>
      <c r="Q165" s="285">
        <v>56</v>
      </c>
      <c r="R165" s="285"/>
      <c r="S165" s="285">
        <v>1</v>
      </c>
      <c r="T165" s="285">
        <v>8</v>
      </c>
      <c r="U165" s="285">
        <v>1</v>
      </c>
      <c r="V165" s="285"/>
      <c r="W165" s="285">
        <v>10</v>
      </c>
      <c r="X165" s="285">
        <v>3</v>
      </c>
      <c r="Y165" s="285"/>
      <c r="Z165" s="285"/>
      <c r="AA165" s="285"/>
      <c r="AB165" s="285">
        <v>0</v>
      </c>
      <c r="AC165" s="285">
        <v>16</v>
      </c>
      <c r="AD165" s="285">
        <v>304</v>
      </c>
    </row>
    <row r="166" spans="1:30">
      <c r="A166" s="263">
        <v>2</v>
      </c>
      <c r="B166" s="524">
        <v>182</v>
      </c>
      <c r="C166" s="176" t="s">
        <v>792</v>
      </c>
      <c r="D166" s="45"/>
      <c r="E166" s="285">
        <v>1069</v>
      </c>
      <c r="F166" s="285" t="s">
        <v>334</v>
      </c>
      <c r="G166" s="285">
        <v>625</v>
      </c>
      <c r="H166" s="285">
        <v>22</v>
      </c>
      <c r="I166" s="285">
        <v>45</v>
      </c>
      <c r="J166" s="285">
        <v>30</v>
      </c>
      <c r="K166" s="285">
        <v>4</v>
      </c>
      <c r="L166" s="285">
        <v>91</v>
      </c>
      <c r="M166" s="285">
        <v>12</v>
      </c>
      <c r="N166" s="285">
        <v>2</v>
      </c>
      <c r="O166" s="285">
        <v>10</v>
      </c>
      <c r="P166" s="285">
        <v>0</v>
      </c>
      <c r="Q166" s="285">
        <v>66</v>
      </c>
      <c r="R166" s="285"/>
      <c r="S166" s="285">
        <v>2</v>
      </c>
      <c r="T166" s="285">
        <v>3</v>
      </c>
      <c r="U166" s="285">
        <v>3</v>
      </c>
      <c r="V166" s="285"/>
      <c r="W166" s="285">
        <v>21</v>
      </c>
      <c r="X166" s="285">
        <v>0</v>
      </c>
      <c r="Y166" s="285"/>
      <c r="Z166" s="285"/>
      <c r="AA166" s="285"/>
      <c r="AB166" s="285">
        <v>0</v>
      </c>
      <c r="AC166" s="285">
        <v>5</v>
      </c>
      <c r="AD166" s="285">
        <v>316</v>
      </c>
    </row>
    <row r="167" spans="1:30">
      <c r="A167" s="263">
        <v>2</v>
      </c>
      <c r="B167" s="524">
        <v>182</v>
      </c>
      <c r="C167" s="176" t="s">
        <v>792</v>
      </c>
      <c r="D167" s="45"/>
      <c r="E167" s="285">
        <v>1070</v>
      </c>
      <c r="F167" s="285" t="s">
        <v>31</v>
      </c>
      <c r="G167" s="285">
        <v>563</v>
      </c>
      <c r="H167" s="285">
        <v>50</v>
      </c>
      <c r="I167" s="285">
        <v>100</v>
      </c>
      <c r="J167" s="285">
        <v>98</v>
      </c>
      <c r="K167" s="285">
        <v>0</v>
      </c>
      <c r="L167" s="285">
        <v>68</v>
      </c>
      <c r="M167" s="285">
        <v>24</v>
      </c>
      <c r="N167" s="285">
        <v>1</v>
      </c>
      <c r="O167" s="285">
        <v>3</v>
      </c>
      <c r="P167" s="285">
        <v>2</v>
      </c>
      <c r="Q167" s="285">
        <v>68</v>
      </c>
      <c r="R167" s="285"/>
      <c r="S167" s="285">
        <v>1</v>
      </c>
      <c r="T167" s="285">
        <v>6</v>
      </c>
      <c r="U167" s="285">
        <v>2</v>
      </c>
      <c r="V167" s="285"/>
      <c r="W167" s="285">
        <v>10</v>
      </c>
      <c r="X167" s="285">
        <v>1</v>
      </c>
      <c r="Y167" s="285"/>
      <c r="Z167" s="285"/>
      <c r="AA167" s="285"/>
      <c r="AB167" s="285">
        <v>0</v>
      </c>
      <c r="AC167" s="285">
        <v>14</v>
      </c>
      <c r="AD167" s="285">
        <v>448</v>
      </c>
    </row>
    <row r="168" spans="1:30">
      <c r="A168" s="263">
        <v>2</v>
      </c>
      <c r="B168" s="524">
        <v>182</v>
      </c>
      <c r="C168" s="176" t="s">
        <v>792</v>
      </c>
      <c r="D168" s="45"/>
      <c r="E168" s="285">
        <v>1070</v>
      </c>
      <c r="F168" s="285" t="s">
        <v>79</v>
      </c>
      <c r="G168" s="285">
        <v>380</v>
      </c>
      <c r="H168" s="285">
        <v>15</v>
      </c>
      <c r="I168" s="285">
        <v>67</v>
      </c>
      <c r="J168" s="285">
        <v>15</v>
      </c>
      <c r="K168" s="285">
        <v>1</v>
      </c>
      <c r="L168" s="285">
        <v>76</v>
      </c>
      <c r="M168" s="285">
        <v>5</v>
      </c>
      <c r="N168" s="285">
        <v>1</v>
      </c>
      <c r="O168" s="285">
        <v>6</v>
      </c>
      <c r="P168" s="285">
        <v>1</v>
      </c>
      <c r="Q168" s="285">
        <v>63</v>
      </c>
      <c r="R168" s="285"/>
      <c r="S168" s="285">
        <v>0</v>
      </c>
      <c r="T168" s="285">
        <v>2</v>
      </c>
      <c r="U168" s="285">
        <v>1</v>
      </c>
      <c r="V168" s="285"/>
      <c r="W168" s="285">
        <v>1</v>
      </c>
      <c r="X168" s="285">
        <v>0</v>
      </c>
      <c r="Y168" s="285"/>
      <c r="Z168" s="285"/>
      <c r="AA168" s="285"/>
      <c r="AB168" s="285">
        <v>0</v>
      </c>
      <c r="AC168" s="285">
        <v>7</v>
      </c>
      <c r="AD168" s="285">
        <v>261</v>
      </c>
    </row>
    <row r="169" spans="1:30">
      <c r="A169" s="263">
        <v>2</v>
      </c>
      <c r="B169" s="524">
        <v>182</v>
      </c>
      <c r="C169" s="176" t="s">
        <v>792</v>
      </c>
      <c r="D169" s="45"/>
      <c r="E169" s="285">
        <v>1070</v>
      </c>
      <c r="F169" s="285" t="s">
        <v>376</v>
      </c>
      <c r="G169" s="285">
        <v>380</v>
      </c>
      <c r="H169" s="285">
        <v>20</v>
      </c>
      <c r="I169" s="285">
        <v>63</v>
      </c>
      <c r="J169" s="285">
        <v>7</v>
      </c>
      <c r="K169" s="285">
        <v>7</v>
      </c>
      <c r="L169" s="285">
        <v>86</v>
      </c>
      <c r="M169" s="285">
        <v>3</v>
      </c>
      <c r="N169" s="285">
        <v>0</v>
      </c>
      <c r="O169" s="285">
        <v>2</v>
      </c>
      <c r="P169" s="285">
        <v>3</v>
      </c>
      <c r="Q169" s="285">
        <v>43</v>
      </c>
      <c r="R169" s="285"/>
      <c r="S169" s="285">
        <v>0</v>
      </c>
      <c r="T169" s="285">
        <v>1</v>
      </c>
      <c r="U169" s="285">
        <v>0</v>
      </c>
      <c r="V169" s="285"/>
      <c r="W169" s="285">
        <v>5</v>
      </c>
      <c r="X169" s="285">
        <v>0</v>
      </c>
      <c r="Y169" s="285"/>
      <c r="Z169" s="285"/>
      <c r="AA169" s="285"/>
      <c r="AB169" s="285">
        <v>0</v>
      </c>
      <c r="AC169" s="285">
        <v>9</v>
      </c>
      <c r="AD169" s="285">
        <v>249</v>
      </c>
    </row>
    <row r="170" spans="1:30">
      <c r="A170" s="263">
        <v>2</v>
      </c>
      <c r="B170" s="524">
        <v>182</v>
      </c>
      <c r="C170" s="176" t="s">
        <v>792</v>
      </c>
      <c r="D170" s="45"/>
      <c r="E170" s="285">
        <v>1071</v>
      </c>
      <c r="F170" s="285" t="s">
        <v>31</v>
      </c>
      <c r="G170" s="285">
        <v>565</v>
      </c>
      <c r="H170" s="285">
        <v>43</v>
      </c>
      <c r="I170" s="285">
        <v>85</v>
      </c>
      <c r="J170" s="285">
        <v>65</v>
      </c>
      <c r="K170" s="285">
        <v>10</v>
      </c>
      <c r="L170" s="285">
        <v>89</v>
      </c>
      <c r="M170" s="285">
        <v>3</v>
      </c>
      <c r="N170" s="285">
        <v>2</v>
      </c>
      <c r="O170" s="285">
        <v>2</v>
      </c>
      <c r="P170" s="285">
        <v>0</v>
      </c>
      <c r="Q170" s="285">
        <v>52</v>
      </c>
      <c r="R170" s="285"/>
      <c r="S170" s="285">
        <v>2</v>
      </c>
      <c r="T170" s="285">
        <v>11</v>
      </c>
      <c r="U170" s="285">
        <v>0</v>
      </c>
      <c r="V170" s="285"/>
      <c r="W170" s="285">
        <v>4</v>
      </c>
      <c r="X170" s="285">
        <v>3</v>
      </c>
      <c r="Y170" s="285"/>
      <c r="Z170" s="285"/>
      <c r="AA170" s="285"/>
      <c r="AB170" s="285">
        <v>0</v>
      </c>
      <c r="AC170" s="285">
        <v>17</v>
      </c>
      <c r="AD170" s="285">
        <v>388</v>
      </c>
    </row>
    <row r="171" spans="1:30">
      <c r="A171" s="263">
        <v>2</v>
      </c>
      <c r="B171" s="524">
        <v>182</v>
      </c>
      <c r="C171" s="176" t="s">
        <v>792</v>
      </c>
      <c r="D171" s="45"/>
      <c r="E171" s="285">
        <v>1072</v>
      </c>
      <c r="F171" s="285" t="s">
        <v>31</v>
      </c>
      <c r="G171" s="285">
        <v>530</v>
      </c>
      <c r="H171" s="285">
        <v>26</v>
      </c>
      <c r="I171" s="285">
        <v>91</v>
      </c>
      <c r="J171" s="285">
        <v>39</v>
      </c>
      <c r="K171" s="285">
        <v>3</v>
      </c>
      <c r="L171" s="285">
        <v>61</v>
      </c>
      <c r="M171" s="285">
        <v>6</v>
      </c>
      <c r="N171" s="285">
        <v>3</v>
      </c>
      <c r="O171" s="285">
        <v>6</v>
      </c>
      <c r="P171" s="285">
        <v>3</v>
      </c>
      <c r="Q171" s="285">
        <v>58</v>
      </c>
      <c r="R171" s="285"/>
      <c r="S171" s="285">
        <v>4</v>
      </c>
      <c r="T171" s="285">
        <v>5</v>
      </c>
      <c r="U171" s="285">
        <v>2</v>
      </c>
      <c r="V171" s="285"/>
      <c r="W171" s="285">
        <v>13</v>
      </c>
      <c r="X171" s="285">
        <v>1</v>
      </c>
      <c r="Y171" s="285"/>
      <c r="Z171" s="285"/>
      <c r="AA171" s="285"/>
      <c r="AB171" s="285">
        <v>1</v>
      </c>
      <c r="AC171" s="285">
        <v>16</v>
      </c>
      <c r="AD171" s="285">
        <v>338</v>
      </c>
    </row>
    <row r="172" spans="1:30">
      <c r="A172" s="263">
        <v>2</v>
      </c>
      <c r="B172" s="524">
        <v>182</v>
      </c>
      <c r="C172" s="176" t="s">
        <v>792</v>
      </c>
      <c r="D172" s="45"/>
      <c r="E172" s="285">
        <v>1072</v>
      </c>
      <c r="F172" s="285" t="s">
        <v>32</v>
      </c>
      <c r="G172" s="285">
        <v>530</v>
      </c>
      <c r="H172" s="285">
        <v>26</v>
      </c>
      <c r="I172" s="285">
        <v>96</v>
      </c>
      <c r="J172" s="285">
        <v>26</v>
      </c>
      <c r="K172" s="285">
        <v>7</v>
      </c>
      <c r="L172" s="285">
        <v>46</v>
      </c>
      <c r="M172" s="285">
        <v>22</v>
      </c>
      <c r="N172" s="285">
        <v>1</v>
      </c>
      <c r="O172" s="285">
        <v>3</v>
      </c>
      <c r="P172" s="285">
        <v>1</v>
      </c>
      <c r="Q172" s="285">
        <v>56</v>
      </c>
      <c r="R172" s="285"/>
      <c r="S172" s="285">
        <v>0</v>
      </c>
      <c r="T172" s="285">
        <v>3</v>
      </c>
      <c r="U172" s="285">
        <v>3</v>
      </c>
      <c r="V172" s="285"/>
      <c r="W172" s="285">
        <v>12</v>
      </c>
      <c r="X172" s="285">
        <v>0</v>
      </c>
      <c r="Y172" s="285"/>
      <c r="Z172" s="285"/>
      <c r="AA172" s="285"/>
      <c r="AB172" s="285">
        <v>0</v>
      </c>
      <c r="AC172" s="285">
        <v>10</v>
      </c>
      <c r="AD172" s="285">
        <v>312</v>
      </c>
    </row>
    <row r="173" spans="1:30">
      <c r="A173" s="263">
        <v>2</v>
      </c>
      <c r="B173" s="524">
        <v>182</v>
      </c>
      <c r="C173" s="176" t="s">
        <v>792</v>
      </c>
      <c r="D173" s="45"/>
      <c r="E173" s="285">
        <v>1072</v>
      </c>
      <c r="F173" s="285" t="s">
        <v>33</v>
      </c>
      <c r="G173" s="285">
        <v>530</v>
      </c>
      <c r="H173" s="285">
        <v>27</v>
      </c>
      <c r="I173" s="285">
        <v>73</v>
      </c>
      <c r="J173" s="285">
        <v>44</v>
      </c>
      <c r="K173" s="285">
        <v>6</v>
      </c>
      <c r="L173" s="285">
        <v>44</v>
      </c>
      <c r="M173" s="285">
        <v>10</v>
      </c>
      <c r="N173" s="285">
        <v>0</v>
      </c>
      <c r="O173" s="285">
        <v>4</v>
      </c>
      <c r="P173" s="285">
        <v>1</v>
      </c>
      <c r="Q173" s="285">
        <v>61</v>
      </c>
      <c r="R173" s="285"/>
      <c r="S173" s="285">
        <v>0</v>
      </c>
      <c r="T173" s="285">
        <v>3</v>
      </c>
      <c r="U173" s="285">
        <v>2</v>
      </c>
      <c r="V173" s="285"/>
      <c r="W173" s="285">
        <v>6</v>
      </c>
      <c r="X173" s="285">
        <v>2</v>
      </c>
      <c r="Y173" s="285"/>
      <c r="Z173" s="285"/>
      <c r="AA173" s="285"/>
      <c r="AB173" s="285">
        <v>0</v>
      </c>
      <c r="AC173" s="285">
        <v>8</v>
      </c>
      <c r="AD173" s="285">
        <v>291</v>
      </c>
    </row>
    <row r="174" spans="1:30">
      <c r="A174" s="263">
        <v>2</v>
      </c>
      <c r="B174" s="524">
        <v>182</v>
      </c>
      <c r="C174" s="176" t="s">
        <v>792</v>
      </c>
      <c r="D174" s="45"/>
      <c r="E174" s="285">
        <v>1073</v>
      </c>
      <c r="F174" s="285" t="s">
        <v>31</v>
      </c>
      <c r="G174" s="285">
        <v>494</v>
      </c>
      <c r="H174" s="285">
        <v>52</v>
      </c>
      <c r="I174" s="285">
        <v>60</v>
      </c>
      <c r="J174" s="285">
        <v>53</v>
      </c>
      <c r="K174" s="285">
        <v>1</v>
      </c>
      <c r="L174" s="285">
        <v>71</v>
      </c>
      <c r="M174" s="285">
        <v>6</v>
      </c>
      <c r="N174" s="285">
        <v>1</v>
      </c>
      <c r="O174" s="285">
        <v>4</v>
      </c>
      <c r="P174" s="285">
        <v>3</v>
      </c>
      <c r="Q174" s="285">
        <v>43</v>
      </c>
      <c r="R174" s="285"/>
      <c r="S174" s="285">
        <v>0</v>
      </c>
      <c r="T174" s="285">
        <v>5</v>
      </c>
      <c r="U174" s="285">
        <v>3</v>
      </c>
      <c r="V174" s="285"/>
      <c r="W174" s="285">
        <v>27</v>
      </c>
      <c r="X174" s="285">
        <v>1</v>
      </c>
      <c r="Y174" s="285"/>
      <c r="Z174" s="285"/>
      <c r="AA174" s="285"/>
      <c r="AB174" s="285">
        <v>0</v>
      </c>
      <c r="AC174" s="285">
        <v>12</v>
      </c>
      <c r="AD174" s="285">
        <v>342</v>
      </c>
    </row>
    <row r="175" spans="1:30">
      <c r="A175" s="263">
        <v>2</v>
      </c>
      <c r="B175" s="524">
        <v>182</v>
      </c>
      <c r="C175" s="176" t="s">
        <v>792</v>
      </c>
      <c r="D175" s="45"/>
      <c r="E175" s="285">
        <v>1073</v>
      </c>
      <c r="F175" s="285" t="s">
        <v>32</v>
      </c>
      <c r="G175" s="285">
        <v>493</v>
      </c>
      <c r="H175" s="285">
        <v>50</v>
      </c>
      <c r="I175" s="285">
        <v>74</v>
      </c>
      <c r="J175" s="285">
        <v>73</v>
      </c>
      <c r="K175" s="285">
        <v>1</v>
      </c>
      <c r="L175" s="285">
        <v>47</v>
      </c>
      <c r="M175" s="285">
        <v>4</v>
      </c>
      <c r="N175" s="285">
        <v>0</v>
      </c>
      <c r="O175" s="285">
        <v>5</v>
      </c>
      <c r="P175" s="285">
        <v>2</v>
      </c>
      <c r="Q175" s="285">
        <v>60</v>
      </c>
      <c r="R175" s="285"/>
      <c r="S175" s="285">
        <v>1</v>
      </c>
      <c r="T175" s="285">
        <v>10</v>
      </c>
      <c r="U175" s="285">
        <v>2</v>
      </c>
      <c r="V175" s="285"/>
      <c r="W175" s="285">
        <v>17</v>
      </c>
      <c r="X175" s="285">
        <v>1</v>
      </c>
      <c r="Y175" s="285"/>
      <c r="Z175" s="285"/>
      <c r="AA175" s="285"/>
      <c r="AB175" s="285">
        <v>0</v>
      </c>
      <c r="AC175" s="285">
        <v>14</v>
      </c>
      <c r="AD175" s="285">
        <v>361</v>
      </c>
    </row>
    <row r="176" spans="1:30">
      <c r="A176" s="263">
        <v>2</v>
      </c>
      <c r="B176" s="524">
        <v>182</v>
      </c>
      <c r="C176" s="176" t="s">
        <v>792</v>
      </c>
      <c r="D176" s="45"/>
      <c r="E176" s="285">
        <v>1073</v>
      </c>
      <c r="F176" s="285" t="s">
        <v>79</v>
      </c>
      <c r="G176" s="285">
        <v>340</v>
      </c>
      <c r="H176" s="285">
        <v>8</v>
      </c>
      <c r="I176" s="285">
        <v>61</v>
      </c>
      <c r="J176" s="285">
        <v>26</v>
      </c>
      <c r="K176" s="285">
        <v>3</v>
      </c>
      <c r="L176" s="285">
        <v>47</v>
      </c>
      <c r="M176" s="285">
        <v>24</v>
      </c>
      <c r="N176" s="285">
        <v>0</v>
      </c>
      <c r="O176" s="285">
        <v>8</v>
      </c>
      <c r="P176" s="285">
        <v>1</v>
      </c>
      <c r="Q176" s="285">
        <v>40</v>
      </c>
      <c r="R176" s="285"/>
      <c r="S176" s="285">
        <v>1</v>
      </c>
      <c r="T176" s="285">
        <v>2</v>
      </c>
      <c r="U176" s="285">
        <v>1</v>
      </c>
      <c r="V176" s="285"/>
      <c r="W176" s="285">
        <v>22</v>
      </c>
      <c r="X176" s="285">
        <v>1</v>
      </c>
      <c r="Y176" s="285"/>
      <c r="Z176" s="285"/>
      <c r="AA176" s="285"/>
      <c r="AB176" s="285">
        <v>0</v>
      </c>
      <c r="AC176" s="285">
        <v>2</v>
      </c>
      <c r="AD176" s="285">
        <v>247</v>
      </c>
    </row>
    <row r="177" spans="1:30">
      <c r="A177" s="263">
        <v>2</v>
      </c>
      <c r="B177" s="524">
        <v>182</v>
      </c>
      <c r="C177" s="176" t="s">
        <v>792</v>
      </c>
      <c r="D177" s="45"/>
      <c r="E177" s="285">
        <v>1074</v>
      </c>
      <c r="F177" s="285" t="s">
        <v>31</v>
      </c>
      <c r="G177" s="285">
        <v>519</v>
      </c>
      <c r="H177" s="285">
        <v>22</v>
      </c>
      <c r="I177" s="285">
        <v>71</v>
      </c>
      <c r="J177" s="285">
        <v>42</v>
      </c>
      <c r="K177" s="285">
        <v>3</v>
      </c>
      <c r="L177" s="285">
        <v>44</v>
      </c>
      <c r="M177" s="285">
        <v>37</v>
      </c>
      <c r="N177" s="285">
        <v>0</v>
      </c>
      <c r="O177" s="285">
        <v>4</v>
      </c>
      <c r="P177" s="285">
        <v>1</v>
      </c>
      <c r="Q177" s="285">
        <v>17</v>
      </c>
      <c r="R177" s="285"/>
      <c r="S177" s="285">
        <v>2</v>
      </c>
      <c r="T177" s="285">
        <v>7</v>
      </c>
      <c r="U177" s="285">
        <v>0</v>
      </c>
      <c r="V177" s="285"/>
      <c r="W177" s="285">
        <v>63</v>
      </c>
      <c r="X177" s="285">
        <v>2</v>
      </c>
      <c r="Y177" s="285"/>
      <c r="Z177" s="285"/>
      <c r="AA177" s="285"/>
      <c r="AB177" s="285">
        <v>0</v>
      </c>
      <c r="AC177" s="285">
        <v>7</v>
      </c>
      <c r="AD177" s="285">
        <v>322</v>
      </c>
    </row>
    <row r="178" spans="1:30">
      <c r="A178" s="263">
        <v>2</v>
      </c>
      <c r="B178" s="524">
        <v>182</v>
      </c>
      <c r="C178" s="176" t="s">
        <v>792</v>
      </c>
      <c r="D178" s="45"/>
      <c r="E178" s="285">
        <v>1074</v>
      </c>
      <c r="F178" s="285" t="s">
        <v>32</v>
      </c>
      <c r="G178" s="285">
        <v>519</v>
      </c>
      <c r="H178" s="285">
        <v>23</v>
      </c>
      <c r="I178" s="285">
        <v>67</v>
      </c>
      <c r="J178" s="285">
        <v>34</v>
      </c>
      <c r="K178" s="285">
        <v>5</v>
      </c>
      <c r="L178" s="285">
        <v>36</v>
      </c>
      <c r="M178" s="285">
        <v>42</v>
      </c>
      <c r="N178" s="285">
        <v>4</v>
      </c>
      <c r="O178" s="285">
        <v>5</v>
      </c>
      <c r="P178" s="285">
        <v>0</v>
      </c>
      <c r="Q178" s="285">
        <v>26</v>
      </c>
      <c r="R178" s="285"/>
      <c r="S178" s="285">
        <v>0</v>
      </c>
      <c r="T178" s="285">
        <v>10</v>
      </c>
      <c r="U178" s="285">
        <v>1</v>
      </c>
      <c r="V178" s="285"/>
      <c r="W178" s="285">
        <v>69</v>
      </c>
      <c r="X178" s="285">
        <v>3</v>
      </c>
      <c r="Y178" s="285"/>
      <c r="Z178" s="285"/>
      <c r="AA178" s="285"/>
      <c r="AB178" s="285">
        <v>0</v>
      </c>
      <c r="AC178" s="285">
        <v>11</v>
      </c>
      <c r="AD178" s="285">
        <v>336</v>
      </c>
    </row>
    <row r="179" spans="1:30">
      <c r="A179" s="263">
        <v>2</v>
      </c>
      <c r="B179" s="524">
        <v>182</v>
      </c>
      <c r="C179" s="176" t="s">
        <v>792</v>
      </c>
      <c r="D179" s="45"/>
      <c r="E179" s="285">
        <v>1075</v>
      </c>
      <c r="F179" s="285" t="s">
        <v>31</v>
      </c>
      <c r="G179" s="285">
        <v>571</v>
      </c>
      <c r="H179" s="285">
        <v>33</v>
      </c>
      <c r="I179" s="285">
        <v>95</v>
      </c>
      <c r="J179" s="285">
        <v>62</v>
      </c>
      <c r="K179" s="285">
        <v>3</v>
      </c>
      <c r="L179" s="285">
        <v>141</v>
      </c>
      <c r="M179" s="285">
        <v>16</v>
      </c>
      <c r="N179" s="285">
        <v>1</v>
      </c>
      <c r="O179" s="285">
        <v>5</v>
      </c>
      <c r="P179" s="285">
        <v>2</v>
      </c>
      <c r="Q179" s="285">
        <v>13</v>
      </c>
      <c r="R179" s="285"/>
      <c r="S179" s="285">
        <v>2</v>
      </c>
      <c r="T179" s="285">
        <v>9</v>
      </c>
      <c r="U179" s="285">
        <v>5</v>
      </c>
      <c r="V179" s="285"/>
      <c r="W179" s="285">
        <v>18</v>
      </c>
      <c r="X179" s="285">
        <v>5</v>
      </c>
      <c r="Y179" s="285"/>
      <c r="Z179" s="285"/>
      <c r="AA179" s="285"/>
      <c r="AB179" s="285">
        <v>0</v>
      </c>
      <c r="AC179" s="285">
        <v>11</v>
      </c>
      <c r="AD179" s="285">
        <v>421</v>
      </c>
    </row>
    <row r="180" spans="1:30">
      <c r="A180" s="263">
        <v>2</v>
      </c>
      <c r="B180" s="524">
        <v>182</v>
      </c>
      <c r="C180" s="176" t="s">
        <v>792</v>
      </c>
      <c r="D180" s="45"/>
      <c r="E180" s="285">
        <v>1075</v>
      </c>
      <c r="F180" s="285" t="s">
        <v>32</v>
      </c>
      <c r="G180" s="285">
        <v>570</v>
      </c>
      <c r="H180" s="285">
        <v>37</v>
      </c>
      <c r="I180" s="285">
        <v>85</v>
      </c>
      <c r="J180" s="285">
        <v>65</v>
      </c>
      <c r="K180" s="285">
        <v>1</v>
      </c>
      <c r="L180" s="285">
        <v>141</v>
      </c>
      <c r="M180" s="285">
        <v>31</v>
      </c>
      <c r="N180" s="285">
        <v>2</v>
      </c>
      <c r="O180" s="285">
        <v>5</v>
      </c>
      <c r="P180" s="285">
        <v>1</v>
      </c>
      <c r="Q180" s="285">
        <v>9</v>
      </c>
      <c r="R180" s="285"/>
      <c r="S180" s="285">
        <v>0</v>
      </c>
      <c r="T180" s="285">
        <v>11</v>
      </c>
      <c r="U180" s="285">
        <v>3</v>
      </c>
      <c r="V180" s="285"/>
      <c r="W180" s="285">
        <v>7</v>
      </c>
      <c r="X180" s="285">
        <v>0</v>
      </c>
      <c r="Y180" s="285"/>
      <c r="Z180" s="285"/>
      <c r="AA180" s="285"/>
      <c r="AB180" s="285">
        <v>0</v>
      </c>
      <c r="AC180" s="285">
        <v>9</v>
      </c>
      <c r="AD180" s="285">
        <v>407</v>
      </c>
    </row>
    <row r="181" spans="1:30">
      <c r="A181" s="263">
        <v>2</v>
      </c>
      <c r="B181" s="524">
        <v>182</v>
      </c>
      <c r="C181" s="176" t="s">
        <v>792</v>
      </c>
      <c r="D181" s="45"/>
      <c r="E181" s="285">
        <v>1076</v>
      </c>
      <c r="F181" s="285" t="s">
        <v>31</v>
      </c>
      <c r="G181" s="285">
        <v>388</v>
      </c>
      <c r="H181" s="285">
        <v>14</v>
      </c>
      <c r="I181" s="285">
        <v>15</v>
      </c>
      <c r="J181" s="285">
        <v>21</v>
      </c>
      <c r="K181" s="285">
        <v>0</v>
      </c>
      <c r="L181" s="285">
        <v>97</v>
      </c>
      <c r="M181" s="285">
        <v>6</v>
      </c>
      <c r="N181" s="285">
        <v>0</v>
      </c>
      <c r="O181" s="285">
        <v>7</v>
      </c>
      <c r="P181" s="285">
        <v>0</v>
      </c>
      <c r="Q181" s="285">
        <v>70</v>
      </c>
      <c r="R181" s="285"/>
      <c r="S181" s="285">
        <v>0</v>
      </c>
      <c r="T181" s="285">
        <v>1</v>
      </c>
      <c r="U181" s="285">
        <v>0</v>
      </c>
      <c r="V181" s="285"/>
      <c r="W181" s="285">
        <v>11</v>
      </c>
      <c r="X181" s="285">
        <v>5</v>
      </c>
      <c r="Y181" s="285"/>
      <c r="Z181" s="285"/>
      <c r="AA181" s="285"/>
      <c r="AB181" s="285">
        <v>0</v>
      </c>
      <c r="AC181" s="285">
        <v>9</v>
      </c>
      <c r="AD181" s="285">
        <v>256</v>
      </c>
    </row>
    <row r="182" spans="1:30">
      <c r="A182" s="263">
        <v>2</v>
      </c>
      <c r="B182" s="524">
        <v>182</v>
      </c>
      <c r="C182" s="176" t="s">
        <v>792</v>
      </c>
      <c r="D182" s="45"/>
      <c r="E182" s="285">
        <v>1076</v>
      </c>
      <c r="F182" s="285" t="s">
        <v>79</v>
      </c>
      <c r="G182" s="285">
        <v>659</v>
      </c>
      <c r="H182" s="285">
        <v>19</v>
      </c>
      <c r="I182" s="285">
        <v>53</v>
      </c>
      <c r="J182" s="285">
        <v>26</v>
      </c>
      <c r="K182" s="285">
        <v>3</v>
      </c>
      <c r="L182" s="285">
        <v>93</v>
      </c>
      <c r="M182" s="285">
        <v>36</v>
      </c>
      <c r="N182" s="285">
        <v>2</v>
      </c>
      <c r="O182" s="285">
        <v>13</v>
      </c>
      <c r="P182" s="285">
        <v>4</v>
      </c>
      <c r="Q182" s="285">
        <v>73</v>
      </c>
      <c r="R182" s="285"/>
      <c r="S182" s="285">
        <v>0</v>
      </c>
      <c r="T182" s="285">
        <v>0</v>
      </c>
      <c r="U182" s="285">
        <v>0</v>
      </c>
      <c r="V182" s="285"/>
      <c r="W182" s="285">
        <v>12</v>
      </c>
      <c r="X182" s="285">
        <v>0</v>
      </c>
      <c r="Y182" s="285"/>
      <c r="Z182" s="285"/>
      <c r="AA182" s="285"/>
      <c r="AB182" s="285">
        <v>0</v>
      </c>
      <c r="AC182" s="285">
        <v>12</v>
      </c>
      <c r="AD182" s="285">
        <v>346</v>
      </c>
    </row>
    <row r="183" spans="1:30">
      <c r="A183" s="263">
        <v>2</v>
      </c>
      <c r="B183" s="524">
        <v>182</v>
      </c>
      <c r="C183" s="176" t="s">
        <v>792</v>
      </c>
      <c r="D183" s="45"/>
      <c r="E183" s="285">
        <v>1077</v>
      </c>
      <c r="F183" s="285" t="s">
        <v>31</v>
      </c>
      <c r="G183" s="285">
        <v>638</v>
      </c>
      <c r="H183" s="285">
        <v>44</v>
      </c>
      <c r="I183" s="285">
        <v>29</v>
      </c>
      <c r="J183" s="285">
        <v>12</v>
      </c>
      <c r="K183" s="285">
        <v>1</v>
      </c>
      <c r="L183" s="285">
        <v>173</v>
      </c>
      <c r="M183" s="285">
        <v>11</v>
      </c>
      <c r="N183" s="285">
        <v>0</v>
      </c>
      <c r="O183" s="285">
        <v>2</v>
      </c>
      <c r="P183" s="285">
        <v>5</v>
      </c>
      <c r="Q183" s="285">
        <v>106</v>
      </c>
      <c r="R183" s="285"/>
      <c r="S183" s="285">
        <v>0</v>
      </c>
      <c r="T183" s="285">
        <v>2</v>
      </c>
      <c r="U183" s="285">
        <v>0</v>
      </c>
      <c r="V183" s="285"/>
      <c r="W183" s="285">
        <v>0</v>
      </c>
      <c r="X183" s="285">
        <v>0</v>
      </c>
      <c r="Y183" s="285"/>
      <c r="Z183" s="285"/>
      <c r="AA183" s="285"/>
      <c r="AB183" s="285">
        <v>16</v>
      </c>
      <c r="AC183" s="285">
        <v>5</v>
      </c>
      <c r="AD183" s="285">
        <v>406</v>
      </c>
    </row>
    <row r="184" spans="1:30">
      <c r="A184" s="263">
        <v>2</v>
      </c>
      <c r="B184" s="524">
        <v>182</v>
      </c>
      <c r="C184" s="176" t="s">
        <v>792</v>
      </c>
      <c r="D184" s="45"/>
      <c r="E184" s="285">
        <v>1078</v>
      </c>
      <c r="F184" s="285" t="s">
        <v>31</v>
      </c>
      <c r="G184" s="285">
        <v>732</v>
      </c>
      <c r="H184" s="285">
        <v>63</v>
      </c>
      <c r="I184" s="285">
        <v>52</v>
      </c>
      <c r="J184" s="285">
        <v>45</v>
      </c>
      <c r="K184" s="285">
        <v>2</v>
      </c>
      <c r="L184" s="285">
        <v>48</v>
      </c>
      <c r="M184" s="285">
        <v>6</v>
      </c>
      <c r="N184" s="285">
        <v>2</v>
      </c>
      <c r="O184" s="285">
        <v>4</v>
      </c>
      <c r="P184" s="285">
        <v>5</v>
      </c>
      <c r="Q184" s="285">
        <v>157</v>
      </c>
      <c r="R184" s="285"/>
      <c r="S184" s="285">
        <v>2</v>
      </c>
      <c r="T184" s="285">
        <v>6</v>
      </c>
      <c r="U184" s="285">
        <v>4</v>
      </c>
      <c r="V184" s="285"/>
      <c r="W184" s="285">
        <v>22</v>
      </c>
      <c r="X184" s="285">
        <v>0</v>
      </c>
      <c r="Y184" s="285"/>
      <c r="Z184" s="285"/>
      <c r="AA184" s="285"/>
      <c r="AB184" s="285">
        <v>0</v>
      </c>
      <c r="AC184" s="285">
        <v>16</v>
      </c>
      <c r="AD184" s="285">
        <v>434</v>
      </c>
    </row>
    <row r="185" spans="1:30">
      <c r="A185" s="263">
        <v>2</v>
      </c>
      <c r="B185" s="524">
        <v>182</v>
      </c>
      <c r="C185" s="176" t="s">
        <v>792</v>
      </c>
      <c r="D185" s="45"/>
      <c r="E185" s="285">
        <v>1078</v>
      </c>
      <c r="F185" s="285" t="s">
        <v>79</v>
      </c>
      <c r="G185" s="285">
        <v>653</v>
      </c>
      <c r="H185" s="285">
        <v>29</v>
      </c>
      <c r="I185" s="285">
        <v>54</v>
      </c>
      <c r="J185" s="285">
        <v>51</v>
      </c>
      <c r="K185" s="285">
        <v>5</v>
      </c>
      <c r="L185" s="285">
        <v>23</v>
      </c>
      <c r="M185" s="285">
        <v>60</v>
      </c>
      <c r="N185" s="285">
        <v>2</v>
      </c>
      <c r="O185" s="285">
        <v>10</v>
      </c>
      <c r="P185" s="285">
        <v>6</v>
      </c>
      <c r="Q185" s="285">
        <v>151</v>
      </c>
      <c r="R185" s="285"/>
      <c r="S185" s="285">
        <v>5</v>
      </c>
      <c r="T185" s="285">
        <v>2</v>
      </c>
      <c r="U185" s="285">
        <v>1</v>
      </c>
      <c r="V185" s="285"/>
      <c r="W185" s="285">
        <v>26</v>
      </c>
      <c r="X185" s="285">
        <v>2</v>
      </c>
      <c r="Y185" s="285"/>
      <c r="Z185" s="285"/>
      <c r="AA185" s="285"/>
      <c r="AB185" s="285">
        <v>0</v>
      </c>
      <c r="AC185" s="285">
        <v>12</v>
      </c>
      <c r="AD185" s="285">
        <v>439</v>
      </c>
    </row>
    <row r="186" spans="1:30">
      <c r="A186" s="263">
        <v>2</v>
      </c>
      <c r="B186" s="524">
        <v>182</v>
      </c>
      <c r="C186" s="176" t="s">
        <v>792</v>
      </c>
      <c r="D186" s="45"/>
      <c r="E186" s="285">
        <v>1079</v>
      </c>
      <c r="F186" s="285" t="s">
        <v>31</v>
      </c>
      <c r="G186" s="285">
        <v>567</v>
      </c>
      <c r="H186" s="285">
        <v>10</v>
      </c>
      <c r="I186" s="285">
        <v>79</v>
      </c>
      <c r="J186" s="285">
        <v>15</v>
      </c>
      <c r="K186" s="285">
        <v>48</v>
      </c>
      <c r="L186" s="285">
        <v>59</v>
      </c>
      <c r="M186" s="285">
        <v>17</v>
      </c>
      <c r="N186" s="285">
        <v>6</v>
      </c>
      <c r="O186" s="285">
        <v>7</v>
      </c>
      <c r="P186" s="285">
        <v>5</v>
      </c>
      <c r="Q186" s="285">
        <v>25</v>
      </c>
      <c r="R186" s="285"/>
      <c r="S186" s="285">
        <v>0</v>
      </c>
      <c r="T186" s="285">
        <v>2</v>
      </c>
      <c r="U186" s="285">
        <v>3</v>
      </c>
      <c r="V186" s="285"/>
      <c r="W186" s="285">
        <v>26</v>
      </c>
      <c r="X186" s="285">
        <v>3</v>
      </c>
      <c r="Y186" s="285"/>
      <c r="Z186" s="285"/>
      <c r="AA186" s="285"/>
      <c r="AB186" s="285">
        <v>0</v>
      </c>
      <c r="AC186" s="285">
        <v>9</v>
      </c>
      <c r="AD186" s="285">
        <v>314</v>
      </c>
    </row>
    <row r="187" spans="1:30">
      <c r="A187" s="263">
        <v>2</v>
      </c>
      <c r="B187" s="524">
        <v>182</v>
      </c>
      <c r="C187" s="176" t="s">
        <v>792</v>
      </c>
      <c r="D187" s="45"/>
      <c r="E187" s="285">
        <v>1079</v>
      </c>
      <c r="F187" s="285" t="s">
        <v>32</v>
      </c>
      <c r="G187" s="285">
        <v>567</v>
      </c>
      <c r="H187" s="285">
        <v>8</v>
      </c>
      <c r="I187" s="285">
        <v>89</v>
      </c>
      <c r="J187" s="285">
        <v>14</v>
      </c>
      <c r="K187" s="285">
        <v>25</v>
      </c>
      <c r="L187" s="285">
        <v>65</v>
      </c>
      <c r="M187" s="285">
        <v>24</v>
      </c>
      <c r="N187" s="285">
        <v>5</v>
      </c>
      <c r="O187" s="285">
        <v>8</v>
      </c>
      <c r="P187" s="285">
        <v>1</v>
      </c>
      <c r="Q187" s="285">
        <v>38</v>
      </c>
      <c r="R187" s="285"/>
      <c r="S187" s="285">
        <v>0</v>
      </c>
      <c r="T187" s="285">
        <v>2</v>
      </c>
      <c r="U187" s="285">
        <v>4</v>
      </c>
      <c r="V187" s="285"/>
      <c r="W187" s="285">
        <v>28</v>
      </c>
      <c r="X187" s="285">
        <v>0</v>
      </c>
      <c r="Y187" s="285"/>
      <c r="Z187" s="285"/>
      <c r="AA187" s="285"/>
      <c r="AB187" s="285">
        <v>0</v>
      </c>
      <c r="AC187" s="285">
        <v>19</v>
      </c>
      <c r="AD187" s="285">
        <v>330</v>
      </c>
    </row>
    <row r="188" spans="1:30">
      <c r="A188" s="263">
        <v>2</v>
      </c>
      <c r="B188" s="524">
        <v>182</v>
      </c>
      <c r="C188" s="176" t="s">
        <v>792</v>
      </c>
      <c r="D188" s="45"/>
      <c r="E188" s="285">
        <v>1079</v>
      </c>
      <c r="F188" s="285" t="s">
        <v>33</v>
      </c>
      <c r="G188" s="285">
        <v>566</v>
      </c>
      <c r="H188" s="285">
        <v>13</v>
      </c>
      <c r="I188" s="285">
        <v>75</v>
      </c>
      <c r="J188" s="285">
        <v>22</v>
      </c>
      <c r="K188" s="285">
        <v>23</v>
      </c>
      <c r="L188" s="285">
        <v>74</v>
      </c>
      <c r="M188" s="285">
        <v>24</v>
      </c>
      <c r="N188" s="285">
        <v>10</v>
      </c>
      <c r="O188" s="285">
        <v>16</v>
      </c>
      <c r="P188" s="285">
        <v>3</v>
      </c>
      <c r="Q188" s="285">
        <v>20</v>
      </c>
      <c r="R188" s="285"/>
      <c r="S188" s="285">
        <v>2</v>
      </c>
      <c r="T188" s="285">
        <v>0</v>
      </c>
      <c r="U188" s="285">
        <v>3</v>
      </c>
      <c r="V188" s="285"/>
      <c r="W188" s="285">
        <v>38</v>
      </c>
      <c r="X188" s="285">
        <v>0</v>
      </c>
      <c r="Y188" s="285"/>
      <c r="Z188" s="285"/>
      <c r="AA188" s="285"/>
      <c r="AB188" s="285">
        <v>0</v>
      </c>
      <c r="AC188" s="285">
        <v>17</v>
      </c>
      <c r="AD188" s="285">
        <v>340</v>
      </c>
    </row>
    <row r="189" spans="1:30">
      <c r="A189" s="263">
        <v>2</v>
      </c>
      <c r="B189" s="524">
        <v>182</v>
      </c>
      <c r="C189" s="176" t="s">
        <v>792</v>
      </c>
      <c r="D189" s="540"/>
      <c r="E189" s="505">
        <v>1080</v>
      </c>
      <c r="F189" s="505" t="s">
        <v>31</v>
      </c>
      <c r="G189" s="285">
        <v>526</v>
      </c>
      <c r="H189" s="285">
        <v>20</v>
      </c>
      <c r="I189" s="285">
        <v>28</v>
      </c>
      <c r="J189" s="285">
        <v>25</v>
      </c>
      <c r="K189" s="285">
        <v>5</v>
      </c>
      <c r="L189" s="285">
        <v>48</v>
      </c>
      <c r="M189" s="285">
        <v>1</v>
      </c>
      <c r="N189" s="285">
        <v>1</v>
      </c>
      <c r="O189" s="285">
        <v>5</v>
      </c>
      <c r="P189" s="285">
        <v>4</v>
      </c>
      <c r="Q189" s="285">
        <v>153</v>
      </c>
      <c r="R189" s="285"/>
      <c r="S189" s="285">
        <v>0</v>
      </c>
      <c r="T189" s="285">
        <v>2</v>
      </c>
      <c r="U189" s="285">
        <v>0</v>
      </c>
      <c r="V189" s="285"/>
      <c r="W189" s="285">
        <v>8</v>
      </c>
      <c r="X189" s="285">
        <v>1</v>
      </c>
      <c r="Y189" s="285"/>
      <c r="Z189" s="285"/>
      <c r="AA189" s="285"/>
      <c r="AB189" s="285">
        <v>0</v>
      </c>
      <c r="AC189" s="285">
        <v>5</v>
      </c>
      <c r="AD189" s="285">
        <v>306</v>
      </c>
    </row>
    <row r="190" spans="1:30">
      <c r="A190" s="263">
        <v>2</v>
      </c>
      <c r="B190" s="524">
        <v>182</v>
      </c>
      <c r="C190" s="176" t="s">
        <v>792</v>
      </c>
      <c r="D190" s="540"/>
      <c r="E190" s="505">
        <v>1080</v>
      </c>
      <c r="F190" s="505" t="s">
        <v>32</v>
      </c>
      <c r="G190" s="285">
        <v>526</v>
      </c>
      <c r="H190" s="285">
        <v>27</v>
      </c>
      <c r="I190" s="285">
        <v>33</v>
      </c>
      <c r="J190" s="285">
        <v>36</v>
      </c>
      <c r="K190" s="285">
        <v>2</v>
      </c>
      <c r="L190" s="285">
        <v>38</v>
      </c>
      <c r="M190" s="285">
        <v>4</v>
      </c>
      <c r="N190" s="285">
        <v>0</v>
      </c>
      <c r="O190" s="285">
        <v>4</v>
      </c>
      <c r="P190" s="285">
        <v>2</v>
      </c>
      <c r="Q190" s="285">
        <v>144</v>
      </c>
      <c r="R190" s="285"/>
      <c r="S190" s="285">
        <v>1</v>
      </c>
      <c r="T190" s="285">
        <v>0</v>
      </c>
      <c r="U190" s="285">
        <v>1</v>
      </c>
      <c r="V190" s="285"/>
      <c r="W190" s="285">
        <v>12</v>
      </c>
      <c r="X190" s="285">
        <v>1</v>
      </c>
      <c r="Y190" s="285"/>
      <c r="Z190" s="285"/>
      <c r="AA190" s="285"/>
      <c r="AB190" s="285">
        <v>0</v>
      </c>
      <c r="AC190" s="285">
        <v>9</v>
      </c>
      <c r="AD190" s="285">
        <v>314</v>
      </c>
    </row>
    <row r="191" spans="1:30">
      <c r="A191" s="263">
        <v>2</v>
      </c>
      <c r="B191" s="524">
        <v>182</v>
      </c>
      <c r="C191" s="176" t="s">
        <v>792</v>
      </c>
      <c r="D191" s="540"/>
      <c r="E191" s="505">
        <v>1081</v>
      </c>
      <c r="F191" s="505" t="s">
        <v>31</v>
      </c>
      <c r="G191" s="285">
        <v>420</v>
      </c>
      <c r="H191" s="285">
        <v>11</v>
      </c>
      <c r="I191" s="285">
        <v>41</v>
      </c>
      <c r="J191" s="285">
        <v>29</v>
      </c>
      <c r="K191" s="285">
        <v>15</v>
      </c>
      <c r="L191" s="285">
        <v>42</v>
      </c>
      <c r="M191" s="285">
        <v>3</v>
      </c>
      <c r="N191" s="285">
        <v>0</v>
      </c>
      <c r="O191" s="285">
        <v>7</v>
      </c>
      <c r="P191" s="285">
        <v>2</v>
      </c>
      <c r="Q191" s="285">
        <v>46</v>
      </c>
      <c r="R191" s="285"/>
      <c r="S191" s="285">
        <v>1</v>
      </c>
      <c r="T191" s="285">
        <v>0</v>
      </c>
      <c r="U191" s="285">
        <v>1</v>
      </c>
      <c r="V191" s="285"/>
      <c r="W191" s="285">
        <v>17</v>
      </c>
      <c r="X191" s="285">
        <v>0</v>
      </c>
      <c r="Y191" s="285"/>
      <c r="Z191" s="285"/>
      <c r="AA191" s="285"/>
      <c r="AB191" s="285">
        <v>0</v>
      </c>
      <c r="AC191" s="285">
        <v>10</v>
      </c>
      <c r="AD191" s="285">
        <v>225</v>
      </c>
    </row>
    <row r="192" spans="1:30">
      <c r="A192" s="263">
        <v>2</v>
      </c>
      <c r="B192" s="524">
        <v>182</v>
      </c>
      <c r="C192" s="176" t="s">
        <v>792</v>
      </c>
      <c r="D192" s="540"/>
      <c r="E192" s="505">
        <v>1081</v>
      </c>
      <c r="F192" s="505" t="s">
        <v>32</v>
      </c>
      <c r="G192" s="285">
        <v>420</v>
      </c>
      <c r="H192" s="285">
        <v>7</v>
      </c>
      <c r="I192" s="285">
        <v>22</v>
      </c>
      <c r="J192" s="285">
        <v>36</v>
      </c>
      <c r="K192" s="285">
        <v>5</v>
      </c>
      <c r="L192" s="285">
        <v>25</v>
      </c>
      <c r="M192" s="285">
        <v>5</v>
      </c>
      <c r="N192" s="285">
        <v>1</v>
      </c>
      <c r="O192" s="285">
        <v>4</v>
      </c>
      <c r="P192" s="285">
        <v>7</v>
      </c>
      <c r="Q192" s="285">
        <v>69</v>
      </c>
      <c r="R192" s="285"/>
      <c r="S192" s="285">
        <v>0</v>
      </c>
      <c r="T192" s="285">
        <v>0</v>
      </c>
      <c r="U192" s="285">
        <v>0</v>
      </c>
      <c r="V192" s="285"/>
      <c r="W192" s="285">
        <v>35</v>
      </c>
      <c r="X192" s="285">
        <v>0</v>
      </c>
      <c r="Y192" s="285"/>
      <c r="Z192" s="285"/>
      <c r="AA192" s="285"/>
      <c r="AB192" s="285">
        <v>0</v>
      </c>
      <c r="AC192" s="285">
        <v>15</v>
      </c>
      <c r="AD192" s="285">
        <v>231</v>
      </c>
    </row>
    <row r="193" spans="1:30">
      <c r="A193" s="263">
        <v>2</v>
      </c>
      <c r="B193" s="524">
        <v>182</v>
      </c>
      <c r="C193" s="176" t="s">
        <v>792</v>
      </c>
      <c r="D193" s="540"/>
      <c r="E193" s="505">
        <v>1081</v>
      </c>
      <c r="F193" s="505" t="s">
        <v>79</v>
      </c>
      <c r="G193" s="285">
        <v>703</v>
      </c>
      <c r="H193" s="285">
        <v>31</v>
      </c>
      <c r="I193" s="285">
        <v>29</v>
      </c>
      <c r="J193" s="285">
        <v>43</v>
      </c>
      <c r="K193" s="285">
        <v>26</v>
      </c>
      <c r="L193" s="285">
        <v>148</v>
      </c>
      <c r="M193" s="285">
        <v>2</v>
      </c>
      <c r="N193" s="285">
        <v>1</v>
      </c>
      <c r="O193" s="285">
        <v>14</v>
      </c>
      <c r="P193" s="285">
        <v>5</v>
      </c>
      <c r="Q193" s="285">
        <v>67</v>
      </c>
      <c r="R193" s="285"/>
      <c r="S193" s="285">
        <v>0</v>
      </c>
      <c r="T193" s="285">
        <v>2</v>
      </c>
      <c r="U193" s="285">
        <v>1</v>
      </c>
      <c r="V193" s="285"/>
      <c r="W193" s="285">
        <v>17</v>
      </c>
      <c r="X193" s="285">
        <v>18</v>
      </c>
      <c r="Y193" s="285"/>
      <c r="Z193" s="285"/>
      <c r="AA193" s="285"/>
      <c r="AB193" s="285">
        <v>0</v>
      </c>
      <c r="AC193" s="285">
        <v>9</v>
      </c>
      <c r="AD193" s="285">
        <v>413</v>
      </c>
    </row>
    <row r="194" spans="1:30">
      <c r="A194" s="263">
        <v>2</v>
      </c>
      <c r="B194" s="524">
        <v>182</v>
      </c>
      <c r="C194" s="176" t="s">
        <v>792</v>
      </c>
      <c r="D194" s="540"/>
      <c r="E194" s="505">
        <v>1082</v>
      </c>
      <c r="F194" s="505" t="s">
        <v>31</v>
      </c>
      <c r="G194" s="285">
        <v>625</v>
      </c>
      <c r="H194" s="285">
        <v>21</v>
      </c>
      <c r="I194" s="285">
        <v>48</v>
      </c>
      <c r="J194" s="285">
        <v>25</v>
      </c>
      <c r="K194" s="285">
        <v>15</v>
      </c>
      <c r="L194" s="285">
        <v>77</v>
      </c>
      <c r="M194" s="285">
        <v>15</v>
      </c>
      <c r="N194" s="285">
        <v>2</v>
      </c>
      <c r="O194" s="285">
        <v>18</v>
      </c>
      <c r="P194" s="285">
        <v>8</v>
      </c>
      <c r="Q194" s="285">
        <v>58</v>
      </c>
      <c r="R194" s="285"/>
      <c r="S194" s="285">
        <v>1</v>
      </c>
      <c r="T194" s="285">
        <v>1</v>
      </c>
      <c r="U194" s="285">
        <v>1</v>
      </c>
      <c r="V194" s="285"/>
      <c r="W194" s="285">
        <v>19</v>
      </c>
      <c r="X194" s="285">
        <v>32</v>
      </c>
      <c r="Y194" s="285"/>
      <c r="Z194" s="285"/>
      <c r="AA194" s="285"/>
      <c r="AB194" s="285">
        <v>0</v>
      </c>
      <c r="AC194" s="285">
        <v>8</v>
      </c>
      <c r="AD194" s="285">
        <v>349</v>
      </c>
    </row>
    <row r="195" spans="1:30">
      <c r="A195" s="263">
        <v>2</v>
      </c>
      <c r="B195" s="524">
        <v>182</v>
      </c>
      <c r="C195" s="176" t="s">
        <v>792</v>
      </c>
      <c r="D195" s="45"/>
      <c r="E195" s="285">
        <v>1083</v>
      </c>
      <c r="F195" s="285" t="s">
        <v>31</v>
      </c>
      <c r="G195" s="285">
        <v>566</v>
      </c>
      <c r="H195" s="285">
        <v>19</v>
      </c>
      <c r="I195" s="285">
        <v>57</v>
      </c>
      <c r="J195" s="285">
        <v>17</v>
      </c>
      <c r="K195" s="285">
        <v>4</v>
      </c>
      <c r="L195" s="285">
        <v>111</v>
      </c>
      <c r="M195" s="285">
        <v>19</v>
      </c>
      <c r="N195" s="285">
        <v>0</v>
      </c>
      <c r="O195" s="285">
        <v>1</v>
      </c>
      <c r="P195" s="285">
        <v>2</v>
      </c>
      <c r="Q195" s="285">
        <v>40</v>
      </c>
      <c r="R195" s="285"/>
      <c r="S195" s="285">
        <v>0</v>
      </c>
      <c r="T195" s="285">
        <v>4</v>
      </c>
      <c r="U195" s="285">
        <v>0</v>
      </c>
      <c r="V195" s="285"/>
      <c r="W195" s="285">
        <v>28</v>
      </c>
      <c r="X195" s="285">
        <v>0</v>
      </c>
      <c r="Y195" s="285"/>
      <c r="Z195" s="285"/>
      <c r="AA195" s="285"/>
      <c r="AB195" s="285">
        <v>0</v>
      </c>
      <c r="AC195" s="285">
        <v>12</v>
      </c>
      <c r="AD195" s="285">
        <v>314</v>
      </c>
    </row>
    <row r="196" spans="1:30" ht="17.25" thickBot="1">
      <c r="A196" s="263">
        <v>2</v>
      </c>
      <c r="B196" s="524">
        <v>182</v>
      </c>
      <c r="C196" s="178" t="s">
        <v>792</v>
      </c>
      <c r="D196" s="45"/>
      <c r="E196" s="285">
        <v>1083</v>
      </c>
      <c r="F196" s="285" t="s">
        <v>32</v>
      </c>
      <c r="G196" s="285">
        <v>566</v>
      </c>
      <c r="H196" s="285">
        <v>30</v>
      </c>
      <c r="I196" s="285">
        <v>48</v>
      </c>
      <c r="J196" s="285">
        <v>21</v>
      </c>
      <c r="K196" s="285">
        <v>4</v>
      </c>
      <c r="L196" s="285">
        <v>103</v>
      </c>
      <c r="M196" s="285">
        <v>25</v>
      </c>
      <c r="N196" s="285">
        <v>0</v>
      </c>
      <c r="O196" s="285">
        <v>2</v>
      </c>
      <c r="P196" s="285">
        <v>2</v>
      </c>
      <c r="Q196" s="285">
        <v>42</v>
      </c>
      <c r="R196" s="285"/>
      <c r="S196" s="285">
        <v>0</v>
      </c>
      <c r="T196" s="285">
        <v>3</v>
      </c>
      <c r="U196" s="285">
        <v>1</v>
      </c>
      <c r="V196" s="285"/>
      <c r="W196" s="285">
        <v>29</v>
      </c>
      <c r="X196" s="285">
        <v>1</v>
      </c>
      <c r="Y196" s="285"/>
      <c r="Z196" s="285"/>
      <c r="AA196" s="285"/>
      <c r="AB196" s="285">
        <v>0</v>
      </c>
      <c r="AC196" s="285">
        <v>12</v>
      </c>
      <c r="AD196" s="285">
        <v>323</v>
      </c>
    </row>
    <row r="197" spans="1:30">
      <c r="A197" s="285"/>
      <c r="B197" s="152" t="s">
        <v>63</v>
      </c>
      <c r="C197" s="659" t="s">
        <v>64</v>
      </c>
      <c r="D197" s="659"/>
      <c r="E197" s="659"/>
      <c r="F197" s="659"/>
      <c r="G197" s="293">
        <v>112363</v>
      </c>
      <c r="H197" s="293">
        <v>5689</v>
      </c>
      <c r="I197" s="293">
        <v>11817</v>
      </c>
      <c r="J197" s="293">
        <v>6032</v>
      </c>
      <c r="K197" s="293">
        <v>801</v>
      </c>
      <c r="L197" s="293">
        <v>16112</v>
      </c>
      <c r="M197" s="293">
        <v>2776</v>
      </c>
      <c r="N197" s="293">
        <v>325</v>
      </c>
      <c r="O197" s="293">
        <v>1319</v>
      </c>
      <c r="P197" s="293">
        <v>319</v>
      </c>
      <c r="Q197" s="293">
        <v>10570</v>
      </c>
      <c r="R197" s="293">
        <v>0</v>
      </c>
      <c r="S197" s="293">
        <v>301</v>
      </c>
      <c r="T197" s="293">
        <v>937</v>
      </c>
      <c r="U197" s="293">
        <v>278</v>
      </c>
      <c r="V197" s="293">
        <v>0</v>
      </c>
      <c r="W197" s="293">
        <v>4519</v>
      </c>
      <c r="X197" s="293">
        <v>342</v>
      </c>
      <c r="Y197" s="293">
        <v>0</v>
      </c>
      <c r="Z197" s="293">
        <v>0</v>
      </c>
      <c r="AA197" s="293">
        <v>0</v>
      </c>
      <c r="AB197" s="293">
        <v>28</v>
      </c>
      <c r="AC197" s="293">
        <v>1658</v>
      </c>
      <c r="AD197" s="293">
        <v>63823</v>
      </c>
    </row>
    <row r="198" spans="1:30">
      <c r="E198" s="288"/>
      <c r="F198" s="288"/>
      <c r="T198" s="277">
        <f>T197/2</f>
        <v>468.5</v>
      </c>
      <c r="U198" s="277">
        <f>U197/2</f>
        <v>139</v>
      </c>
    </row>
    <row r="199" spans="1:30">
      <c r="B199" s="291" t="s">
        <v>65</v>
      </c>
      <c r="C199" s="660" t="s">
        <v>66</v>
      </c>
      <c r="D199" s="661"/>
      <c r="E199" s="661"/>
      <c r="F199" s="662"/>
      <c r="G199" s="475" t="s">
        <v>6</v>
      </c>
      <c r="H199" s="503" t="s">
        <v>7</v>
      </c>
      <c r="I199" s="503" t="s">
        <v>8</v>
      </c>
      <c r="J199" s="503" t="s">
        <v>9</v>
      </c>
      <c r="K199" s="503" t="s">
        <v>10</v>
      </c>
      <c r="L199" s="503" t="s">
        <v>11</v>
      </c>
      <c r="M199" s="503" t="s">
        <v>12</v>
      </c>
      <c r="N199" s="503" t="s">
        <v>13</v>
      </c>
      <c r="O199" s="503" t="s">
        <v>14</v>
      </c>
      <c r="P199" s="503" t="s">
        <v>15</v>
      </c>
      <c r="Q199" s="503" t="s">
        <v>16</v>
      </c>
      <c r="R199" s="503" t="s">
        <v>17</v>
      </c>
      <c r="S199" s="503" t="s">
        <v>18</v>
      </c>
      <c r="T199" s="503" t="s">
        <v>22</v>
      </c>
      <c r="U199" s="503" t="s">
        <v>23</v>
      </c>
      <c r="V199" s="503" t="s">
        <v>24</v>
      </c>
      <c r="W199" s="503" t="s">
        <v>25</v>
      </c>
      <c r="X199" s="503" t="s">
        <v>26</v>
      </c>
      <c r="Y199" s="503" t="s">
        <v>27</v>
      </c>
      <c r="Z199" s="503" t="s">
        <v>28</v>
      </c>
      <c r="AA199" s="503" t="s">
        <v>29</v>
      </c>
    </row>
    <row r="200" spans="1:30">
      <c r="C200" s="663"/>
      <c r="D200" s="664"/>
      <c r="E200" s="664"/>
      <c r="F200" s="665"/>
      <c r="G200" s="285">
        <f>G197</f>
        <v>112363</v>
      </c>
      <c r="H200" s="285">
        <f>H197+468</f>
        <v>6157</v>
      </c>
      <c r="I200" s="285">
        <f>I197+139</f>
        <v>11956</v>
      </c>
      <c r="J200" s="285">
        <f>J197+469</f>
        <v>6501</v>
      </c>
      <c r="K200" s="285">
        <f>K197+139</f>
        <v>940</v>
      </c>
      <c r="L200" s="285">
        <f t="shared" ref="L200:P200" si="0">L197</f>
        <v>16112</v>
      </c>
      <c r="M200" s="285">
        <f t="shared" si="0"/>
        <v>2776</v>
      </c>
      <c r="N200" s="285">
        <f t="shared" si="0"/>
        <v>325</v>
      </c>
      <c r="O200" s="285">
        <f t="shared" si="0"/>
        <v>1319</v>
      </c>
      <c r="P200" s="285">
        <f t="shared" si="0"/>
        <v>319</v>
      </c>
      <c r="Q200" s="285">
        <f>Q197</f>
        <v>10570</v>
      </c>
      <c r="R200" s="285">
        <f t="shared" ref="R200:S200" si="1">R197</f>
        <v>0</v>
      </c>
      <c r="S200" s="285">
        <f t="shared" si="1"/>
        <v>301</v>
      </c>
      <c r="T200" s="285">
        <f>W197</f>
        <v>4519</v>
      </c>
      <c r="U200" s="285">
        <f>X197</f>
        <v>342</v>
      </c>
      <c r="V200" s="285">
        <f>Y164</f>
        <v>0</v>
      </c>
      <c r="W200" s="285">
        <f>Z164</f>
        <v>0</v>
      </c>
      <c r="X200" s="285">
        <f>AA164</f>
        <v>0</v>
      </c>
      <c r="Y200" s="285">
        <f>AB197</f>
        <v>28</v>
      </c>
      <c r="Z200" s="285">
        <f>AC197</f>
        <v>1658</v>
      </c>
      <c r="AA200" s="285">
        <f>SUM(H200:Z200)</f>
        <v>63823</v>
      </c>
    </row>
    <row r="201" spans="1:30">
      <c r="E201" s="288"/>
      <c r="F201" s="288"/>
    </row>
    <row r="202" spans="1:30" ht="33.75" customHeight="1">
      <c r="B202" s="291" t="s">
        <v>67</v>
      </c>
      <c r="C202" s="666" t="s">
        <v>68</v>
      </c>
      <c r="D202" s="666"/>
      <c r="E202" s="666"/>
      <c r="F202" s="666"/>
      <c r="G202" s="475" t="s">
        <v>6</v>
      </c>
      <c r="H202" s="667" t="s">
        <v>69</v>
      </c>
      <c r="I202" s="667"/>
      <c r="J202" s="667" t="s">
        <v>70</v>
      </c>
      <c r="K202" s="667"/>
      <c r="L202" s="503" t="s">
        <v>11</v>
      </c>
      <c r="M202" s="503" t="s">
        <v>12</v>
      </c>
      <c r="N202" s="503" t="s">
        <v>13</v>
      </c>
      <c r="O202" s="503" t="s">
        <v>14</v>
      </c>
      <c r="P202" s="503" t="s">
        <v>15</v>
      </c>
      <c r="Q202" s="503" t="s">
        <v>16</v>
      </c>
      <c r="R202" s="503" t="s">
        <v>17</v>
      </c>
      <c r="S202" s="503" t="s">
        <v>18</v>
      </c>
      <c r="T202" s="503" t="s">
        <v>22</v>
      </c>
      <c r="U202" s="503" t="s">
        <v>23</v>
      </c>
      <c r="V202" s="503" t="s">
        <v>24</v>
      </c>
      <c r="W202" s="503" t="s">
        <v>25</v>
      </c>
      <c r="X202" s="503" t="s">
        <v>26</v>
      </c>
      <c r="Y202" s="503" t="s">
        <v>27</v>
      </c>
      <c r="Z202" s="503" t="s">
        <v>28</v>
      </c>
      <c r="AA202" s="503" t="s">
        <v>29</v>
      </c>
    </row>
    <row r="203" spans="1:30">
      <c r="C203" s="666"/>
      <c r="D203" s="666"/>
      <c r="E203" s="666"/>
      <c r="F203" s="666"/>
      <c r="G203" s="285">
        <f>G197</f>
        <v>112363</v>
      </c>
      <c r="H203" s="668">
        <f>H200+J200</f>
        <v>12658</v>
      </c>
      <c r="I203" s="668"/>
      <c r="J203" s="668">
        <f>I200+K200</f>
        <v>12896</v>
      </c>
      <c r="K203" s="668"/>
      <c r="L203" s="285">
        <f>L200</f>
        <v>16112</v>
      </c>
      <c r="M203" s="285">
        <f t="shared" ref="M203:Z203" si="2">M200</f>
        <v>2776</v>
      </c>
      <c r="N203" s="285">
        <f t="shared" si="2"/>
        <v>325</v>
      </c>
      <c r="O203" s="285">
        <f t="shared" si="2"/>
        <v>1319</v>
      </c>
      <c r="P203" s="285">
        <f t="shared" si="2"/>
        <v>319</v>
      </c>
      <c r="Q203" s="285">
        <f t="shared" si="2"/>
        <v>10570</v>
      </c>
      <c r="R203" s="285">
        <f t="shared" si="2"/>
        <v>0</v>
      </c>
      <c r="S203" s="285">
        <f t="shared" si="2"/>
        <v>301</v>
      </c>
      <c r="T203" s="285">
        <f t="shared" si="2"/>
        <v>4519</v>
      </c>
      <c r="U203" s="285">
        <f t="shared" si="2"/>
        <v>342</v>
      </c>
      <c r="V203" s="285">
        <f t="shared" si="2"/>
        <v>0</v>
      </c>
      <c r="W203" s="285">
        <f t="shared" si="2"/>
        <v>0</v>
      </c>
      <c r="X203" s="285">
        <f t="shared" si="2"/>
        <v>0</v>
      </c>
      <c r="Y203" s="285">
        <f t="shared" si="2"/>
        <v>28</v>
      </c>
      <c r="Z203" s="285">
        <f t="shared" si="2"/>
        <v>1658</v>
      </c>
      <c r="AA203" s="285">
        <f>SUM(H203:Z203)</f>
        <v>63823</v>
      </c>
    </row>
  </sheetData>
  <mergeCells count="7">
    <mergeCell ref="C197:F197"/>
    <mergeCell ref="C199:F200"/>
    <mergeCell ref="C202:F203"/>
    <mergeCell ref="H202:I202"/>
    <mergeCell ref="J202:K202"/>
    <mergeCell ref="H203:I203"/>
    <mergeCell ref="J203:K20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0"/>
  <sheetViews>
    <sheetView zoomScale="80" zoomScaleNormal="80" workbookViewId="0">
      <pane ySplit="1" topLeftCell="A2" activePane="bottomLeft" state="frozen"/>
      <selection activeCell="A2" sqref="A1:A1048576"/>
      <selection pane="bottomLeft" activeCell="V66" sqref="V66:V83"/>
    </sheetView>
  </sheetViews>
  <sheetFormatPr defaultColWidth="11.42578125" defaultRowHeight="16.5"/>
  <cols>
    <col min="1" max="1" width="5" style="277" bestFit="1" customWidth="1"/>
    <col min="2" max="2" width="4.140625" style="277" bestFit="1" customWidth="1"/>
    <col min="3" max="3" width="22.42578125" style="277" customWidth="1"/>
    <col min="4" max="4" width="4.28515625" style="277" customWidth="1"/>
    <col min="5" max="5" width="8.28515625" style="277" bestFit="1" customWidth="1"/>
    <col min="6" max="6" width="18.28515625" style="277" bestFit="1" customWidth="1"/>
    <col min="7" max="7" width="10" style="277" bestFit="1" customWidth="1"/>
    <col min="8" max="9" width="5" style="277" bestFit="1" customWidth="1"/>
    <col min="10" max="10" width="4.28515625" style="277" bestFit="1" customWidth="1"/>
    <col min="11" max="11" width="5.28515625" style="277" bestFit="1" customWidth="1"/>
    <col min="12" max="12" width="4" style="277" bestFit="1" customWidth="1"/>
    <col min="13" max="13" width="4.42578125" style="277" bestFit="1" customWidth="1"/>
    <col min="14" max="14" width="4.140625" style="277" bestFit="1" customWidth="1"/>
    <col min="15" max="15" width="5" style="277" bestFit="1" customWidth="1"/>
    <col min="16" max="16" width="4.28515625" style="277" bestFit="1" customWidth="1"/>
    <col min="17" max="17" width="7.7109375" style="277" bestFit="1" customWidth="1"/>
    <col min="18" max="18" width="4.140625" style="277" bestFit="1" customWidth="1"/>
    <col min="19" max="19" width="4.28515625" style="277" bestFit="1" customWidth="1"/>
    <col min="20" max="20" width="8" style="277" bestFit="1" customWidth="1"/>
    <col min="21" max="21" width="8.5703125" style="277" bestFit="1" customWidth="1"/>
    <col min="22" max="22" width="8" style="277" bestFit="1" customWidth="1"/>
    <col min="23" max="24" width="6.5703125" style="277" bestFit="1" customWidth="1"/>
    <col min="25" max="25" width="5.5703125" style="277" bestFit="1" customWidth="1"/>
    <col min="26" max="26" width="6.5703125" style="277" bestFit="1" customWidth="1"/>
    <col min="27" max="27" width="9.7109375" style="277" bestFit="1" customWidth="1"/>
    <col min="28" max="28" width="4.42578125" style="277" bestFit="1" customWidth="1"/>
    <col min="29" max="29" width="6.5703125" style="277" bestFit="1" customWidth="1"/>
    <col min="30" max="30" width="9.7109375" style="277" bestFit="1" customWidth="1"/>
    <col min="31" max="16384" width="11.42578125" style="277"/>
  </cols>
  <sheetData>
    <row r="1" spans="1:30">
      <c r="A1" s="276" t="s">
        <v>0</v>
      </c>
      <c r="B1" s="283" t="s">
        <v>1</v>
      </c>
      <c r="C1" s="282" t="s">
        <v>2</v>
      </c>
      <c r="D1" s="282" t="s">
        <v>3</v>
      </c>
      <c r="E1" s="275" t="s">
        <v>4</v>
      </c>
      <c r="F1" s="275" t="s">
        <v>5</v>
      </c>
      <c r="G1" s="275" t="s">
        <v>6</v>
      </c>
      <c r="H1" s="550" t="s">
        <v>7</v>
      </c>
      <c r="I1" s="550" t="s">
        <v>8</v>
      </c>
      <c r="J1" s="550" t="s">
        <v>9</v>
      </c>
      <c r="K1" s="550" t="s">
        <v>10</v>
      </c>
      <c r="L1" s="550" t="s">
        <v>11</v>
      </c>
      <c r="M1" s="550" t="s">
        <v>12</v>
      </c>
      <c r="N1" s="550" t="s">
        <v>13</v>
      </c>
      <c r="O1" s="550" t="s">
        <v>14</v>
      </c>
      <c r="P1" s="550" t="s">
        <v>15</v>
      </c>
      <c r="Q1" s="550" t="s">
        <v>16</v>
      </c>
      <c r="R1" s="550" t="s">
        <v>17</v>
      </c>
      <c r="S1" s="550" t="s">
        <v>18</v>
      </c>
      <c r="T1" s="286" t="s">
        <v>19</v>
      </c>
      <c r="U1" s="286" t="s">
        <v>20</v>
      </c>
      <c r="V1" s="286" t="s">
        <v>21</v>
      </c>
      <c r="W1" s="550" t="s">
        <v>22</v>
      </c>
      <c r="X1" s="550" t="s">
        <v>23</v>
      </c>
      <c r="Y1" s="550" t="s">
        <v>24</v>
      </c>
      <c r="Z1" s="550" t="s">
        <v>25</v>
      </c>
      <c r="AA1" s="550" t="s">
        <v>26</v>
      </c>
      <c r="AB1" s="550" t="s">
        <v>27</v>
      </c>
      <c r="AC1" s="550" t="s">
        <v>28</v>
      </c>
      <c r="AD1" s="550" t="s">
        <v>29</v>
      </c>
    </row>
    <row r="2" spans="1:30">
      <c r="A2" s="279">
        <v>21</v>
      </c>
      <c r="B2" s="290">
        <v>28</v>
      </c>
      <c r="C2" s="280" t="s">
        <v>382</v>
      </c>
      <c r="D2" s="280" t="s">
        <v>382</v>
      </c>
      <c r="E2" s="289">
        <v>157</v>
      </c>
      <c r="F2" s="280" t="s">
        <v>31</v>
      </c>
      <c r="G2" s="281">
        <v>654</v>
      </c>
      <c r="H2" s="285">
        <v>160</v>
      </c>
      <c r="I2" s="285">
        <v>134</v>
      </c>
      <c r="J2" s="285">
        <v>9</v>
      </c>
      <c r="K2" s="285">
        <v>2</v>
      </c>
      <c r="L2" s="285">
        <v>13</v>
      </c>
      <c r="M2" s="285">
        <v>6</v>
      </c>
      <c r="N2" s="285">
        <v>2</v>
      </c>
      <c r="O2" s="285">
        <v>3</v>
      </c>
      <c r="P2" s="285">
        <v>26</v>
      </c>
      <c r="Q2" s="285">
        <v>57</v>
      </c>
      <c r="R2" s="285">
        <v>20</v>
      </c>
      <c r="S2" s="285"/>
      <c r="T2" s="287">
        <v>4</v>
      </c>
      <c r="U2" s="287">
        <v>2</v>
      </c>
      <c r="V2" s="287"/>
      <c r="W2" s="285"/>
      <c r="X2" s="285"/>
      <c r="Y2" s="285"/>
      <c r="Z2" s="285"/>
      <c r="AA2" s="285"/>
      <c r="AB2" s="285">
        <v>0</v>
      </c>
      <c r="AC2" s="285">
        <v>18</v>
      </c>
      <c r="AD2" s="285">
        <f>SUM(H2:AC2)</f>
        <v>456</v>
      </c>
    </row>
    <row r="3" spans="1:30">
      <c r="A3" s="279">
        <v>21</v>
      </c>
      <c r="B3" s="290">
        <v>28</v>
      </c>
      <c r="C3" s="280" t="s">
        <v>382</v>
      </c>
      <c r="D3" s="280" t="s">
        <v>382</v>
      </c>
      <c r="E3" s="289">
        <v>157</v>
      </c>
      <c r="F3" s="280" t="s">
        <v>32</v>
      </c>
      <c r="G3" s="281">
        <v>653</v>
      </c>
      <c r="H3" s="285">
        <v>146</v>
      </c>
      <c r="I3" s="285">
        <v>119</v>
      </c>
      <c r="J3" s="285">
        <v>5</v>
      </c>
      <c r="K3" s="285">
        <v>6</v>
      </c>
      <c r="L3" s="285">
        <v>18</v>
      </c>
      <c r="M3" s="285">
        <v>2</v>
      </c>
      <c r="N3" s="285">
        <v>4</v>
      </c>
      <c r="O3" s="285">
        <v>1</v>
      </c>
      <c r="P3" s="285">
        <v>18</v>
      </c>
      <c r="Q3" s="285">
        <v>75</v>
      </c>
      <c r="R3" s="285">
        <v>23</v>
      </c>
      <c r="S3" s="285"/>
      <c r="T3" s="287">
        <v>0</v>
      </c>
      <c r="U3" s="287">
        <v>0</v>
      </c>
      <c r="V3" s="287"/>
      <c r="W3" s="285"/>
      <c r="X3" s="285"/>
      <c r="Y3" s="285"/>
      <c r="Z3" s="285"/>
      <c r="AA3" s="285"/>
      <c r="AB3" s="285">
        <v>0</v>
      </c>
      <c r="AC3" s="285">
        <v>24</v>
      </c>
      <c r="AD3" s="285">
        <f t="shared" ref="AD3:AD31" si="0">SUM(H3:AC3)</f>
        <v>441</v>
      </c>
    </row>
    <row r="4" spans="1:30">
      <c r="A4" s="279">
        <v>21</v>
      </c>
      <c r="B4" s="290">
        <v>28</v>
      </c>
      <c r="C4" s="280" t="s">
        <v>382</v>
      </c>
      <c r="D4" s="280" t="s">
        <v>382</v>
      </c>
      <c r="E4" s="289">
        <v>157</v>
      </c>
      <c r="F4" s="280" t="s">
        <v>33</v>
      </c>
      <c r="G4" s="281">
        <v>653</v>
      </c>
      <c r="H4" s="285">
        <v>145</v>
      </c>
      <c r="I4" s="285">
        <v>130</v>
      </c>
      <c r="J4" s="285">
        <v>6</v>
      </c>
      <c r="K4" s="285">
        <v>2</v>
      </c>
      <c r="L4" s="285">
        <v>14</v>
      </c>
      <c r="M4" s="285">
        <v>5</v>
      </c>
      <c r="N4" s="285">
        <v>5</v>
      </c>
      <c r="O4" s="285">
        <v>6</v>
      </c>
      <c r="P4" s="285">
        <v>29</v>
      </c>
      <c r="Q4" s="285">
        <v>72</v>
      </c>
      <c r="R4" s="285">
        <v>8</v>
      </c>
      <c r="S4" s="285"/>
      <c r="T4" s="287">
        <v>6</v>
      </c>
      <c r="U4" s="287">
        <v>3</v>
      </c>
      <c r="V4" s="287"/>
      <c r="W4" s="285"/>
      <c r="X4" s="285"/>
      <c r="Y4" s="285"/>
      <c r="Z4" s="285"/>
      <c r="AA4" s="285"/>
      <c r="AB4" s="285">
        <v>0</v>
      </c>
      <c r="AC4" s="285">
        <v>21</v>
      </c>
      <c r="AD4" s="285">
        <f t="shared" si="0"/>
        <v>452</v>
      </c>
    </row>
    <row r="5" spans="1:30">
      <c r="A5" s="279">
        <v>21</v>
      </c>
      <c r="B5" s="290">
        <v>28</v>
      </c>
      <c r="C5" s="280" t="s">
        <v>382</v>
      </c>
      <c r="D5" s="280" t="s">
        <v>382</v>
      </c>
      <c r="E5" s="289">
        <v>157</v>
      </c>
      <c r="F5" s="280" t="s">
        <v>197</v>
      </c>
      <c r="G5" s="281">
        <v>653</v>
      </c>
      <c r="H5" s="285">
        <v>163</v>
      </c>
      <c r="I5" s="285">
        <v>138</v>
      </c>
      <c r="J5" s="285">
        <v>2</v>
      </c>
      <c r="K5" s="285">
        <v>3</v>
      </c>
      <c r="L5" s="285">
        <v>3</v>
      </c>
      <c r="M5" s="285">
        <v>5</v>
      </c>
      <c r="N5" s="285">
        <v>1</v>
      </c>
      <c r="O5" s="285">
        <v>5</v>
      </c>
      <c r="P5" s="285">
        <v>26</v>
      </c>
      <c r="Q5" s="285">
        <v>71</v>
      </c>
      <c r="R5" s="285">
        <v>8</v>
      </c>
      <c r="S5" s="285"/>
      <c r="T5" s="287">
        <v>4</v>
      </c>
      <c r="U5" s="287">
        <v>1</v>
      </c>
      <c r="V5" s="287"/>
      <c r="W5" s="285"/>
      <c r="X5" s="285"/>
      <c r="Y5" s="285"/>
      <c r="Z5" s="285"/>
      <c r="AA5" s="285"/>
      <c r="AB5" s="285">
        <v>0</v>
      </c>
      <c r="AC5" s="285">
        <v>18</v>
      </c>
      <c r="AD5" s="285">
        <f t="shared" si="0"/>
        <v>448</v>
      </c>
    </row>
    <row r="6" spans="1:30">
      <c r="A6" s="279">
        <v>21</v>
      </c>
      <c r="B6" s="290">
        <v>28</v>
      </c>
      <c r="C6" s="280" t="s">
        <v>382</v>
      </c>
      <c r="D6" s="280" t="s">
        <v>382</v>
      </c>
      <c r="E6" s="289">
        <v>158</v>
      </c>
      <c r="F6" s="280" t="s">
        <v>31</v>
      </c>
      <c r="G6" s="281">
        <v>670</v>
      </c>
      <c r="H6" s="285">
        <v>188</v>
      </c>
      <c r="I6" s="285">
        <v>55</v>
      </c>
      <c r="J6" s="285">
        <v>8</v>
      </c>
      <c r="K6" s="285">
        <v>1</v>
      </c>
      <c r="L6" s="285">
        <v>17</v>
      </c>
      <c r="M6" s="285">
        <v>10</v>
      </c>
      <c r="N6" s="285">
        <v>9</v>
      </c>
      <c r="O6" s="285">
        <v>5</v>
      </c>
      <c r="P6" s="285">
        <v>22</v>
      </c>
      <c r="Q6" s="285">
        <v>73</v>
      </c>
      <c r="R6" s="285">
        <v>8</v>
      </c>
      <c r="S6" s="285"/>
      <c r="T6" s="287">
        <v>4</v>
      </c>
      <c r="U6" s="287">
        <v>4</v>
      </c>
      <c r="V6" s="287"/>
      <c r="W6" s="285"/>
      <c r="X6" s="285"/>
      <c r="Y6" s="285"/>
      <c r="Z6" s="285"/>
      <c r="AA6" s="285"/>
      <c r="AB6" s="285">
        <v>0</v>
      </c>
      <c r="AC6" s="285">
        <v>26</v>
      </c>
      <c r="AD6" s="285">
        <f t="shared" si="0"/>
        <v>430</v>
      </c>
    </row>
    <row r="7" spans="1:30">
      <c r="A7" s="279">
        <v>21</v>
      </c>
      <c r="B7" s="290">
        <v>28</v>
      </c>
      <c r="C7" s="280" t="s">
        <v>382</v>
      </c>
      <c r="D7" s="280" t="s">
        <v>382</v>
      </c>
      <c r="E7" s="289">
        <v>158</v>
      </c>
      <c r="F7" s="280" t="s">
        <v>32</v>
      </c>
      <c r="G7" s="281">
        <v>670</v>
      </c>
      <c r="H7" s="285">
        <v>148</v>
      </c>
      <c r="I7" s="285">
        <v>72</v>
      </c>
      <c r="J7" s="285">
        <v>4</v>
      </c>
      <c r="K7" s="285">
        <v>3</v>
      </c>
      <c r="L7" s="285">
        <v>28</v>
      </c>
      <c r="M7" s="285">
        <v>14</v>
      </c>
      <c r="N7" s="285">
        <v>10</v>
      </c>
      <c r="O7" s="285">
        <v>3</v>
      </c>
      <c r="P7" s="285">
        <v>23</v>
      </c>
      <c r="Q7" s="285">
        <v>127</v>
      </c>
      <c r="R7" s="285">
        <v>7</v>
      </c>
      <c r="S7" s="285"/>
      <c r="T7" s="287">
        <v>8</v>
      </c>
      <c r="U7" s="287">
        <v>1</v>
      </c>
      <c r="V7" s="287"/>
      <c r="W7" s="285"/>
      <c r="X7" s="285"/>
      <c r="Y7" s="285"/>
      <c r="Z7" s="285"/>
      <c r="AA7" s="285"/>
      <c r="AB7" s="285">
        <v>0</v>
      </c>
      <c r="AC7" s="285">
        <v>15</v>
      </c>
      <c r="AD7" s="285">
        <f t="shared" si="0"/>
        <v>463</v>
      </c>
    </row>
    <row r="8" spans="1:30">
      <c r="A8" s="279">
        <v>21</v>
      </c>
      <c r="B8" s="290">
        <v>28</v>
      </c>
      <c r="C8" s="280" t="s">
        <v>382</v>
      </c>
      <c r="D8" s="280" t="s">
        <v>382</v>
      </c>
      <c r="E8" s="289">
        <v>158</v>
      </c>
      <c r="F8" s="280" t="s">
        <v>33</v>
      </c>
      <c r="G8" s="281">
        <v>669</v>
      </c>
      <c r="H8" s="285">
        <v>191</v>
      </c>
      <c r="I8" s="285">
        <v>65</v>
      </c>
      <c r="J8" s="285">
        <v>3</v>
      </c>
      <c r="K8" s="285">
        <v>3</v>
      </c>
      <c r="L8" s="285">
        <v>13</v>
      </c>
      <c r="M8" s="285">
        <v>25</v>
      </c>
      <c r="N8" s="285">
        <v>8</v>
      </c>
      <c r="O8" s="285">
        <v>4</v>
      </c>
      <c r="P8" s="285">
        <v>28</v>
      </c>
      <c r="Q8" s="285">
        <v>74</v>
      </c>
      <c r="R8" s="285">
        <v>2</v>
      </c>
      <c r="S8" s="285"/>
      <c r="T8" s="287">
        <v>3</v>
      </c>
      <c r="U8" s="287">
        <v>2</v>
      </c>
      <c r="V8" s="287"/>
      <c r="W8" s="285"/>
      <c r="X8" s="285"/>
      <c r="Y8" s="285"/>
      <c r="Z8" s="285"/>
      <c r="AA8" s="285"/>
      <c r="AB8" s="285">
        <v>0</v>
      </c>
      <c r="AC8" s="285">
        <v>16</v>
      </c>
      <c r="AD8" s="285">
        <f t="shared" si="0"/>
        <v>437</v>
      </c>
    </row>
    <row r="9" spans="1:30">
      <c r="A9" s="279">
        <v>21</v>
      </c>
      <c r="B9" s="290">
        <v>28</v>
      </c>
      <c r="C9" s="280" t="s">
        <v>382</v>
      </c>
      <c r="D9" s="280" t="s">
        <v>382</v>
      </c>
      <c r="E9" s="289">
        <v>159</v>
      </c>
      <c r="F9" s="280" t="s">
        <v>31</v>
      </c>
      <c r="G9" s="281">
        <v>539</v>
      </c>
      <c r="H9" s="285">
        <v>182</v>
      </c>
      <c r="I9" s="285">
        <v>53</v>
      </c>
      <c r="J9" s="285">
        <v>2</v>
      </c>
      <c r="K9" s="285">
        <v>0</v>
      </c>
      <c r="L9" s="285">
        <v>23</v>
      </c>
      <c r="M9" s="285">
        <v>0</v>
      </c>
      <c r="N9" s="285">
        <v>0</v>
      </c>
      <c r="O9" s="285">
        <v>3</v>
      </c>
      <c r="P9" s="285">
        <v>15</v>
      </c>
      <c r="Q9" s="285">
        <v>65</v>
      </c>
      <c r="R9" s="285">
        <v>3</v>
      </c>
      <c r="S9" s="285"/>
      <c r="T9" s="287">
        <v>7</v>
      </c>
      <c r="U9" s="287">
        <v>0</v>
      </c>
      <c r="V9" s="287"/>
      <c r="W9" s="285"/>
      <c r="X9" s="285"/>
      <c r="Y9" s="285"/>
      <c r="Z9" s="285"/>
      <c r="AA9" s="285"/>
      <c r="AB9" s="285">
        <v>0</v>
      </c>
      <c r="AC9" s="285">
        <v>11</v>
      </c>
      <c r="AD9" s="285">
        <f t="shared" si="0"/>
        <v>364</v>
      </c>
    </row>
    <row r="10" spans="1:30">
      <c r="A10" s="279">
        <v>21</v>
      </c>
      <c r="B10" s="290">
        <v>28</v>
      </c>
      <c r="C10" s="280" t="s">
        <v>382</v>
      </c>
      <c r="D10" s="280" t="s">
        <v>382</v>
      </c>
      <c r="E10" s="289">
        <v>159</v>
      </c>
      <c r="F10" s="280" t="s">
        <v>32</v>
      </c>
      <c r="G10" s="281">
        <v>539</v>
      </c>
      <c r="H10" s="285">
        <v>160</v>
      </c>
      <c r="I10" s="285">
        <v>73</v>
      </c>
      <c r="J10" s="285">
        <v>2</v>
      </c>
      <c r="K10" s="285">
        <v>0</v>
      </c>
      <c r="L10" s="285">
        <v>22</v>
      </c>
      <c r="M10" s="285">
        <v>3</v>
      </c>
      <c r="N10" s="285">
        <v>4</v>
      </c>
      <c r="O10" s="285">
        <v>2</v>
      </c>
      <c r="P10" s="285">
        <v>12</v>
      </c>
      <c r="Q10" s="285">
        <v>71</v>
      </c>
      <c r="R10" s="285">
        <v>4</v>
      </c>
      <c r="S10" s="285"/>
      <c r="T10" s="287">
        <v>1</v>
      </c>
      <c r="U10" s="287">
        <v>2</v>
      </c>
      <c r="V10" s="287"/>
      <c r="W10" s="285"/>
      <c r="X10" s="285"/>
      <c r="Y10" s="285"/>
      <c r="Z10" s="285"/>
      <c r="AA10" s="285"/>
      <c r="AB10" s="285">
        <v>0</v>
      </c>
      <c r="AC10" s="285">
        <v>18</v>
      </c>
      <c r="AD10" s="285">
        <f t="shared" si="0"/>
        <v>374</v>
      </c>
    </row>
    <row r="11" spans="1:30">
      <c r="A11" s="279">
        <v>21</v>
      </c>
      <c r="B11" s="290">
        <v>28</v>
      </c>
      <c r="C11" s="280" t="s">
        <v>382</v>
      </c>
      <c r="D11" s="280" t="s">
        <v>382</v>
      </c>
      <c r="E11" s="289">
        <v>160</v>
      </c>
      <c r="F11" s="280" t="s">
        <v>31</v>
      </c>
      <c r="G11" s="281">
        <v>579</v>
      </c>
      <c r="H11" s="285">
        <v>138</v>
      </c>
      <c r="I11" s="285">
        <v>115</v>
      </c>
      <c r="J11" s="285">
        <v>2</v>
      </c>
      <c r="K11" s="285">
        <v>3</v>
      </c>
      <c r="L11" s="285">
        <v>16</v>
      </c>
      <c r="M11" s="285">
        <v>4</v>
      </c>
      <c r="N11" s="285">
        <v>18</v>
      </c>
      <c r="O11" s="285">
        <v>3</v>
      </c>
      <c r="P11" s="285">
        <v>15</v>
      </c>
      <c r="Q11" s="285">
        <v>50</v>
      </c>
      <c r="R11" s="285">
        <v>12</v>
      </c>
      <c r="S11" s="285"/>
      <c r="T11" s="287">
        <v>5</v>
      </c>
      <c r="U11" s="287">
        <v>0</v>
      </c>
      <c r="V11" s="287"/>
      <c r="W11" s="285"/>
      <c r="X11" s="285"/>
      <c r="Y11" s="285"/>
      <c r="Z11" s="285"/>
      <c r="AA11" s="285"/>
      <c r="AB11" s="285">
        <v>0</v>
      </c>
      <c r="AC11" s="285">
        <v>9</v>
      </c>
      <c r="AD11" s="285">
        <f t="shared" si="0"/>
        <v>390</v>
      </c>
    </row>
    <row r="12" spans="1:30">
      <c r="A12" s="279">
        <v>21</v>
      </c>
      <c r="B12" s="290">
        <v>28</v>
      </c>
      <c r="C12" s="280" t="s">
        <v>382</v>
      </c>
      <c r="D12" s="280" t="s">
        <v>382</v>
      </c>
      <c r="E12" s="289">
        <v>160</v>
      </c>
      <c r="F12" s="280" t="s">
        <v>32</v>
      </c>
      <c r="G12" s="281">
        <v>578</v>
      </c>
      <c r="H12" s="285">
        <v>134</v>
      </c>
      <c r="I12" s="285">
        <v>119</v>
      </c>
      <c r="J12" s="285">
        <v>3</v>
      </c>
      <c r="K12" s="285">
        <v>1</v>
      </c>
      <c r="L12" s="285">
        <v>12</v>
      </c>
      <c r="M12" s="285">
        <v>4</v>
      </c>
      <c r="N12" s="285">
        <v>5</v>
      </c>
      <c r="O12" s="285">
        <v>2</v>
      </c>
      <c r="P12" s="285">
        <v>9</v>
      </c>
      <c r="Q12" s="285">
        <v>46</v>
      </c>
      <c r="R12" s="285">
        <v>4</v>
      </c>
      <c r="S12" s="285"/>
      <c r="T12" s="287">
        <v>6</v>
      </c>
      <c r="U12" s="287">
        <v>4</v>
      </c>
      <c r="V12" s="287"/>
      <c r="W12" s="285"/>
      <c r="X12" s="285"/>
      <c r="Y12" s="285"/>
      <c r="Z12" s="285"/>
      <c r="AA12" s="285"/>
      <c r="AB12" s="285">
        <v>0</v>
      </c>
      <c r="AC12" s="285">
        <v>18</v>
      </c>
      <c r="AD12" s="285">
        <f t="shared" si="0"/>
        <v>367</v>
      </c>
    </row>
    <row r="13" spans="1:30">
      <c r="A13" s="279">
        <v>21</v>
      </c>
      <c r="B13" s="290">
        <v>28</v>
      </c>
      <c r="C13" s="280" t="s">
        <v>382</v>
      </c>
      <c r="D13" s="280" t="s">
        <v>382</v>
      </c>
      <c r="E13" s="289">
        <v>160</v>
      </c>
      <c r="F13" s="280" t="s">
        <v>33</v>
      </c>
      <c r="G13" s="281">
        <v>578</v>
      </c>
      <c r="H13" s="285">
        <v>126</v>
      </c>
      <c r="I13" s="285">
        <v>141</v>
      </c>
      <c r="J13" s="285">
        <v>3</v>
      </c>
      <c r="K13" s="285">
        <v>2</v>
      </c>
      <c r="L13" s="285">
        <v>12</v>
      </c>
      <c r="M13" s="285">
        <v>2</v>
      </c>
      <c r="N13" s="285">
        <v>10</v>
      </c>
      <c r="O13" s="285">
        <v>6</v>
      </c>
      <c r="P13" s="285">
        <v>20</v>
      </c>
      <c r="Q13" s="285">
        <v>49</v>
      </c>
      <c r="R13" s="285">
        <v>1</v>
      </c>
      <c r="S13" s="285"/>
      <c r="T13" s="287">
        <v>5</v>
      </c>
      <c r="U13" s="287">
        <v>1</v>
      </c>
      <c r="V13" s="287"/>
      <c r="W13" s="285"/>
      <c r="X13" s="285"/>
      <c r="Y13" s="285"/>
      <c r="Z13" s="285"/>
      <c r="AA13" s="285"/>
      <c r="AB13" s="285">
        <v>0</v>
      </c>
      <c r="AC13" s="285">
        <v>9</v>
      </c>
      <c r="AD13" s="285">
        <f t="shared" si="0"/>
        <v>387</v>
      </c>
    </row>
    <row r="14" spans="1:30">
      <c r="A14" s="279">
        <v>21</v>
      </c>
      <c r="B14" s="290">
        <v>28</v>
      </c>
      <c r="C14" s="280" t="s">
        <v>382</v>
      </c>
      <c r="D14" s="280" t="s">
        <v>382</v>
      </c>
      <c r="E14" s="289">
        <v>160</v>
      </c>
      <c r="F14" s="505" t="s">
        <v>34</v>
      </c>
      <c r="G14" s="281"/>
      <c r="H14" s="285">
        <v>8</v>
      </c>
      <c r="I14" s="285">
        <v>5</v>
      </c>
      <c r="J14" s="285">
        <v>1</v>
      </c>
      <c r="K14" s="285">
        <v>0</v>
      </c>
      <c r="L14" s="285">
        <v>2</v>
      </c>
      <c r="M14" s="285">
        <v>0</v>
      </c>
      <c r="N14" s="285">
        <v>1</v>
      </c>
      <c r="O14" s="285">
        <v>0</v>
      </c>
      <c r="P14" s="285">
        <v>0</v>
      </c>
      <c r="Q14" s="285">
        <v>4</v>
      </c>
      <c r="R14" s="285">
        <v>0</v>
      </c>
      <c r="S14" s="285"/>
      <c r="T14" s="287">
        <v>2</v>
      </c>
      <c r="U14" s="287">
        <v>0</v>
      </c>
      <c r="V14" s="287"/>
      <c r="W14" s="285"/>
      <c r="X14" s="285"/>
      <c r="Y14" s="285"/>
      <c r="Z14" s="285"/>
      <c r="AA14" s="285"/>
      <c r="AB14" s="285">
        <v>0</v>
      </c>
      <c r="AC14" s="285">
        <v>1</v>
      </c>
      <c r="AD14" s="285">
        <f t="shared" si="0"/>
        <v>24</v>
      </c>
    </row>
    <row r="15" spans="1:30">
      <c r="A15" s="279">
        <v>21</v>
      </c>
      <c r="B15" s="290">
        <v>28</v>
      </c>
      <c r="C15" s="280" t="s">
        <v>382</v>
      </c>
      <c r="D15" s="280" t="s">
        <v>383</v>
      </c>
      <c r="E15" s="289">
        <v>161</v>
      </c>
      <c r="F15" s="280" t="s">
        <v>31</v>
      </c>
      <c r="G15" s="281">
        <v>592</v>
      </c>
      <c r="H15" s="285">
        <v>158</v>
      </c>
      <c r="I15" s="285">
        <v>77</v>
      </c>
      <c r="J15" s="285">
        <v>6</v>
      </c>
      <c r="K15" s="285">
        <v>1</v>
      </c>
      <c r="L15" s="285">
        <v>13</v>
      </c>
      <c r="M15" s="285">
        <v>3</v>
      </c>
      <c r="N15" s="285">
        <v>28</v>
      </c>
      <c r="O15" s="285">
        <v>3</v>
      </c>
      <c r="P15" s="285">
        <v>14</v>
      </c>
      <c r="Q15" s="285">
        <v>51</v>
      </c>
      <c r="R15" s="285">
        <v>7</v>
      </c>
      <c r="S15" s="285"/>
      <c r="T15" s="287">
        <v>7</v>
      </c>
      <c r="U15" s="287">
        <v>0</v>
      </c>
      <c r="V15" s="287"/>
      <c r="W15" s="285"/>
      <c r="X15" s="285"/>
      <c r="Y15" s="285"/>
      <c r="Z15" s="285"/>
      <c r="AA15" s="285"/>
      <c r="AB15" s="285">
        <v>0</v>
      </c>
      <c r="AC15" s="285">
        <v>17</v>
      </c>
      <c r="AD15" s="285">
        <f t="shared" si="0"/>
        <v>385</v>
      </c>
    </row>
    <row r="16" spans="1:30">
      <c r="A16" s="279">
        <v>21</v>
      </c>
      <c r="B16" s="290">
        <v>28</v>
      </c>
      <c r="C16" s="280" t="s">
        <v>382</v>
      </c>
      <c r="D16" s="280" t="s">
        <v>383</v>
      </c>
      <c r="E16" s="289">
        <v>161</v>
      </c>
      <c r="F16" s="280" t="s">
        <v>32</v>
      </c>
      <c r="G16" s="281">
        <v>592</v>
      </c>
      <c r="H16" s="285">
        <v>177</v>
      </c>
      <c r="I16" s="285">
        <v>62</v>
      </c>
      <c r="J16" s="285">
        <v>3</v>
      </c>
      <c r="K16" s="285">
        <v>5</v>
      </c>
      <c r="L16" s="285">
        <v>19</v>
      </c>
      <c r="M16" s="285">
        <v>3</v>
      </c>
      <c r="N16" s="285">
        <v>16</v>
      </c>
      <c r="O16" s="285">
        <v>11</v>
      </c>
      <c r="P16" s="285">
        <v>25</v>
      </c>
      <c r="Q16" s="285">
        <v>48</v>
      </c>
      <c r="R16" s="285">
        <v>4</v>
      </c>
      <c r="S16" s="285"/>
      <c r="T16" s="287">
        <v>13</v>
      </c>
      <c r="U16" s="287">
        <v>0</v>
      </c>
      <c r="V16" s="287"/>
      <c r="W16" s="285"/>
      <c r="X16" s="285"/>
      <c r="Y16" s="285"/>
      <c r="Z16" s="285"/>
      <c r="AA16" s="285"/>
      <c r="AB16" s="285">
        <v>0</v>
      </c>
      <c r="AC16" s="285">
        <v>16</v>
      </c>
      <c r="AD16" s="285">
        <f t="shared" si="0"/>
        <v>402</v>
      </c>
    </row>
    <row r="17" spans="1:30">
      <c r="A17" s="279">
        <v>21</v>
      </c>
      <c r="B17" s="290">
        <v>28</v>
      </c>
      <c r="C17" s="280" t="s">
        <v>382</v>
      </c>
      <c r="D17" s="280" t="s">
        <v>384</v>
      </c>
      <c r="E17" s="289">
        <v>162</v>
      </c>
      <c r="F17" s="280" t="s">
        <v>31</v>
      </c>
      <c r="G17" s="281">
        <v>252</v>
      </c>
      <c r="H17" s="285">
        <v>62</v>
      </c>
      <c r="I17" s="285">
        <v>31</v>
      </c>
      <c r="J17" s="285">
        <v>2</v>
      </c>
      <c r="K17" s="285">
        <v>2</v>
      </c>
      <c r="L17" s="285">
        <v>28</v>
      </c>
      <c r="M17" s="285">
        <v>0</v>
      </c>
      <c r="N17" s="285">
        <v>2</v>
      </c>
      <c r="O17" s="285">
        <v>2</v>
      </c>
      <c r="P17" s="285">
        <v>3</v>
      </c>
      <c r="Q17" s="285">
        <v>11</v>
      </c>
      <c r="R17" s="285">
        <v>4</v>
      </c>
      <c r="S17" s="285"/>
      <c r="T17" s="287">
        <v>1</v>
      </c>
      <c r="U17" s="287">
        <v>0</v>
      </c>
      <c r="V17" s="287"/>
      <c r="W17" s="285"/>
      <c r="X17" s="285"/>
      <c r="Y17" s="285"/>
      <c r="Z17" s="285"/>
      <c r="AA17" s="285"/>
      <c r="AB17" s="285">
        <v>0</v>
      </c>
      <c r="AC17" s="285">
        <v>3</v>
      </c>
      <c r="AD17" s="285">
        <f t="shared" si="0"/>
        <v>151</v>
      </c>
    </row>
    <row r="18" spans="1:30">
      <c r="A18" s="279">
        <v>21</v>
      </c>
      <c r="B18" s="290">
        <v>28</v>
      </c>
      <c r="C18" s="280" t="s">
        <v>382</v>
      </c>
      <c r="D18" s="280" t="s">
        <v>385</v>
      </c>
      <c r="E18" s="289">
        <v>163</v>
      </c>
      <c r="F18" s="280" t="s">
        <v>31</v>
      </c>
      <c r="G18" s="281">
        <v>215</v>
      </c>
      <c r="H18" s="285">
        <v>64</v>
      </c>
      <c r="I18" s="285">
        <v>34</v>
      </c>
      <c r="J18" s="285">
        <v>1</v>
      </c>
      <c r="K18" s="285">
        <v>2</v>
      </c>
      <c r="L18" s="285">
        <v>8</v>
      </c>
      <c r="M18" s="285">
        <v>0</v>
      </c>
      <c r="N18" s="285">
        <v>1</v>
      </c>
      <c r="O18" s="285">
        <v>1</v>
      </c>
      <c r="P18" s="285">
        <v>2</v>
      </c>
      <c r="Q18" s="285">
        <v>10</v>
      </c>
      <c r="R18" s="285">
        <v>0</v>
      </c>
      <c r="S18" s="285"/>
      <c r="T18" s="287">
        <v>5</v>
      </c>
      <c r="U18" s="287">
        <v>3</v>
      </c>
      <c r="V18" s="287"/>
      <c r="W18" s="285"/>
      <c r="X18" s="285"/>
      <c r="Y18" s="285"/>
      <c r="Z18" s="285"/>
      <c r="AA18" s="285"/>
      <c r="AB18" s="285">
        <v>0</v>
      </c>
      <c r="AC18" s="285">
        <v>4</v>
      </c>
      <c r="AD18" s="285">
        <f t="shared" si="0"/>
        <v>135</v>
      </c>
    </row>
    <row r="19" spans="1:30">
      <c r="A19" s="279">
        <v>21</v>
      </c>
      <c r="B19" s="290">
        <v>28</v>
      </c>
      <c r="C19" s="280" t="s">
        <v>382</v>
      </c>
      <c r="D19" s="280" t="s">
        <v>386</v>
      </c>
      <c r="E19" s="289">
        <v>164</v>
      </c>
      <c r="F19" s="280" t="s">
        <v>31</v>
      </c>
      <c r="G19" s="281">
        <v>469</v>
      </c>
      <c r="H19" s="285">
        <v>182</v>
      </c>
      <c r="I19" s="285">
        <v>112</v>
      </c>
      <c r="J19" s="285">
        <v>5</v>
      </c>
      <c r="K19" s="285">
        <v>2</v>
      </c>
      <c r="L19" s="285">
        <v>10</v>
      </c>
      <c r="M19" s="285">
        <v>3</v>
      </c>
      <c r="N19" s="285">
        <v>0</v>
      </c>
      <c r="O19" s="285">
        <v>0</v>
      </c>
      <c r="P19" s="285">
        <v>1</v>
      </c>
      <c r="Q19" s="285">
        <v>5</v>
      </c>
      <c r="R19" s="285">
        <v>6</v>
      </c>
      <c r="S19" s="285"/>
      <c r="T19" s="287">
        <v>10</v>
      </c>
      <c r="U19" s="287">
        <v>1</v>
      </c>
      <c r="V19" s="287"/>
      <c r="W19" s="285"/>
      <c r="X19" s="285"/>
      <c r="Y19" s="285"/>
      <c r="Z19" s="285"/>
      <c r="AA19" s="285"/>
      <c r="AB19" s="285">
        <v>0</v>
      </c>
      <c r="AC19" s="285">
        <v>10</v>
      </c>
      <c r="AD19" s="285">
        <f t="shared" si="0"/>
        <v>347</v>
      </c>
    </row>
    <row r="20" spans="1:30">
      <c r="A20" s="279">
        <v>21</v>
      </c>
      <c r="B20" s="290">
        <v>28</v>
      </c>
      <c r="C20" s="280" t="s">
        <v>382</v>
      </c>
      <c r="D20" s="280" t="s">
        <v>387</v>
      </c>
      <c r="E20" s="289">
        <v>166</v>
      </c>
      <c r="F20" s="280" t="s">
        <v>31</v>
      </c>
      <c r="G20" s="281">
        <v>572</v>
      </c>
      <c r="H20" s="285">
        <v>159</v>
      </c>
      <c r="I20" s="285">
        <v>104</v>
      </c>
      <c r="J20" s="285">
        <v>13</v>
      </c>
      <c r="K20" s="285">
        <v>6</v>
      </c>
      <c r="L20" s="285">
        <v>25</v>
      </c>
      <c r="M20" s="285">
        <v>0</v>
      </c>
      <c r="N20" s="285">
        <v>9</v>
      </c>
      <c r="O20" s="285">
        <v>1</v>
      </c>
      <c r="P20" s="285">
        <v>21</v>
      </c>
      <c r="Q20" s="285">
        <v>22</v>
      </c>
      <c r="R20" s="285">
        <v>5</v>
      </c>
      <c r="S20" s="285"/>
      <c r="T20" s="287">
        <v>0</v>
      </c>
      <c r="U20" s="287">
        <v>0</v>
      </c>
      <c r="V20" s="287"/>
      <c r="W20" s="285"/>
      <c r="X20" s="285"/>
      <c r="Y20" s="285"/>
      <c r="Z20" s="285"/>
      <c r="AA20" s="285"/>
      <c r="AB20" s="285">
        <v>0</v>
      </c>
      <c r="AC20" s="285">
        <v>15</v>
      </c>
      <c r="AD20" s="285">
        <f t="shared" si="0"/>
        <v>380</v>
      </c>
    </row>
    <row r="21" spans="1:30">
      <c r="A21" s="279">
        <v>21</v>
      </c>
      <c r="B21" s="290">
        <v>28</v>
      </c>
      <c r="C21" s="280" t="s">
        <v>382</v>
      </c>
      <c r="D21" s="280" t="s">
        <v>387</v>
      </c>
      <c r="E21" s="289">
        <v>166</v>
      </c>
      <c r="F21" s="280" t="s">
        <v>32</v>
      </c>
      <c r="G21" s="281">
        <v>572</v>
      </c>
      <c r="H21" s="285">
        <v>147</v>
      </c>
      <c r="I21" s="285">
        <v>75</v>
      </c>
      <c r="J21" s="285">
        <v>6</v>
      </c>
      <c r="K21" s="285">
        <v>0</v>
      </c>
      <c r="L21" s="285">
        <v>28</v>
      </c>
      <c r="M21" s="285">
        <v>1</v>
      </c>
      <c r="N21" s="285">
        <v>4</v>
      </c>
      <c r="O21" s="285">
        <v>2</v>
      </c>
      <c r="P21" s="285">
        <v>26</v>
      </c>
      <c r="Q21" s="285">
        <v>15</v>
      </c>
      <c r="R21" s="285">
        <v>4</v>
      </c>
      <c r="S21" s="285"/>
      <c r="T21" s="287">
        <v>16</v>
      </c>
      <c r="U21" s="287">
        <v>3</v>
      </c>
      <c r="V21" s="287"/>
      <c r="W21" s="285"/>
      <c r="X21" s="285"/>
      <c r="Y21" s="285"/>
      <c r="Z21" s="285"/>
      <c r="AA21" s="285"/>
      <c r="AB21" s="285">
        <v>0</v>
      </c>
      <c r="AC21" s="285">
        <v>38</v>
      </c>
      <c r="AD21" s="285">
        <f t="shared" si="0"/>
        <v>365</v>
      </c>
    </row>
    <row r="22" spans="1:30">
      <c r="A22" s="279">
        <v>21</v>
      </c>
      <c r="B22" s="290">
        <v>28</v>
      </c>
      <c r="C22" s="280" t="s">
        <v>382</v>
      </c>
      <c r="D22" s="280" t="s">
        <v>388</v>
      </c>
      <c r="E22" s="289">
        <v>167</v>
      </c>
      <c r="F22" s="280" t="s">
        <v>31</v>
      </c>
      <c r="G22" s="281">
        <v>640</v>
      </c>
      <c r="H22" s="285">
        <v>103</v>
      </c>
      <c r="I22" s="285">
        <v>236</v>
      </c>
      <c r="J22" s="285">
        <v>8</v>
      </c>
      <c r="K22" s="285">
        <v>6</v>
      </c>
      <c r="L22" s="285">
        <v>23</v>
      </c>
      <c r="M22" s="285">
        <v>0</v>
      </c>
      <c r="N22" s="285">
        <v>0</v>
      </c>
      <c r="O22" s="285">
        <v>2</v>
      </c>
      <c r="P22" s="285">
        <v>11</v>
      </c>
      <c r="Q22" s="285">
        <v>38</v>
      </c>
      <c r="R22" s="285">
        <v>5</v>
      </c>
      <c r="S22" s="285"/>
      <c r="T22" s="287">
        <v>4</v>
      </c>
      <c r="U22" s="287">
        <v>5</v>
      </c>
      <c r="V22" s="287"/>
      <c r="W22" s="285"/>
      <c r="X22" s="285"/>
      <c r="Y22" s="285"/>
      <c r="Z22" s="285"/>
      <c r="AA22" s="285"/>
      <c r="AB22" s="285">
        <v>0</v>
      </c>
      <c r="AC22" s="285">
        <v>16</v>
      </c>
      <c r="AD22" s="285">
        <f t="shared" si="0"/>
        <v>457</v>
      </c>
    </row>
    <row r="23" spans="1:30">
      <c r="A23" s="279">
        <v>21</v>
      </c>
      <c r="B23" s="290">
        <v>28</v>
      </c>
      <c r="C23" s="280" t="s">
        <v>382</v>
      </c>
      <c r="D23" s="280" t="s">
        <v>389</v>
      </c>
      <c r="E23" s="289">
        <v>168</v>
      </c>
      <c r="F23" s="280" t="s">
        <v>31</v>
      </c>
      <c r="G23" s="281">
        <v>597</v>
      </c>
      <c r="H23" s="285">
        <v>148</v>
      </c>
      <c r="I23" s="285">
        <v>136</v>
      </c>
      <c r="J23" s="285">
        <v>8</v>
      </c>
      <c r="K23" s="285">
        <v>4</v>
      </c>
      <c r="L23" s="285">
        <v>16</v>
      </c>
      <c r="M23" s="285">
        <v>2</v>
      </c>
      <c r="N23" s="285">
        <v>3</v>
      </c>
      <c r="O23" s="285">
        <v>2</v>
      </c>
      <c r="P23" s="285">
        <v>6</v>
      </c>
      <c r="Q23" s="285">
        <v>12</v>
      </c>
      <c r="R23" s="285">
        <v>6</v>
      </c>
      <c r="S23" s="285"/>
      <c r="T23" s="287">
        <v>12</v>
      </c>
      <c r="U23" s="287">
        <v>0</v>
      </c>
      <c r="V23" s="287"/>
      <c r="W23" s="285"/>
      <c r="X23" s="285"/>
      <c r="Y23" s="285"/>
      <c r="Z23" s="285"/>
      <c r="AA23" s="285"/>
      <c r="AB23" s="285">
        <v>0</v>
      </c>
      <c r="AC23" s="285">
        <v>13</v>
      </c>
      <c r="AD23" s="285">
        <f t="shared" si="0"/>
        <v>368</v>
      </c>
    </row>
    <row r="24" spans="1:30">
      <c r="A24" s="279">
        <v>21</v>
      </c>
      <c r="B24" s="290">
        <v>28</v>
      </c>
      <c r="C24" s="280" t="s">
        <v>382</v>
      </c>
      <c r="D24" s="280" t="s">
        <v>390</v>
      </c>
      <c r="E24" s="289">
        <v>169</v>
      </c>
      <c r="F24" s="280" t="s">
        <v>31</v>
      </c>
      <c r="G24" s="281">
        <v>629</v>
      </c>
      <c r="H24" s="285">
        <v>179</v>
      </c>
      <c r="I24" s="285">
        <v>156</v>
      </c>
      <c r="J24" s="285">
        <v>9</v>
      </c>
      <c r="K24" s="285">
        <v>2</v>
      </c>
      <c r="L24" s="285">
        <v>2</v>
      </c>
      <c r="M24" s="285">
        <v>1</v>
      </c>
      <c r="N24" s="285">
        <v>5</v>
      </c>
      <c r="O24" s="285">
        <v>2</v>
      </c>
      <c r="P24" s="285">
        <v>21</v>
      </c>
      <c r="Q24" s="285">
        <v>28</v>
      </c>
      <c r="R24" s="285">
        <v>0</v>
      </c>
      <c r="S24" s="285"/>
      <c r="T24" s="287">
        <v>12</v>
      </c>
      <c r="U24" s="287">
        <v>1</v>
      </c>
      <c r="V24" s="287"/>
      <c r="W24" s="285"/>
      <c r="X24" s="285"/>
      <c r="Y24" s="285"/>
      <c r="Z24" s="285"/>
      <c r="AA24" s="285"/>
      <c r="AB24" s="285">
        <v>0</v>
      </c>
      <c r="AC24" s="285">
        <v>28</v>
      </c>
      <c r="AD24" s="285">
        <f t="shared" si="0"/>
        <v>446</v>
      </c>
    </row>
    <row r="25" spans="1:30">
      <c r="A25" s="279">
        <v>21</v>
      </c>
      <c r="B25" s="290">
        <v>28</v>
      </c>
      <c r="C25" s="280" t="s">
        <v>382</v>
      </c>
      <c r="D25" s="280" t="s">
        <v>391</v>
      </c>
      <c r="E25" s="289">
        <v>170</v>
      </c>
      <c r="F25" s="280" t="s">
        <v>31</v>
      </c>
      <c r="G25" s="281">
        <v>718</v>
      </c>
      <c r="H25" s="285">
        <v>269</v>
      </c>
      <c r="I25" s="285">
        <v>102</v>
      </c>
      <c r="J25" s="285">
        <v>2</v>
      </c>
      <c r="K25" s="285">
        <v>3</v>
      </c>
      <c r="L25" s="285">
        <v>2</v>
      </c>
      <c r="M25" s="285">
        <v>3</v>
      </c>
      <c r="N25" s="285">
        <v>5</v>
      </c>
      <c r="O25" s="285">
        <v>4</v>
      </c>
      <c r="P25" s="285">
        <v>25</v>
      </c>
      <c r="Q25" s="285">
        <v>50</v>
      </c>
      <c r="R25" s="285">
        <v>1</v>
      </c>
      <c r="S25" s="285"/>
      <c r="T25" s="287">
        <v>4</v>
      </c>
      <c r="U25" s="287">
        <v>3</v>
      </c>
      <c r="V25" s="287"/>
      <c r="W25" s="285"/>
      <c r="X25" s="285"/>
      <c r="Y25" s="285"/>
      <c r="Z25" s="285"/>
      <c r="AA25" s="285"/>
      <c r="AB25" s="285">
        <v>0</v>
      </c>
      <c r="AC25" s="285">
        <v>17</v>
      </c>
      <c r="AD25" s="285">
        <f t="shared" si="0"/>
        <v>490</v>
      </c>
    </row>
    <row r="26" spans="1:30">
      <c r="A26" s="279">
        <v>21</v>
      </c>
      <c r="B26" s="290">
        <v>28</v>
      </c>
      <c r="C26" s="280" t="s">
        <v>382</v>
      </c>
      <c r="D26" s="280" t="s">
        <v>392</v>
      </c>
      <c r="E26" s="289">
        <v>171</v>
      </c>
      <c r="F26" s="280" t="s">
        <v>31</v>
      </c>
      <c r="G26" s="281">
        <v>230</v>
      </c>
      <c r="H26" s="285">
        <v>96</v>
      </c>
      <c r="I26" s="285">
        <v>28</v>
      </c>
      <c r="J26" s="285">
        <v>4</v>
      </c>
      <c r="K26" s="285">
        <v>0</v>
      </c>
      <c r="L26" s="285">
        <v>15</v>
      </c>
      <c r="M26" s="285">
        <v>1</v>
      </c>
      <c r="N26" s="285">
        <v>1</v>
      </c>
      <c r="O26" s="285">
        <v>2</v>
      </c>
      <c r="P26" s="285">
        <v>3</v>
      </c>
      <c r="Q26" s="285">
        <v>4</v>
      </c>
      <c r="R26" s="285">
        <v>0</v>
      </c>
      <c r="S26" s="285"/>
      <c r="T26" s="287">
        <v>0</v>
      </c>
      <c r="U26" s="287">
        <v>0</v>
      </c>
      <c r="V26" s="287"/>
      <c r="W26" s="285"/>
      <c r="X26" s="285"/>
      <c r="Y26" s="285"/>
      <c r="Z26" s="285"/>
      <c r="AA26" s="285"/>
      <c r="AB26" s="285">
        <v>0</v>
      </c>
      <c r="AC26" s="285">
        <v>5</v>
      </c>
      <c r="AD26" s="285">
        <f t="shared" si="0"/>
        <v>159</v>
      </c>
    </row>
    <row r="27" spans="1:30">
      <c r="A27" s="279">
        <v>21</v>
      </c>
      <c r="B27" s="290">
        <v>28</v>
      </c>
      <c r="C27" s="280" t="s">
        <v>382</v>
      </c>
      <c r="D27" s="280" t="s">
        <v>393</v>
      </c>
      <c r="E27" s="289">
        <v>172</v>
      </c>
      <c r="F27" s="280" t="s">
        <v>31</v>
      </c>
      <c r="G27" s="281">
        <v>306</v>
      </c>
      <c r="H27" s="285">
        <v>145</v>
      </c>
      <c r="I27" s="285">
        <v>6</v>
      </c>
      <c r="J27" s="285">
        <v>6</v>
      </c>
      <c r="K27" s="285">
        <v>1</v>
      </c>
      <c r="L27" s="285">
        <v>18</v>
      </c>
      <c r="M27" s="285">
        <v>2</v>
      </c>
      <c r="N27" s="285">
        <v>1</v>
      </c>
      <c r="O27" s="285">
        <v>2</v>
      </c>
      <c r="P27" s="285">
        <v>8</v>
      </c>
      <c r="Q27" s="285">
        <v>11</v>
      </c>
      <c r="R27" s="285">
        <v>6</v>
      </c>
      <c r="S27" s="285"/>
      <c r="T27" s="287">
        <v>0</v>
      </c>
      <c r="U27" s="287">
        <v>0</v>
      </c>
      <c r="V27" s="287"/>
      <c r="W27" s="285"/>
      <c r="X27" s="285"/>
      <c r="Y27" s="285"/>
      <c r="Z27" s="285"/>
      <c r="AA27" s="285"/>
      <c r="AB27" s="285">
        <v>0</v>
      </c>
      <c r="AC27" s="285">
        <v>18</v>
      </c>
      <c r="AD27" s="285">
        <f t="shared" si="0"/>
        <v>224</v>
      </c>
    </row>
    <row r="28" spans="1:30">
      <c r="A28" s="279">
        <v>21</v>
      </c>
      <c r="B28" s="290">
        <v>28</v>
      </c>
      <c r="C28" s="280" t="s">
        <v>382</v>
      </c>
      <c r="D28" s="280" t="s">
        <v>394</v>
      </c>
      <c r="E28" s="289">
        <v>173</v>
      </c>
      <c r="F28" s="280" t="s">
        <v>31</v>
      </c>
      <c r="G28" s="281">
        <v>662</v>
      </c>
      <c r="H28" s="285">
        <v>177</v>
      </c>
      <c r="I28" s="285">
        <v>111</v>
      </c>
      <c r="J28" s="285">
        <v>8</v>
      </c>
      <c r="K28" s="285">
        <v>4</v>
      </c>
      <c r="L28" s="285">
        <v>12</v>
      </c>
      <c r="M28" s="285">
        <v>0</v>
      </c>
      <c r="N28" s="285">
        <v>5</v>
      </c>
      <c r="O28" s="285">
        <v>5</v>
      </c>
      <c r="P28" s="285">
        <v>21</v>
      </c>
      <c r="Q28" s="285">
        <v>30</v>
      </c>
      <c r="R28" s="285">
        <v>5</v>
      </c>
      <c r="S28" s="285"/>
      <c r="T28" s="287">
        <v>5</v>
      </c>
      <c r="U28" s="287">
        <v>1</v>
      </c>
      <c r="V28" s="287"/>
      <c r="W28" s="285"/>
      <c r="X28" s="285"/>
      <c r="Y28" s="285"/>
      <c r="Z28" s="285"/>
      <c r="AA28" s="285"/>
      <c r="AB28" s="285">
        <v>0</v>
      </c>
      <c r="AC28" s="285">
        <v>23</v>
      </c>
      <c r="AD28" s="285">
        <f t="shared" si="0"/>
        <v>407</v>
      </c>
    </row>
    <row r="29" spans="1:30">
      <c r="A29" s="279">
        <v>21</v>
      </c>
      <c r="B29" s="290">
        <v>28</v>
      </c>
      <c r="C29" s="280" t="s">
        <v>382</v>
      </c>
      <c r="D29" s="280" t="s">
        <v>394</v>
      </c>
      <c r="E29" s="289">
        <v>173</v>
      </c>
      <c r="F29" s="280" t="s">
        <v>32</v>
      </c>
      <c r="G29" s="281">
        <v>661</v>
      </c>
      <c r="H29" s="285">
        <v>184</v>
      </c>
      <c r="I29" s="285">
        <v>88</v>
      </c>
      <c r="J29" s="285">
        <v>6</v>
      </c>
      <c r="K29" s="285">
        <v>0</v>
      </c>
      <c r="L29" s="285">
        <v>7</v>
      </c>
      <c r="M29" s="285">
        <v>2</v>
      </c>
      <c r="N29" s="285">
        <v>3</v>
      </c>
      <c r="O29" s="285">
        <v>7</v>
      </c>
      <c r="P29" s="285">
        <v>22</v>
      </c>
      <c r="Q29" s="285">
        <v>50</v>
      </c>
      <c r="R29" s="285">
        <v>4</v>
      </c>
      <c r="S29" s="285"/>
      <c r="T29" s="287">
        <v>4</v>
      </c>
      <c r="U29" s="287">
        <v>2</v>
      </c>
      <c r="V29" s="287"/>
      <c r="W29" s="285"/>
      <c r="X29" s="285"/>
      <c r="Y29" s="285"/>
      <c r="Z29" s="285"/>
      <c r="AA29" s="285"/>
      <c r="AB29" s="285">
        <v>0</v>
      </c>
      <c r="AC29" s="285">
        <v>26</v>
      </c>
      <c r="AD29" s="285">
        <f t="shared" si="0"/>
        <v>405</v>
      </c>
    </row>
    <row r="30" spans="1:30">
      <c r="A30" s="279">
        <v>21</v>
      </c>
      <c r="B30" s="290">
        <v>28</v>
      </c>
      <c r="C30" s="280" t="s">
        <v>382</v>
      </c>
      <c r="D30" s="280" t="s">
        <v>395</v>
      </c>
      <c r="E30" s="289">
        <v>174</v>
      </c>
      <c r="F30" s="280" t="s">
        <v>31</v>
      </c>
      <c r="G30" s="281">
        <v>382</v>
      </c>
      <c r="H30" s="285">
        <v>130</v>
      </c>
      <c r="I30" s="285">
        <v>106</v>
      </c>
      <c r="J30" s="285">
        <v>2</v>
      </c>
      <c r="K30" s="285">
        <v>2</v>
      </c>
      <c r="L30" s="285">
        <v>1</v>
      </c>
      <c r="M30" s="285">
        <v>0</v>
      </c>
      <c r="N30" s="285">
        <v>1</v>
      </c>
      <c r="O30" s="285">
        <v>0</v>
      </c>
      <c r="P30" s="285">
        <v>0</v>
      </c>
      <c r="Q30" s="285">
        <v>6</v>
      </c>
      <c r="R30" s="285">
        <v>1</v>
      </c>
      <c r="S30" s="285"/>
      <c r="T30" s="287">
        <v>4</v>
      </c>
      <c r="U30" s="287">
        <v>0</v>
      </c>
      <c r="V30" s="287"/>
      <c r="W30" s="285"/>
      <c r="X30" s="285"/>
      <c r="Y30" s="285"/>
      <c r="Z30" s="285"/>
      <c r="AA30" s="285"/>
      <c r="AB30" s="285">
        <v>0</v>
      </c>
      <c r="AC30" s="285">
        <v>7</v>
      </c>
      <c r="AD30" s="285">
        <f t="shared" si="0"/>
        <v>260</v>
      </c>
    </row>
    <row r="31" spans="1:30">
      <c r="A31" s="279">
        <v>21</v>
      </c>
      <c r="B31" s="290">
        <v>28</v>
      </c>
      <c r="C31" s="280" t="s">
        <v>382</v>
      </c>
      <c r="D31" s="280" t="s">
        <v>396</v>
      </c>
      <c r="E31" s="289">
        <v>175</v>
      </c>
      <c r="F31" s="280" t="s">
        <v>31</v>
      </c>
      <c r="G31" s="281">
        <v>638</v>
      </c>
      <c r="H31" s="285">
        <v>215</v>
      </c>
      <c r="I31" s="285">
        <v>83</v>
      </c>
      <c r="J31" s="285">
        <v>8</v>
      </c>
      <c r="K31" s="285">
        <v>7</v>
      </c>
      <c r="L31" s="285">
        <v>14</v>
      </c>
      <c r="M31" s="285">
        <v>0</v>
      </c>
      <c r="N31" s="285">
        <v>9</v>
      </c>
      <c r="O31" s="285">
        <v>7</v>
      </c>
      <c r="P31" s="285">
        <v>2</v>
      </c>
      <c r="Q31" s="285">
        <v>8</v>
      </c>
      <c r="R31" s="285">
        <v>1</v>
      </c>
      <c r="S31" s="285"/>
      <c r="T31" s="287">
        <v>10</v>
      </c>
      <c r="U31" s="287">
        <v>12</v>
      </c>
      <c r="V31" s="287"/>
      <c r="W31" s="285"/>
      <c r="X31" s="285"/>
      <c r="Y31" s="285"/>
      <c r="Z31" s="285"/>
      <c r="AA31" s="285"/>
      <c r="AB31" s="285">
        <v>0</v>
      </c>
      <c r="AC31" s="285">
        <v>20</v>
      </c>
      <c r="AD31" s="285">
        <f t="shared" si="0"/>
        <v>396</v>
      </c>
    </row>
    <row r="32" spans="1:30">
      <c r="B32" s="291" t="s">
        <v>63</v>
      </c>
      <c r="C32" s="659" t="s">
        <v>64</v>
      </c>
      <c r="D32" s="659"/>
      <c r="E32" s="544"/>
      <c r="F32" s="544"/>
      <c r="G32" s="293">
        <f>SUM(G2:G31)</f>
        <v>16162</v>
      </c>
      <c r="H32" s="293">
        <f>SUM(H2:H31)</f>
        <v>4484</v>
      </c>
      <c r="I32" s="293">
        <f t="shared" ref="I32:Z32" si="1">SUM(I2:I31)</f>
        <v>2766</v>
      </c>
      <c r="J32" s="293">
        <f t="shared" si="1"/>
        <v>147</v>
      </c>
      <c r="K32" s="293">
        <f t="shared" si="1"/>
        <v>73</v>
      </c>
      <c r="L32" s="293">
        <f t="shared" si="1"/>
        <v>434</v>
      </c>
      <c r="M32" s="293">
        <f t="shared" si="1"/>
        <v>101</v>
      </c>
      <c r="N32" s="293">
        <f t="shared" si="1"/>
        <v>170</v>
      </c>
      <c r="O32" s="293">
        <f t="shared" si="1"/>
        <v>96</v>
      </c>
      <c r="P32" s="293">
        <f t="shared" si="1"/>
        <v>454</v>
      </c>
      <c r="Q32" s="293">
        <f t="shared" si="1"/>
        <v>1233</v>
      </c>
      <c r="R32" s="293">
        <f t="shared" si="1"/>
        <v>159</v>
      </c>
      <c r="S32" s="293">
        <f t="shared" si="1"/>
        <v>0</v>
      </c>
      <c r="T32" s="293">
        <f t="shared" si="1"/>
        <v>162</v>
      </c>
      <c r="U32" s="293">
        <f t="shared" si="1"/>
        <v>51</v>
      </c>
      <c r="V32" s="293">
        <f t="shared" si="1"/>
        <v>0</v>
      </c>
      <c r="W32" s="293">
        <f t="shared" si="1"/>
        <v>0</v>
      </c>
      <c r="X32" s="293">
        <f t="shared" si="1"/>
        <v>0</v>
      </c>
      <c r="Y32" s="293">
        <f t="shared" si="1"/>
        <v>0</v>
      </c>
      <c r="Z32" s="293">
        <f t="shared" si="1"/>
        <v>0</v>
      </c>
      <c r="AA32" s="293">
        <f>SUM(AA2:AA31)</f>
        <v>0</v>
      </c>
      <c r="AB32" s="293">
        <f t="shared" ref="AB32:AC32" si="2">SUM(AB2:AB31)</f>
        <v>0</v>
      </c>
      <c r="AC32" s="293">
        <f t="shared" si="2"/>
        <v>480</v>
      </c>
      <c r="AD32" s="293">
        <f>SUM(AD2:AD31)</f>
        <v>10810</v>
      </c>
    </row>
    <row r="33" spans="1:30">
      <c r="E33" s="288"/>
      <c r="F33" s="288"/>
      <c r="T33" s="277">
        <f>T32/2</f>
        <v>81</v>
      </c>
      <c r="U33" s="277">
        <f>U32/2</f>
        <v>25.5</v>
      </c>
    </row>
    <row r="34" spans="1:30">
      <c r="B34" s="291" t="s">
        <v>65</v>
      </c>
      <c r="C34" s="660" t="s">
        <v>66</v>
      </c>
      <c r="D34" s="661"/>
      <c r="E34" s="661"/>
      <c r="F34" s="662"/>
      <c r="G34" s="292" t="s">
        <v>6</v>
      </c>
      <c r="H34" s="550" t="s">
        <v>7</v>
      </c>
      <c r="I34" s="550" t="s">
        <v>8</v>
      </c>
      <c r="J34" s="550" t="s">
        <v>9</v>
      </c>
      <c r="K34" s="550" t="s">
        <v>10</v>
      </c>
      <c r="L34" s="550" t="s">
        <v>11</v>
      </c>
      <c r="M34" s="550" t="s">
        <v>12</v>
      </c>
      <c r="N34" s="550" t="s">
        <v>13</v>
      </c>
      <c r="O34" s="550" t="s">
        <v>14</v>
      </c>
      <c r="P34" s="550" t="s">
        <v>15</v>
      </c>
      <c r="Q34" s="550" t="s">
        <v>16</v>
      </c>
      <c r="R34" s="550" t="s">
        <v>17</v>
      </c>
      <c r="S34" s="550" t="s">
        <v>18</v>
      </c>
      <c r="T34" s="550" t="s">
        <v>22</v>
      </c>
      <c r="U34" s="550" t="s">
        <v>23</v>
      </c>
      <c r="V34" s="550" t="s">
        <v>24</v>
      </c>
      <c r="W34" s="550" t="s">
        <v>25</v>
      </c>
      <c r="X34" s="550" t="s">
        <v>26</v>
      </c>
      <c r="Y34" s="550" t="s">
        <v>27</v>
      </c>
      <c r="Z34" s="550" t="s">
        <v>28</v>
      </c>
      <c r="AA34" s="550" t="s">
        <v>29</v>
      </c>
    </row>
    <row r="35" spans="1:30">
      <c r="C35" s="663"/>
      <c r="D35" s="664"/>
      <c r="E35" s="664"/>
      <c r="F35" s="665"/>
      <c r="G35" s="285">
        <f>G32</f>
        <v>16162</v>
      </c>
      <c r="H35" s="285">
        <f>H32+81</f>
        <v>4565</v>
      </c>
      <c r="I35" s="285">
        <f>I32+26</f>
        <v>2792</v>
      </c>
      <c r="J35" s="285">
        <f>J32+81</f>
        <v>228</v>
      </c>
      <c r="K35" s="285">
        <f>K32+25</f>
        <v>98</v>
      </c>
      <c r="L35" s="285">
        <f t="shared" ref="L35:S35" si="3">L32</f>
        <v>434</v>
      </c>
      <c r="M35" s="285">
        <f t="shared" si="3"/>
        <v>101</v>
      </c>
      <c r="N35" s="285">
        <f t="shared" si="3"/>
        <v>170</v>
      </c>
      <c r="O35" s="285">
        <f t="shared" si="3"/>
        <v>96</v>
      </c>
      <c r="P35" s="285">
        <f t="shared" si="3"/>
        <v>454</v>
      </c>
      <c r="Q35" s="285">
        <f t="shared" si="3"/>
        <v>1233</v>
      </c>
      <c r="R35" s="285">
        <f t="shared" si="3"/>
        <v>159</v>
      </c>
      <c r="S35" s="285">
        <f t="shared" si="3"/>
        <v>0</v>
      </c>
      <c r="T35" s="285">
        <f>W2</f>
        <v>0</v>
      </c>
      <c r="U35" s="285">
        <f t="shared" ref="U35:X35" si="4">X2</f>
        <v>0</v>
      </c>
      <c r="V35" s="285">
        <f t="shared" si="4"/>
        <v>0</v>
      </c>
      <c r="W35" s="285">
        <f t="shared" si="4"/>
        <v>0</v>
      </c>
      <c r="X35" s="285">
        <f t="shared" si="4"/>
        <v>0</v>
      </c>
      <c r="Y35" s="285">
        <f>AB32</f>
        <v>0</v>
      </c>
      <c r="Z35" s="285">
        <f>AC32</f>
        <v>480</v>
      </c>
      <c r="AA35" s="285">
        <f>SUM(H35:Z35)</f>
        <v>10810</v>
      </c>
    </row>
    <row r="36" spans="1:30">
      <c r="E36" s="288"/>
      <c r="F36" s="288"/>
    </row>
    <row r="37" spans="1:30" ht="30.75" customHeight="1">
      <c r="B37" s="291" t="s">
        <v>67</v>
      </c>
      <c r="C37" s="666" t="s">
        <v>68</v>
      </c>
      <c r="D37" s="666"/>
      <c r="E37" s="666"/>
      <c r="F37" s="666"/>
      <c r="G37" s="292" t="s">
        <v>6</v>
      </c>
      <c r="H37" s="667" t="s">
        <v>69</v>
      </c>
      <c r="I37" s="667"/>
      <c r="J37" s="667" t="s">
        <v>70</v>
      </c>
      <c r="K37" s="667"/>
      <c r="L37" s="550" t="s">
        <v>11</v>
      </c>
      <c r="M37" s="550" t="s">
        <v>12</v>
      </c>
      <c r="N37" s="550" t="s">
        <v>13</v>
      </c>
      <c r="O37" s="550" t="s">
        <v>14</v>
      </c>
      <c r="P37" s="550" t="s">
        <v>15</v>
      </c>
      <c r="Q37" s="550" t="s">
        <v>16</v>
      </c>
      <c r="R37" s="550" t="s">
        <v>17</v>
      </c>
      <c r="S37" s="550" t="s">
        <v>18</v>
      </c>
      <c r="T37" s="550" t="s">
        <v>22</v>
      </c>
      <c r="U37" s="550" t="s">
        <v>23</v>
      </c>
      <c r="V37" s="550" t="s">
        <v>24</v>
      </c>
      <c r="W37" s="550" t="s">
        <v>25</v>
      </c>
      <c r="X37" s="550" t="s">
        <v>26</v>
      </c>
      <c r="Y37" s="550" t="s">
        <v>27</v>
      </c>
      <c r="Z37" s="550" t="s">
        <v>28</v>
      </c>
      <c r="AA37" s="550" t="s">
        <v>29</v>
      </c>
    </row>
    <row r="38" spans="1:30">
      <c r="C38" s="666"/>
      <c r="D38" s="666"/>
      <c r="E38" s="666"/>
      <c r="F38" s="666"/>
      <c r="G38" s="285">
        <f>G32</f>
        <v>16162</v>
      </c>
      <c r="H38" s="668">
        <f>H35+J35</f>
        <v>4793</v>
      </c>
      <c r="I38" s="668"/>
      <c r="J38" s="668">
        <f>I35+K35</f>
        <v>2890</v>
      </c>
      <c r="K38" s="668"/>
      <c r="L38" s="285">
        <f>L35</f>
        <v>434</v>
      </c>
      <c r="M38" s="285">
        <f t="shared" ref="M38:R38" si="5">M35</f>
        <v>101</v>
      </c>
      <c r="N38" s="285">
        <f t="shared" si="5"/>
        <v>170</v>
      </c>
      <c r="O38" s="285">
        <f t="shared" si="5"/>
        <v>96</v>
      </c>
      <c r="P38" s="285">
        <f t="shared" si="5"/>
        <v>454</v>
      </c>
      <c r="Q38" s="285">
        <f t="shared" si="5"/>
        <v>1233</v>
      </c>
      <c r="R38" s="285">
        <f t="shared" si="5"/>
        <v>159</v>
      </c>
      <c r="S38" s="285" t="s">
        <v>790</v>
      </c>
      <c r="T38" s="285" t="s">
        <v>790</v>
      </c>
      <c r="U38" s="285" t="s">
        <v>790</v>
      </c>
      <c r="V38" s="285" t="s">
        <v>790</v>
      </c>
      <c r="W38" s="285" t="s">
        <v>790</v>
      </c>
      <c r="X38" s="285" t="s">
        <v>790</v>
      </c>
      <c r="Y38" s="285">
        <f>Y35</f>
        <v>0</v>
      </c>
      <c r="Z38" s="285">
        <f>Z35</f>
        <v>480</v>
      </c>
      <c r="AA38" s="285">
        <f>SUM(H38:Z38)</f>
        <v>10810</v>
      </c>
    </row>
    <row r="41" spans="1:30">
      <c r="A41" s="276" t="s">
        <v>0</v>
      </c>
      <c r="B41" s="283" t="s">
        <v>1</v>
      </c>
      <c r="C41" s="282" t="s">
        <v>2</v>
      </c>
      <c r="D41" s="282" t="s">
        <v>3</v>
      </c>
      <c r="E41" s="275" t="s">
        <v>4</v>
      </c>
      <c r="F41" s="275" t="s">
        <v>5</v>
      </c>
      <c r="G41" s="275" t="s">
        <v>6</v>
      </c>
      <c r="H41" s="550" t="s">
        <v>7</v>
      </c>
      <c r="I41" s="550" t="s">
        <v>8</v>
      </c>
      <c r="J41" s="550" t="s">
        <v>9</v>
      </c>
      <c r="K41" s="550" t="s">
        <v>10</v>
      </c>
      <c r="L41" s="550" t="s">
        <v>11</v>
      </c>
      <c r="M41" s="550" t="s">
        <v>12</v>
      </c>
      <c r="N41" s="550" t="s">
        <v>13</v>
      </c>
      <c r="O41" s="550" t="s">
        <v>14</v>
      </c>
      <c r="P41" s="550" t="s">
        <v>15</v>
      </c>
      <c r="Q41" s="550" t="s">
        <v>16</v>
      </c>
      <c r="R41" s="550" t="s">
        <v>17</v>
      </c>
      <c r="S41" s="550" t="s">
        <v>18</v>
      </c>
      <c r="T41" s="286" t="s">
        <v>19</v>
      </c>
      <c r="U41" s="286" t="s">
        <v>20</v>
      </c>
      <c r="V41" s="286" t="s">
        <v>21</v>
      </c>
      <c r="W41" s="550" t="s">
        <v>22</v>
      </c>
      <c r="X41" s="550" t="s">
        <v>23</v>
      </c>
      <c r="Y41" s="550" t="s">
        <v>24</v>
      </c>
      <c r="Z41" s="550" t="s">
        <v>25</v>
      </c>
      <c r="AA41" s="550" t="s">
        <v>26</v>
      </c>
      <c r="AB41" s="550" t="s">
        <v>27</v>
      </c>
      <c r="AC41" s="550" t="s">
        <v>28</v>
      </c>
      <c r="AD41" s="550" t="s">
        <v>29</v>
      </c>
    </row>
    <row r="42" spans="1:30">
      <c r="A42" s="279">
        <v>1</v>
      </c>
      <c r="B42" s="290">
        <v>2</v>
      </c>
      <c r="C42" s="280" t="s">
        <v>397</v>
      </c>
      <c r="D42" s="280" t="s">
        <v>397</v>
      </c>
      <c r="E42" s="289">
        <v>374</v>
      </c>
      <c r="F42" s="280" t="s">
        <v>31</v>
      </c>
      <c r="G42" s="530">
        <v>412</v>
      </c>
      <c r="H42" s="285">
        <v>4</v>
      </c>
      <c r="I42" s="285">
        <v>104</v>
      </c>
      <c r="J42" s="285">
        <v>137</v>
      </c>
      <c r="K42" s="285">
        <v>3</v>
      </c>
      <c r="L42" s="285">
        <v>3</v>
      </c>
      <c r="M42" s="285">
        <v>0</v>
      </c>
      <c r="N42" s="285">
        <v>0</v>
      </c>
      <c r="O42" s="285">
        <v>0</v>
      </c>
      <c r="P42" s="285">
        <v>26</v>
      </c>
      <c r="Q42" s="285">
        <v>47</v>
      </c>
      <c r="R42" s="285">
        <v>0</v>
      </c>
      <c r="S42" s="285">
        <v>0</v>
      </c>
      <c r="T42" s="287">
        <v>5</v>
      </c>
      <c r="U42" s="287">
        <v>1</v>
      </c>
      <c r="V42" s="287"/>
      <c r="W42" s="285">
        <v>0</v>
      </c>
      <c r="X42" s="285">
        <v>0</v>
      </c>
      <c r="Y42" s="285">
        <v>0</v>
      </c>
      <c r="Z42" s="285">
        <v>0</v>
      </c>
      <c r="AA42" s="285">
        <v>0</v>
      </c>
      <c r="AB42" s="285">
        <v>0</v>
      </c>
      <c r="AC42" s="285">
        <v>11</v>
      </c>
      <c r="AD42" s="285">
        <f t="shared" ref="AD42:AD43" si="6">SUM(H42:AC42)</f>
        <v>341</v>
      </c>
    </row>
    <row r="43" spans="1:30" ht="17.25" thickBot="1">
      <c r="A43" s="279">
        <v>1</v>
      </c>
      <c r="B43" s="290">
        <v>2</v>
      </c>
      <c r="C43" s="280" t="s">
        <v>397</v>
      </c>
      <c r="D43" s="280" t="s">
        <v>397</v>
      </c>
      <c r="E43" s="289">
        <v>374</v>
      </c>
      <c r="F43" s="280" t="s">
        <v>32</v>
      </c>
      <c r="G43" s="588">
        <v>412</v>
      </c>
      <c r="H43" s="285">
        <v>4</v>
      </c>
      <c r="I43" s="285">
        <v>71</v>
      </c>
      <c r="J43" s="285">
        <v>155</v>
      </c>
      <c r="K43" s="285">
        <v>2</v>
      </c>
      <c r="L43" s="285">
        <v>4</v>
      </c>
      <c r="M43" s="285">
        <v>0</v>
      </c>
      <c r="N43" s="285">
        <v>0</v>
      </c>
      <c r="O43" s="285">
        <v>0</v>
      </c>
      <c r="P43" s="285">
        <v>31</v>
      </c>
      <c r="Q43" s="285">
        <v>65</v>
      </c>
      <c r="R43" s="285">
        <v>0</v>
      </c>
      <c r="S43" s="285">
        <v>0</v>
      </c>
      <c r="T43" s="287">
        <v>0</v>
      </c>
      <c r="U43" s="287">
        <v>0</v>
      </c>
      <c r="V43" s="287"/>
      <c r="W43" s="285">
        <v>0</v>
      </c>
      <c r="X43" s="285">
        <v>0</v>
      </c>
      <c r="Y43" s="285">
        <v>0</v>
      </c>
      <c r="Z43" s="285">
        <v>0</v>
      </c>
      <c r="AA43" s="285">
        <v>0</v>
      </c>
      <c r="AB43" s="285">
        <v>0</v>
      </c>
      <c r="AC43" s="285">
        <v>14</v>
      </c>
      <c r="AD43" s="285">
        <f t="shared" si="6"/>
        <v>346</v>
      </c>
    </row>
    <row r="44" spans="1:30">
      <c r="B44" s="291" t="s">
        <v>63</v>
      </c>
      <c r="C44" s="659" t="s">
        <v>64</v>
      </c>
      <c r="D44" s="659"/>
      <c r="E44" s="544"/>
      <c r="F44" s="544"/>
      <c r="G44" s="293">
        <f t="shared" ref="G44:AD44" si="7">SUM(G42:G43)</f>
        <v>824</v>
      </c>
      <c r="H44" s="293">
        <f t="shared" si="7"/>
        <v>8</v>
      </c>
      <c r="I44" s="293">
        <f t="shared" si="7"/>
        <v>175</v>
      </c>
      <c r="J44" s="293">
        <f t="shared" si="7"/>
        <v>292</v>
      </c>
      <c r="K44" s="293">
        <f t="shared" si="7"/>
        <v>5</v>
      </c>
      <c r="L44" s="293">
        <f t="shared" si="7"/>
        <v>7</v>
      </c>
      <c r="M44" s="293">
        <f t="shared" si="7"/>
        <v>0</v>
      </c>
      <c r="N44" s="293">
        <f t="shared" si="7"/>
        <v>0</v>
      </c>
      <c r="O44" s="293">
        <f t="shared" si="7"/>
        <v>0</v>
      </c>
      <c r="P44" s="293">
        <f t="shared" si="7"/>
        <v>57</v>
      </c>
      <c r="Q44" s="293">
        <f t="shared" si="7"/>
        <v>112</v>
      </c>
      <c r="R44" s="293">
        <f t="shared" si="7"/>
        <v>0</v>
      </c>
      <c r="S44" s="293">
        <f t="shared" si="7"/>
        <v>0</v>
      </c>
      <c r="T44" s="293">
        <f t="shared" si="7"/>
        <v>5</v>
      </c>
      <c r="U44" s="293">
        <f t="shared" si="7"/>
        <v>1</v>
      </c>
      <c r="V44" s="293">
        <f t="shared" si="7"/>
        <v>0</v>
      </c>
      <c r="W44" s="293">
        <f t="shared" si="7"/>
        <v>0</v>
      </c>
      <c r="X44" s="293">
        <f t="shared" si="7"/>
        <v>0</v>
      </c>
      <c r="Y44" s="293">
        <f t="shared" si="7"/>
        <v>0</v>
      </c>
      <c r="Z44" s="293">
        <f t="shared" si="7"/>
        <v>0</v>
      </c>
      <c r="AA44" s="293">
        <f t="shared" si="7"/>
        <v>0</v>
      </c>
      <c r="AB44" s="293">
        <f t="shared" si="7"/>
        <v>0</v>
      </c>
      <c r="AC44" s="293">
        <f t="shared" si="7"/>
        <v>25</v>
      </c>
      <c r="AD44" s="293">
        <f t="shared" si="7"/>
        <v>687</v>
      </c>
    </row>
    <row r="45" spans="1:30">
      <c r="E45" s="288"/>
      <c r="F45" s="288"/>
    </row>
    <row r="46" spans="1:30">
      <c r="B46" s="291" t="s">
        <v>65</v>
      </c>
      <c r="C46" s="660" t="s">
        <v>66</v>
      </c>
      <c r="D46" s="661"/>
      <c r="E46" s="661"/>
      <c r="F46" s="662"/>
      <c r="G46" s="292" t="s">
        <v>6</v>
      </c>
      <c r="H46" s="550" t="s">
        <v>7</v>
      </c>
      <c r="I46" s="550" t="s">
        <v>8</v>
      </c>
      <c r="J46" s="550" t="s">
        <v>9</v>
      </c>
      <c r="K46" s="550" t="s">
        <v>10</v>
      </c>
      <c r="L46" s="550" t="s">
        <v>11</v>
      </c>
      <c r="M46" s="550" t="s">
        <v>12</v>
      </c>
      <c r="N46" s="550" t="s">
        <v>13</v>
      </c>
      <c r="O46" s="550" t="s">
        <v>14</v>
      </c>
      <c r="P46" s="550" t="s">
        <v>15</v>
      </c>
      <c r="Q46" s="550" t="s">
        <v>16</v>
      </c>
      <c r="R46" s="550" t="s">
        <v>17</v>
      </c>
      <c r="S46" s="550" t="s">
        <v>18</v>
      </c>
      <c r="T46" s="550" t="s">
        <v>22</v>
      </c>
      <c r="U46" s="550" t="s">
        <v>23</v>
      </c>
      <c r="V46" s="550" t="s">
        <v>24</v>
      </c>
      <c r="W46" s="550" t="s">
        <v>25</v>
      </c>
      <c r="X46" s="550" t="s">
        <v>26</v>
      </c>
      <c r="Y46" s="550" t="s">
        <v>27</v>
      </c>
      <c r="Z46" s="550" t="s">
        <v>28</v>
      </c>
      <c r="AA46" s="550" t="s">
        <v>29</v>
      </c>
    </row>
    <row r="47" spans="1:30">
      <c r="C47" s="663"/>
      <c r="D47" s="664"/>
      <c r="E47" s="664"/>
      <c r="F47" s="665"/>
      <c r="G47" s="285">
        <f>G44</f>
        <v>824</v>
      </c>
      <c r="H47" s="285">
        <f>H44+2</f>
        <v>10</v>
      </c>
      <c r="I47" s="285">
        <f>I44+1</f>
        <v>176</v>
      </c>
      <c r="J47" s="285">
        <f>J44+3</f>
        <v>295</v>
      </c>
      <c r="K47" s="285">
        <f>K44</f>
        <v>5</v>
      </c>
      <c r="L47" s="285">
        <f t="shared" ref="L47:S47" si="8">L44</f>
        <v>7</v>
      </c>
      <c r="M47" s="285">
        <f t="shared" si="8"/>
        <v>0</v>
      </c>
      <c r="N47" s="285">
        <f t="shared" si="8"/>
        <v>0</v>
      </c>
      <c r="O47" s="285">
        <f t="shared" si="8"/>
        <v>0</v>
      </c>
      <c r="P47" s="285">
        <f t="shared" si="8"/>
        <v>57</v>
      </c>
      <c r="Q47" s="285">
        <f t="shared" si="8"/>
        <v>112</v>
      </c>
      <c r="R47" s="285">
        <f t="shared" si="8"/>
        <v>0</v>
      </c>
      <c r="S47" s="285">
        <f t="shared" si="8"/>
        <v>0</v>
      </c>
      <c r="T47" s="285">
        <f>W44</f>
        <v>0</v>
      </c>
      <c r="U47" s="285">
        <f t="shared" ref="U47:X47" si="9">X44</f>
        <v>0</v>
      </c>
      <c r="V47" s="285">
        <f t="shared" si="9"/>
        <v>0</v>
      </c>
      <c r="W47" s="285">
        <f t="shared" si="9"/>
        <v>0</v>
      </c>
      <c r="X47" s="285">
        <f t="shared" si="9"/>
        <v>0</v>
      </c>
      <c r="Y47" s="285">
        <f>AB44</f>
        <v>0</v>
      </c>
      <c r="Z47" s="285">
        <f>AC44</f>
        <v>25</v>
      </c>
      <c r="AA47" s="285">
        <f>SUM(H47:Z47)</f>
        <v>687</v>
      </c>
    </row>
    <row r="48" spans="1:30">
      <c r="E48" s="288"/>
      <c r="F48" s="288"/>
    </row>
    <row r="49" spans="1:30" ht="30.75" customHeight="1">
      <c r="B49" s="291" t="s">
        <v>67</v>
      </c>
      <c r="C49" s="666" t="s">
        <v>68</v>
      </c>
      <c r="D49" s="666"/>
      <c r="E49" s="666"/>
      <c r="F49" s="666"/>
      <c r="G49" s="292" t="s">
        <v>6</v>
      </c>
      <c r="H49" s="667" t="s">
        <v>69</v>
      </c>
      <c r="I49" s="667"/>
      <c r="J49" s="667" t="s">
        <v>70</v>
      </c>
      <c r="K49" s="667"/>
      <c r="L49" s="550" t="s">
        <v>11</v>
      </c>
      <c r="M49" s="550" t="s">
        <v>12</v>
      </c>
      <c r="N49" s="550" t="s">
        <v>13</v>
      </c>
      <c r="O49" s="550" t="s">
        <v>14</v>
      </c>
      <c r="P49" s="550" t="s">
        <v>15</v>
      </c>
      <c r="Q49" s="550" t="s">
        <v>16</v>
      </c>
      <c r="R49" s="550" t="s">
        <v>17</v>
      </c>
      <c r="S49" s="550" t="s">
        <v>18</v>
      </c>
      <c r="T49" s="550" t="s">
        <v>22</v>
      </c>
      <c r="U49" s="550" t="s">
        <v>23</v>
      </c>
      <c r="V49" s="550" t="s">
        <v>24</v>
      </c>
      <c r="W49" s="550" t="s">
        <v>25</v>
      </c>
      <c r="X49" s="550" t="s">
        <v>26</v>
      </c>
      <c r="Y49" s="550" t="s">
        <v>27</v>
      </c>
      <c r="Z49" s="550" t="s">
        <v>28</v>
      </c>
      <c r="AA49" s="550" t="s">
        <v>29</v>
      </c>
    </row>
    <row r="50" spans="1:30">
      <c r="C50" s="666"/>
      <c r="D50" s="666"/>
      <c r="E50" s="666"/>
      <c r="F50" s="666"/>
      <c r="G50" s="285">
        <f>G44</f>
        <v>824</v>
      </c>
      <c r="H50" s="668">
        <f>H47+J47</f>
        <v>305</v>
      </c>
      <c r="I50" s="668"/>
      <c r="J50" s="668">
        <f>I47+K47</f>
        <v>181</v>
      </c>
      <c r="K50" s="668"/>
      <c r="L50" s="285">
        <f>L47</f>
        <v>7</v>
      </c>
      <c r="M50" s="285" t="s">
        <v>790</v>
      </c>
      <c r="N50" s="285" t="s">
        <v>790</v>
      </c>
      <c r="O50" s="285" t="s">
        <v>790</v>
      </c>
      <c r="P50" s="285">
        <f t="shared" ref="P50:Q50" si="10">P47</f>
        <v>57</v>
      </c>
      <c r="Q50" s="285">
        <f t="shared" si="10"/>
        <v>112</v>
      </c>
      <c r="R50" s="285" t="s">
        <v>790</v>
      </c>
      <c r="S50" s="285" t="s">
        <v>790</v>
      </c>
      <c r="T50" s="285" t="s">
        <v>790</v>
      </c>
      <c r="U50" s="285" t="s">
        <v>790</v>
      </c>
      <c r="V50" s="285" t="s">
        <v>790</v>
      </c>
      <c r="W50" s="285" t="s">
        <v>790</v>
      </c>
      <c r="X50" s="285" t="s">
        <v>790</v>
      </c>
      <c r="Y50" s="285">
        <f>Y47</f>
        <v>0</v>
      </c>
      <c r="Z50" s="285">
        <f>Z47</f>
        <v>25</v>
      </c>
      <c r="AA50" s="285">
        <f>SUM(H50:Z50)</f>
        <v>687</v>
      </c>
    </row>
    <row r="53" spans="1:30">
      <c r="A53" s="276" t="s">
        <v>0</v>
      </c>
      <c r="B53" s="283" t="s">
        <v>1</v>
      </c>
      <c r="C53" s="282" t="s">
        <v>2</v>
      </c>
      <c r="D53" s="282" t="s">
        <v>3</v>
      </c>
      <c r="E53" s="275" t="s">
        <v>4</v>
      </c>
      <c r="F53" s="275" t="s">
        <v>5</v>
      </c>
      <c r="G53" s="275" t="s">
        <v>6</v>
      </c>
      <c r="H53" s="550" t="s">
        <v>7</v>
      </c>
      <c r="I53" s="550" t="s">
        <v>8</v>
      </c>
      <c r="J53" s="550" t="s">
        <v>9</v>
      </c>
      <c r="K53" s="550" t="s">
        <v>10</v>
      </c>
      <c r="L53" s="550" t="s">
        <v>11</v>
      </c>
      <c r="M53" s="550" t="s">
        <v>12</v>
      </c>
      <c r="N53" s="550" t="s">
        <v>13</v>
      </c>
      <c r="O53" s="550" t="s">
        <v>14</v>
      </c>
      <c r="P53" s="550" t="s">
        <v>15</v>
      </c>
      <c r="Q53" s="550" t="s">
        <v>16</v>
      </c>
      <c r="R53" s="550" t="s">
        <v>17</v>
      </c>
      <c r="S53" s="550" t="s">
        <v>18</v>
      </c>
      <c r="T53" s="286" t="s">
        <v>19</v>
      </c>
      <c r="U53" s="286" t="s">
        <v>20</v>
      </c>
      <c r="V53" s="286" t="s">
        <v>21</v>
      </c>
      <c r="W53" s="550" t="s">
        <v>22</v>
      </c>
      <c r="X53" s="550" t="s">
        <v>23</v>
      </c>
      <c r="Y53" s="550" t="s">
        <v>24</v>
      </c>
      <c r="Z53" s="550" t="s">
        <v>25</v>
      </c>
      <c r="AA53" s="550" t="s">
        <v>26</v>
      </c>
      <c r="AB53" s="550" t="s">
        <v>27</v>
      </c>
      <c r="AC53" s="550" t="s">
        <v>28</v>
      </c>
      <c r="AD53" s="550" t="s">
        <v>29</v>
      </c>
    </row>
    <row r="54" spans="1:30">
      <c r="A54" s="279">
        <v>21</v>
      </c>
      <c r="B54" s="290"/>
      <c r="C54" s="280" t="s">
        <v>398</v>
      </c>
      <c r="D54" s="280" t="s">
        <v>398</v>
      </c>
      <c r="E54" s="289">
        <v>710</v>
      </c>
      <c r="F54" s="280" t="s">
        <v>31</v>
      </c>
      <c r="G54" s="281">
        <v>612</v>
      </c>
      <c r="H54" s="285">
        <v>121</v>
      </c>
      <c r="I54" s="285">
        <v>163</v>
      </c>
      <c r="J54" s="285">
        <v>21</v>
      </c>
      <c r="K54" s="285">
        <v>1</v>
      </c>
      <c r="L54" s="285">
        <v>7</v>
      </c>
      <c r="M54" s="285">
        <v>0</v>
      </c>
      <c r="N54" s="285">
        <v>0</v>
      </c>
      <c r="O54" s="285">
        <v>5</v>
      </c>
      <c r="P54" s="285">
        <v>10</v>
      </c>
      <c r="Q54" s="285">
        <v>82</v>
      </c>
      <c r="R54" s="285">
        <v>0</v>
      </c>
      <c r="S54" s="285">
        <v>0</v>
      </c>
      <c r="T54" s="287">
        <v>4</v>
      </c>
      <c r="U54" s="287">
        <v>2</v>
      </c>
      <c r="V54" s="287"/>
      <c r="W54" s="285">
        <v>0</v>
      </c>
      <c r="X54" s="285">
        <v>0</v>
      </c>
      <c r="Y54" s="285">
        <v>0</v>
      </c>
      <c r="Z54" s="285"/>
      <c r="AA54" s="285"/>
      <c r="AB54" s="285">
        <v>0</v>
      </c>
      <c r="AC54" s="285">
        <v>26</v>
      </c>
      <c r="AD54" s="285">
        <v>442</v>
      </c>
    </row>
    <row r="55" spans="1:30">
      <c r="A55" s="279">
        <v>21</v>
      </c>
      <c r="B55" s="290"/>
      <c r="C55" s="280" t="s">
        <v>398</v>
      </c>
      <c r="D55" s="280" t="s">
        <v>398</v>
      </c>
      <c r="E55" s="289">
        <v>711</v>
      </c>
      <c r="F55" s="280" t="s">
        <v>31</v>
      </c>
      <c r="G55" s="281">
        <v>689</v>
      </c>
      <c r="H55" s="285">
        <v>136</v>
      </c>
      <c r="I55" s="285">
        <v>252</v>
      </c>
      <c r="J55" s="285">
        <v>17</v>
      </c>
      <c r="K55" s="285">
        <v>4</v>
      </c>
      <c r="L55" s="285">
        <v>8</v>
      </c>
      <c r="M55" s="285">
        <v>0</v>
      </c>
      <c r="N55" s="285">
        <v>0</v>
      </c>
      <c r="O55" s="285">
        <v>7</v>
      </c>
      <c r="P55" s="285">
        <v>6</v>
      </c>
      <c r="Q55" s="285">
        <v>70</v>
      </c>
      <c r="R55" s="285">
        <v>0</v>
      </c>
      <c r="S55" s="285">
        <v>0</v>
      </c>
      <c r="T55" s="287">
        <v>1</v>
      </c>
      <c r="U55" s="287">
        <v>6</v>
      </c>
      <c r="V55" s="287"/>
      <c r="W55" s="285">
        <v>0</v>
      </c>
      <c r="X55" s="285">
        <v>0</v>
      </c>
      <c r="Y55" s="285">
        <v>0</v>
      </c>
      <c r="Z55" s="285"/>
      <c r="AA55" s="285"/>
      <c r="AB55" s="285"/>
      <c r="AC55" s="285">
        <v>21</v>
      </c>
      <c r="AD55" s="285">
        <v>528</v>
      </c>
    </row>
    <row r="56" spans="1:30">
      <c r="B56" s="291" t="s">
        <v>63</v>
      </c>
      <c r="C56" s="659" t="s">
        <v>64</v>
      </c>
      <c r="D56" s="659"/>
      <c r="E56" s="544"/>
      <c r="F56" s="544"/>
      <c r="G56" s="293">
        <v>1301</v>
      </c>
      <c r="H56" s="293">
        <v>257</v>
      </c>
      <c r="I56" s="293">
        <v>415</v>
      </c>
      <c r="J56" s="293">
        <v>38</v>
      </c>
      <c r="K56" s="293">
        <v>5</v>
      </c>
      <c r="L56" s="293">
        <v>15</v>
      </c>
      <c r="M56" s="293">
        <v>0</v>
      </c>
      <c r="N56" s="293">
        <v>0</v>
      </c>
      <c r="O56" s="293">
        <v>12</v>
      </c>
      <c r="P56" s="293">
        <v>16</v>
      </c>
      <c r="Q56" s="293">
        <v>152</v>
      </c>
      <c r="R56" s="293">
        <v>0</v>
      </c>
      <c r="S56" s="293">
        <v>0</v>
      </c>
      <c r="T56" s="293">
        <v>5</v>
      </c>
      <c r="U56" s="293">
        <v>8</v>
      </c>
      <c r="V56" s="293">
        <v>0</v>
      </c>
      <c r="W56" s="293">
        <v>0</v>
      </c>
      <c r="X56" s="293">
        <v>0</v>
      </c>
      <c r="Y56" s="293">
        <v>0</v>
      </c>
      <c r="Z56" s="293">
        <v>0</v>
      </c>
      <c r="AA56" s="293">
        <v>0</v>
      </c>
      <c r="AB56" s="293">
        <v>0</v>
      </c>
      <c r="AC56" s="293">
        <v>47</v>
      </c>
      <c r="AD56" s="293">
        <v>970</v>
      </c>
    </row>
    <row r="57" spans="1:30">
      <c r="E57" s="288"/>
      <c r="F57" s="288"/>
    </row>
    <row r="58" spans="1:30">
      <c r="B58" s="291" t="s">
        <v>65</v>
      </c>
      <c r="C58" s="660" t="s">
        <v>66</v>
      </c>
      <c r="D58" s="661"/>
      <c r="E58" s="661"/>
      <c r="F58" s="662"/>
      <c r="G58" s="292" t="s">
        <v>6</v>
      </c>
      <c r="H58" s="550" t="s">
        <v>7</v>
      </c>
      <c r="I58" s="550" t="s">
        <v>8</v>
      </c>
      <c r="J58" s="550" t="s">
        <v>9</v>
      </c>
      <c r="K58" s="550" t="s">
        <v>10</v>
      </c>
      <c r="L58" s="550" t="s">
        <v>11</v>
      </c>
      <c r="M58" s="550" t="s">
        <v>12</v>
      </c>
      <c r="N58" s="550" t="s">
        <v>13</v>
      </c>
      <c r="O58" s="550" t="s">
        <v>14</v>
      </c>
      <c r="P58" s="550" t="s">
        <v>15</v>
      </c>
      <c r="Q58" s="550" t="s">
        <v>16</v>
      </c>
      <c r="R58" s="550" t="s">
        <v>17</v>
      </c>
      <c r="S58" s="550" t="s">
        <v>18</v>
      </c>
      <c r="T58" s="550" t="s">
        <v>22</v>
      </c>
      <c r="U58" s="550" t="s">
        <v>23</v>
      </c>
      <c r="V58" s="550" t="s">
        <v>24</v>
      </c>
      <c r="W58" s="550" t="s">
        <v>25</v>
      </c>
      <c r="X58" s="550" t="s">
        <v>26</v>
      </c>
      <c r="Y58" s="550" t="s">
        <v>27</v>
      </c>
      <c r="Z58" s="550" t="s">
        <v>28</v>
      </c>
      <c r="AA58" s="550" t="s">
        <v>29</v>
      </c>
    </row>
    <row r="59" spans="1:30">
      <c r="C59" s="663"/>
      <c r="D59" s="664"/>
      <c r="E59" s="664"/>
      <c r="F59" s="665"/>
      <c r="G59" s="285">
        <v>1301</v>
      </c>
      <c r="H59" s="285">
        <v>260</v>
      </c>
      <c r="I59" s="285">
        <v>419</v>
      </c>
      <c r="J59" s="285">
        <v>40</v>
      </c>
      <c r="K59" s="285">
        <v>9</v>
      </c>
      <c r="L59" s="285">
        <v>15</v>
      </c>
      <c r="M59" s="285">
        <v>0</v>
      </c>
      <c r="N59" s="285">
        <v>0</v>
      </c>
      <c r="O59" s="285">
        <v>12</v>
      </c>
      <c r="P59" s="285">
        <v>16</v>
      </c>
      <c r="Q59" s="285">
        <v>152</v>
      </c>
      <c r="R59" s="285">
        <v>0</v>
      </c>
      <c r="S59" s="285">
        <v>0</v>
      </c>
      <c r="T59" s="285">
        <v>0</v>
      </c>
      <c r="U59" s="285">
        <v>0</v>
      </c>
      <c r="V59" s="285">
        <v>0</v>
      </c>
      <c r="W59" s="285">
        <v>0</v>
      </c>
      <c r="X59" s="285">
        <v>0</v>
      </c>
      <c r="Y59" s="285">
        <v>0</v>
      </c>
      <c r="Z59" s="285">
        <v>47</v>
      </c>
      <c r="AA59" s="285">
        <v>970</v>
      </c>
    </row>
    <row r="60" spans="1:30">
      <c r="E60" s="288"/>
      <c r="F60" s="288"/>
    </row>
    <row r="61" spans="1:30">
      <c r="B61" s="291" t="s">
        <v>67</v>
      </c>
      <c r="C61" s="666" t="s">
        <v>68</v>
      </c>
      <c r="D61" s="666"/>
      <c r="E61" s="666"/>
      <c r="F61" s="666"/>
      <c r="G61" s="292" t="s">
        <v>6</v>
      </c>
      <c r="H61" s="667" t="s">
        <v>69</v>
      </c>
      <c r="I61" s="667"/>
      <c r="J61" s="667" t="s">
        <v>70</v>
      </c>
      <c r="K61" s="667"/>
      <c r="L61" s="550" t="s">
        <v>11</v>
      </c>
      <c r="M61" s="550" t="s">
        <v>12</v>
      </c>
      <c r="N61" s="550" t="s">
        <v>13</v>
      </c>
      <c r="O61" s="550" t="s">
        <v>14</v>
      </c>
      <c r="P61" s="550" t="s">
        <v>15</v>
      </c>
      <c r="Q61" s="550" t="s">
        <v>16</v>
      </c>
      <c r="R61" s="550" t="s">
        <v>17</v>
      </c>
      <c r="S61" s="550" t="s">
        <v>18</v>
      </c>
      <c r="T61" s="550" t="s">
        <v>22</v>
      </c>
      <c r="U61" s="550" t="s">
        <v>23</v>
      </c>
      <c r="V61" s="550" t="s">
        <v>24</v>
      </c>
      <c r="W61" s="550" t="s">
        <v>25</v>
      </c>
      <c r="X61" s="550" t="s">
        <v>26</v>
      </c>
      <c r="Y61" s="550" t="s">
        <v>27</v>
      </c>
      <c r="Z61" s="550" t="s">
        <v>28</v>
      </c>
      <c r="AA61" s="550" t="s">
        <v>29</v>
      </c>
    </row>
    <row r="62" spans="1:30">
      <c r="C62" s="666"/>
      <c r="D62" s="666"/>
      <c r="E62" s="666"/>
      <c r="F62" s="666"/>
      <c r="G62" s="285">
        <v>1301</v>
      </c>
      <c r="H62" s="668">
        <v>300</v>
      </c>
      <c r="I62" s="668"/>
      <c r="J62" s="668">
        <v>428</v>
      </c>
      <c r="K62" s="668"/>
      <c r="L62" s="285">
        <v>15</v>
      </c>
      <c r="M62" s="285" t="s">
        <v>790</v>
      </c>
      <c r="N62" s="285" t="s">
        <v>790</v>
      </c>
      <c r="O62" s="285">
        <v>12</v>
      </c>
      <c r="P62" s="285">
        <v>16</v>
      </c>
      <c r="Q62" s="285">
        <v>152</v>
      </c>
      <c r="R62" s="285" t="s">
        <v>790</v>
      </c>
      <c r="S62" s="285" t="s">
        <v>790</v>
      </c>
      <c r="T62" s="285" t="s">
        <v>790</v>
      </c>
      <c r="U62" s="285" t="s">
        <v>790</v>
      </c>
      <c r="V62" s="285" t="s">
        <v>790</v>
      </c>
      <c r="W62" s="285" t="s">
        <v>790</v>
      </c>
      <c r="X62" s="285" t="s">
        <v>790</v>
      </c>
      <c r="Y62" s="285">
        <v>0</v>
      </c>
      <c r="Z62" s="285">
        <v>47</v>
      </c>
      <c r="AA62" s="285">
        <v>970</v>
      </c>
    </row>
    <row r="65" spans="1:30" s="211" customFormat="1">
      <c r="A65" s="276" t="s">
        <v>0</v>
      </c>
      <c r="B65" s="283" t="s">
        <v>1</v>
      </c>
      <c r="C65" s="282" t="s">
        <v>2</v>
      </c>
      <c r="D65" s="282" t="s">
        <v>3</v>
      </c>
      <c r="E65" s="275" t="s">
        <v>4</v>
      </c>
      <c r="F65" s="275" t="s">
        <v>5</v>
      </c>
      <c r="G65" s="275" t="s">
        <v>6</v>
      </c>
      <c r="H65" s="200" t="s">
        <v>7</v>
      </c>
      <c r="I65" s="200" t="s">
        <v>8</v>
      </c>
      <c r="J65" s="200" t="s">
        <v>9</v>
      </c>
      <c r="K65" s="200" t="s">
        <v>10</v>
      </c>
      <c r="L65" s="200" t="s">
        <v>11</v>
      </c>
      <c r="M65" s="200" t="s">
        <v>12</v>
      </c>
      <c r="N65" s="200" t="s">
        <v>13</v>
      </c>
      <c r="O65" s="200" t="s">
        <v>14</v>
      </c>
      <c r="P65" s="200" t="s">
        <v>15</v>
      </c>
      <c r="Q65" s="200" t="s">
        <v>16</v>
      </c>
      <c r="R65" s="200" t="s">
        <v>17</v>
      </c>
      <c r="S65" s="200" t="s">
        <v>18</v>
      </c>
      <c r="T65" s="147" t="s">
        <v>19</v>
      </c>
      <c r="U65" s="147" t="s">
        <v>20</v>
      </c>
      <c r="V65" s="147" t="s">
        <v>21</v>
      </c>
      <c r="W65" s="200" t="s">
        <v>22</v>
      </c>
      <c r="X65" s="200" t="s">
        <v>23</v>
      </c>
      <c r="Y65" s="200" t="s">
        <v>24</v>
      </c>
      <c r="Z65" s="200" t="s">
        <v>25</v>
      </c>
      <c r="AA65" s="200" t="s">
        <v>26</v>
      </c>
      <c r="AB65" s="200" t="s">
        <v>27</v>
      </c>
      <c r="AC65" s="200" t="s">
        <v>28</v>
      </c>
      <c r="AD65" s="200" t="s">
        <v>29</v>
      </c>
    </row>
    <row r="66" spans="1:30" s="211" customFormat="1">
      <c r="A66" s="212">
        <v>21</v>
      </c>
      <c r="B66" s="213">
        <v>536</v>
      </c>
      <c r="C66" s="214" t="s">
        <v>399</v>
      </c>
      <c r="D66" s="214" t="s">
        <v>400</v>
      </c>
      <c r="E66" s="215">
        <v>2291</v>
      </c>
      <c r="F66" s="214" t="s">
        <v>31</v>
      </c>
      <c r="G66" s="216">
        <v>538</v>
      </c>
      <c r="H66" s="217">
        <v>39</v>
      </c>
      <c r="I66" s="217">
        <v>82</v>
      </c>
      <c r="J66" s="217">
        <v>14</v>
      </c>
      <c r="K66" s="217">
        <v>2</v>
      </c>
      <c r="L66" s="217">
        <v>25</v>
      </c>
      <c r="M66" s="217">
        <v>0</v>
      </c>
      <c r="N66" s="217">
        <v>0</v>
      </c>
      <c r="O66" s="217">
        <v>134</v>
      </c>
      <c r="P66" s="217">
        <v>1</v>
      </c>
      <c r="Q66" s="217">
        <v>12</v>
      </c>
      <c r="R66" s="217">
        <v>0</v>
      </c>
      <c r="S66" s="217">
        <v>0</v>
      </c>
      <c r="T66" s="218">
        <v>3</v>
      </c>
      <c r="U66" s="218">
        <v>0</v>
      </c>
      <c r="V66" s="218"/>
      <c r="W66" s="217">
        <v>0</v>
      </c>
      <c r="X66" s="217">
        <v>0</v>
      </c>
      <c r="Y66" s="217">
        <v>0</v>
      </c>
      <c r="Z66" s="217">
        <v>0</v>
      </c>
      <c r="AA66" s="217">
        <v>0</v>
      </c>
      <c r="AB66" s="217">
        <v>0</v>
      </c>
      <c r="AC66" s="217">
        <v>18</v>
      </c>
      <c r="AD66" s="217">
        <f>SUM(H66:AC66)</f>
        <v>330</v>
      </c>
    </row>
    <row r="67" spans="1:30" s="211" customFormat="1">
      <c r="A67" s="212">
        <v>21</v>
      </c>
      <c r="B67" s="213">
        <v>536</v>
      </c>
      <c r="C67" s="214" t="s">
        <v>399</v>
      </c>
      <c r="D67" s="214" t="s">
        <v>401</v>
      </c>
      <c r="E67" s="215">
        <v>2292</v>
      </c>
      <c r="F67" s="214" t="s">
        <v>31</v>
      </c>
      <c r="G67" s="216">
        <v>546</v>
      </c>
      <c r="H67" s="217">
        <v>25</v>
      </c>
      <c r="I67" s="217">
        <v>35</v>
      </c>
      <c r="J67" s="217">
        <v>8</v>
      </c>
      <c r="K67" s="217">
        <v>3</v>
      </c>
      <c r="L67" s="217">
        <v>41</v>
      </c>
      <c r="M67" s="217">
        <v>0</v>
      </c>
      <c r="N67" s="217">
        <v>0</v>
      </c>
      <c r="O67" s="217">
        <v>139</v>
      </c>
      <c r="P67" s="217">
        <v>2</v>
      </c>
      <c r="Q67" s="217">
        <v>37</v>
      </c>
      <c r="R67" s="217">
        <v>0</v>
      </c>
      <c r="S67" s="217">
        <v>0</v>
      </c>
      <c r="T67" s="218">
        <v>4</v>
      </c>
      <c r="U67" s="218">
        <v>1</v>
      </c>
      <c r="V67" s="218"/>
      <c r="W67" s="217">
        <v>0</v>
      </c>
      <c r="X67" s="217">
        <v>0</v>
      </c>
      <c r="Y67" s="217">
        <v>0</v>
      </c>
      <c r="Z67" s="217">
        <v>0</v>
      </c>
      <c r="AA67" s="217">
        <v>0</v>
      </c>
      <c r="AB67" s="217">
        <v>0</v>
      </c>
      <c r="AC67" s="217">
        <v>27</v>
      </c>
      <c r="AD67" s="217">
        <f t="shared" ref="AD67:AD83" si="11">SUM(H67:AC67)</f>
        <v>322</v>
      </c>
    </row>
    <row r="68" spans="1:30" s="211" customFormat="1">
      <c r="A68" s="212">
        <v>21</v>
      </c>
      <c r="B68" s="213">
        <v>536</v>
      </c>
      <c r="C68" s="214" t="s">
        <v>399</v>
      </c>
      <c r="D68" s="214" t="s">
        <v>401</v>
      </c>
      <c r="E68" s="215">
        <v>2292</v>
      </c>
      <c r="F68" s="214" t="s">
        <v>32</v>
      </c>
      <c r="G68" s="216">
        <v>546</v>
      </c>
      <c r="H68" s="217">
        <v>25</v>
      </c>
      <c r="I68" s="217">
        <v>42</v>
      </c>
      <c r="J68" s="217">
        <v>11</v>
      </c>
      <c r="K68" s="217">
        <v>2</v>
      </c>
      <c r="L68" s="217">
        <v>45</v>
      </c>
      <c r="M68" s="217">
        <v>0</v>
      </c>
      <c r="N68" s="217">
        <v>0</v>
      </c>
      <c r="O68" s="217">
        <v>137</v>
      </c>
      <c r="P68" s="217">
        <v>3</v>
      </c>
      <c r="Q68" s="217">
        <v>34</v>
      </c>
      <c r="R68" s="217">
        <v>0</v>
      </c>
      <c r="S68" s="217">
        <v>0</v>
      </c>
      <c r="T68" s="218">
        <v>3</v>
      </c>
      <c r="U68" s="218">
        <v>3</v>
      </c>
      <c r="V68" s="218"/>
      <c r="W68" s="217">
        <v>0</v>
      </c>
      <c r="X68" s="217">
        <v>0</v>
      </c>
      <c r="Y68" s="217">
        <v>0</v>
      </c>
      <c r="Z68" s="217">
        <v>0</v>
      </c>
      <c r="AA68" s="217">
        <v>0</v>
      </c>
      <c r="AB68" s="217">
        <v>0</v>
      </c>
      <c r="AC68" s="217">
        <v>23</v>
      </c>
      <c r="AD68" s="217">
        <f t="shared" si="11"/>
        <v>328</v>
      </c>
    </row>
    <row r="69" spans="1:30" s="211" customFormat="1">
      <c r="A69" s="212">
        <v>21</v>
      </c>
      <c r="B69" s="213">
        <v>536</v>
      </c>
      <c r="C69" s="214" t="s">
        <v>399</v>
      </c>
      <c r="D69" s="214" t="s">
        <v>401</v>
      </c>
      <c r="E69" s="215">
        <v>2292</v>
      </c>
      <c r="F69" s="214" t="s">
        <v>33</v>
      </c>
      <c r="G69" s="216">
        <v>545</v>
      </c>
      <c r="H69" s="217">
        <v>20</v>
      </c>
      <c r="I69" s="217">
        <v>47</v>
      </c>
      <c r="J69" s="217">
        <v>4</v>
      </c>
      <c r="K69" s="217">
        <v>6</v>
      </c>
      <c r="L69" s="217">
        <v>30</v>
      </c>
      <c r="M69" s="217">
        <v>0</v>
      </c>
      <c r="N69" s="217">
        <v>0</v>
      </c>
      <c r="O69" s="217">
        <v>139</v>
      </c>
      <c r="P69" s="217">
        <v>1</v>
      </c>
      <c r="Q69" s="217">
        <v>52</v>
      </c>
      <c r="R69" s="217">
        <v>0</v>
      </c>
      <c r="S69" s="217">
        <v>0</v>
      </c>
      <c r="T69" s="218">
        <v>3</v>
      </c>
      <c r="U69" s="218">
        <v>3</v>
      </c>
      <c r="V69" s="218"/>
      <c r="W69" s="217">
        <v>0</v>
      </c>
      <c r="X69" s="217">
        <v>0</v>
      </c>
      <c r="Y69" s="217">
        <v>0</v>
      </c>
      <c r="Z69" s="217">
        <v>0</v>
      </c>
      <c r="AA69" s="217">
        <v>0</v>
      </c>
      <c r="AB69" s="217">
        <v>1</v>
      </c>
      <c r="AC69" s="217">
        <v>24</v>
      </c>
      <c r="AD69" s="217">
        <f t="shared" si="11"/>
        <v>330</v>
      </c>
    </row>
    <row r="70" spans="1:30" s="211" customFormat="1">
      <c r="A70" s="212">
        <v>21</v>
      </c>
      <c r="B70" s="213">
        <v>536</v>
      </c>
      <c r="C70" s="214" t="s">
        <v>399</v>
      </c>
      <c r="D70" s="214" t="s">
        <v>401</v>
      </c>
      <c r="E70" s="215">
        <v>2292</v>
      </c>
      <c r="F70" s="280" t="s">
        <v>34</v>
      </c>
      <c r="G70" s="216"/>
      <c r="H70" s="217">
        <v>2</v>
      </c>
      <c r="I70" s="217">
        <v>13</v>
      </c>
      <c r="J70" s="217">
        <v>1</v>
      </c>
      <c r="K70" s="217">
        <v>0</v>
      </c>
      <c r="L70" s="217">
        <v>3</v>
      </c>
      <c r="M70" s="217">
        <v>0</v>
      </c>
      <c r="N70" s="217">
        <v>0</v>
      </c>
      <c r="O70" s="217">
        <v>17</v>
      </c>
      <c r="P70" s="217">
        <v>0</v>
      </c>
      <c r="Q70" s="217">
        <v>3</v>
      </c>
      <c r="R70" s="217">
        <v>0</v>
      </c>
      <c r="S70" s="217">
        <v>0</v>
      </c>
      <c r="T70" s="218">
        <v>0</v>
      </c>
      <c r="U70" s="218">
        <v>0</v>
      </c>
      <c r="V70" s="218"/>
      <c r="W70" s="217">
        <v>0</v>
      </c>
      <c r="X70" s="217">
        <v>0</v>
      </c>
      <c r="Y70" s="217">
        <v>0</v>
      </c>
      <c r="Z70" s="217">
        <v>0</v>
      </c>
      <c r="AA70" s="217">
        <v>0</v>
      </c>
      <c r="AB70" s="217">
        <v>0</v>
      </c>
      <c r="AC70" s="217">
        <v>0</v>
      </c>
      <c r="AD70" s="217">
        <f t="shared" si="11"/>
        <v>39</v>
      </c>
    </row>
    <row r="71" spans="1:30" s="211" customFormat="1">
      <c r="A71" s="212">
        <v>21</v>
      </c>
      <c r="B71" s="213">
        <v>536</v>
      </c>
      <c r="C71" s="214" t="s">
        <v>399</v>
      </c>
      <c r="D71" s="214" t="s">
        <v>402</v>
      </c>
      <c r="E71" s="215">
        <v>2293</v>
      </c>
      <c r="F71" s="214" t="s">
        <v>31</v>
      </c>
      <c r="G71" s="216">
        <v>548</v>
      </c>
      <c r="H71" s="217">
        <v>13</v>
      </c>
      <c r="I71" s="217">
        <v>51</v>
      </c>
      <c r="J71" s="217">
        <v>10</v>
      </c>
      <c r="K71" s="217">
        <v>5</v>
      </c>
      <c r="L71" s="217">
        <v>126</v>
      </c>
      <c r="M71" s="217">
        <v>0</v>
      </c>
      <c r="N71" s="217">
        <v>0</v>
      </c>
      <c r="O71" s="217">
        <v>145</v>
      </c>
      <c r="P71" s="217">
        <v>4</v>
      </c>
      <c r="Q71" s="217">
        <v>25</v>
      </c>
      <c r="R71" s="217">
        <v>0</v>
      </c>
      <c r="S71" s="217">
        <v>0</v>
      </c>
      <c r="T71" s="218">
        <v>0</v>
      </c>
      <c r="U71" s="218">
        <v>1</v>
      </c>
      <c r="V71" s="218"/>
      <c r="W71" s="217">
        <v>0</v>
      </c>
      <c r="X71" s="217">
        <v>0</v>
      </c>
      <c r="Y71" s="217">
        <v>0</v>
      </c>
      <c r="Z71" s="217">
        <v>0</v>
      </c>
      <c r="AA71" s="217">
        <v>0</v>
      </c>
      <c r="AB71" s="217">
        <v>0</v>
      </c>
      <c r="AC71" s="217">
        <v>22</v>
      </c>
      <c r="AD71" s="217">
        <f t="shared" si="11"/>
        <v>402</v>
      </c>
    </row>
    <row r="72" spans="1:30" s="211" customFormat="1">
      <c r="A72" s="212">
        <v>21</v>
      </c>
      <c r="B72" s="213">
        <v>536</v>
      </c>
      <c r="C72" s="214" t="s">
        <v>399</v>
      </c>
      <c r="D72" s="214" t="s">
        <v>403</v>
      </c>
      <c r="E72" s="215">
        <v>2293</v>
      </c>
      <c r="F72" s="214" t="s">
        <v>32</v>
      </c>
      <c r="G72" s="216">
        <v>547</v>
      </c>
      <c r="H72" s="217">
        <v>16</v>
      </c>
      <c r="I72" s="217">
        <v>90</v>
      </c>
      <c r="J72" s="217">
        <v>15</v>
      </c>
      <c r="K72" s="217">
        <v>7</v>
      </c>
      <c r="L72" s="217">
        <v>128</v>
      </c>
      <c r="M72" s="217">
        <v>0</v>
      </c>
      <c r="N72" s="217">
        <v>0</v>
      </c>
      <c r="O72" s="217">
        <v>89</v>
      </c>
      <c r="P72" s="217">
        <v>1</v>
      </c>
      <c r="Q72" s="217">
        <v>33</v>
      </c>
      <c r="R72" s="217">
        <v>0</v>
      </c>
      <c r="S72" s="217">
        <v>0</v>
      </c>
      <c r="T72" s="218">
        <v>1</v>
      </c>
      <c r="U72" s="218">
        <v>2</v>
      </c>
      <c r="V72" s="218"/>
      <c r="W72" s="217">
        <v>0</v>
      </c>
      <c r="X72" s="217">
        <v>0</v>
      </c>
      <c r="Y72" s="217">
        <v>0</v>
      </c>
      <c r="Z72" s="217">
        <v>0</v>
      </c>
      <c r="AA72" s="217">
        <v>0</v>
      </c>
      <c r="AB72" s="217">
        <v>0</v>
      </c>
      <c r="AC72" s="217">
        <v>20</v>
      </c>
      <c r="AD72" s="217">
        <f t="shared" si="11"/>
        <v>402</v>
      </c>
    </row>
    <row r="73" spans="1:30" s="211" customFormat="1">
      <c r="A73" s="212">
        <v>21</v>
      </c>
      <c r="B73" s="213">
        <v>536</v>
      </c>
      <c r="C73" s="214" t="s">
        <v>399</v>
      </c>
      <c r="D73" s="214" t="s">
        <v>404</v>
      </c>
      <c r="E73" s="215">
        <v>2294</v>
      </c>
      <c r="F73" s="214" t="s">
        <v>31</v>
      </c>
      <c r="G73" s="216">
        <v>709</v>
      </c>
      <c r="H73" s="217">
        <v>146</v>
      </c>
      <c r="I73" s="217">
        <v>44</v>
      </c>
      <c r="J73" s="217">
        <v>17</v>
      </c>
      <c r="K73" s="217">
        <v>6</v>
      </c>
      <c r="L73" s="217">
        <v>120</v>
      </c>
      <c r="M73" s="217">
        <v>0</v>
      </c>
      <c r="N73" s="217">
        <v>0</v>
      </c>
      <c r="O73" s="217">
        <v>48</v>
      </c>
      <c r="P73" s="217">
        <v>16</v>
      </c>
      <c r="Q73" s="217">
        <v>41</v>
      </c>
      <c r="R73" s="217">
        <v>0</v>
      </c>
      <c r="S73" s="217">
        <v>0</v>
      </c>
      <c r="T73" s="218">
        <v>6</v>
      </c>
      <c r="U73" s="218">
        <v>1</v>
      </c>
      <c r="V73" s="218"/>
      <c r="W73" s="217">
        <v>0</v>
      </c>
      <c r="X73" s="217">
        <v>0</v>
      </c>
      <c r="Y73" s="217">
        <v>0</v>
      </c>
      <c r="Z73" s="217">
        <v>0</v>
      </c>
      <c r="AA73" s="217">
        <v>0</v>
      </c>
      <c r="AB73" s="217">
        <v>0</v>
      </c>
      <c r="AC73" s="217">
        <v>18</v>
      </c>
      <c r="AD73" s="217">
        <f t="shared" si="11"/>
        <v>463</v>
      </c>
    </row>
    <row r="74" spans="1:30" s="211" customFormat="1">
      <c r="A74" s="212">
        <v>21</v>
      </c>
      <c r="B74" s="213">
        <v>536</v>
      </c>
      <c r="C74" s="214" t="s">
        <v>399</v>
      </c>
      <c r="D74" s="214" t="s">
        <v>405</v>
      </c>
      <c r="E74" s="215">
        <v>2295</v>
      </c>
      <c r="F74" s="214" t="s">
        <v>31</v>
      </c>
      <c r="G74" s="216">
        <v>574</v>
      </c>
      <c r="H74" s="217">
        <v>19</v>
      </c>
      <c r="I74" s="217">
        <v>71</v>
      </c>
      <c r="J74" s="217">
        <v>4</v>
      </c>
      <c r="K74" s="217">
        <v>5</v>
      </c>
      <c r="L74" s="217">
        <v>53</v>
      </c>
      <c r="M74" s="217">
        <v>0</v>
      </c>
      <c r="N74" s="217">
        <v>0</v>
      </c>
      <c r="O74" s="217">
        <v>154</v>
      </c>
      <c r="P74" s="217">
        <v>1</v>
      </c>
      <c r="Q74" s="217">
        <v>20</v>
      </c>
      <c r="R74" s="217">
        <v>0</v>
      </c>
      <c r="S74" s="217">
        <v>0</v>
      </c>
      <c r="T74" s="218">
        <v>1</v>
      </c>
      <c r="U74" s="218">
        <v>0</v>
      </c>
      <c r="V74" s="218"/>
      <c r="W74" s="217">
        <v>0</v>
      </c>
      <c r="X74" s="217">
        <v>0</v>
      </c>
      <c r="Y74" s="217">
        <v>0</v>
      </c>
      <c r="Z74" s="217">
        <v>0</v>
      </c>
      <c r="AA74" s="217">
        <v>0</v>
      </c>
      <c r="AB74" s="217">
        <v>0</v>
      </c>
      <c r="AC74" s="217">
        <v>24</v>
      </c>
      <c r="AD74" s="217">
        <f t="shared" si="11"/>
        <v>352</v>
      </c>
    </row>
    <row r="75" spans="1:30" s="211" customFormat="1">
      <c r="A75" s="212">
        <v>21</v>
      </c>
      <c r="B75" s="213">
        <v>536</v>
      </c>
      <c r="C75" s="214" t="s">
        <v>399</v>
      </c>
      <c r="D75" s="214" t="s">
        <v>406</v>
      </c>
      <c r="E75" s="215">
        <v>2296</v>
      </c>
      <c r="F75" s="214" t="s">
        <v>31</v>
      </c>
      <c r="G75" s="216">
        <v>526</v>
      </c>
      <c r="H75" s="217">
        <v>37</v>
      </c>
      <c r="I75" s="217">
        <v>44</v>
      </c>
      <c r="J75" s="217">
        <v>20</v>
      </c>
      <c r="K75" s="217">
        <v>5</v>
      </c>
      <c r="L75" s="217">
        <v>88</v>
      </c>
      <c r="M75" s="217">
        <v>0</v>
      </c>
      <c r="N75" s="217">
        <v>0</v>
      </c>
      <c r="O75" s="217">
        <v>50</v>
      </c>
      <c r="P75" s="217">
        <v>4</v>
      </c>
      <c r="Q75" s="217">
        <v>28</v>
      </c>
      <c r="R75" s="217">
        <v>0</v>
      </c>
      <c r="S75" s="217">
        <v>0</v>
      </c>
      <c r="T75" s="218">
        <v>2</v>
      </c>
      <c r="U75" s="218">
        <v>2</v>
      </c>
      <c r="V75" s="218"/>
      <c r="W75" s="217">
        <v>0</v>
      </c>
      <c r="X75" s="217">
        <v>0</v>
      </c>
      <c r="Y75" s="217">
        <v>0</v>
      </c>
      <c r="Z75" s="217">
        <v>0</v>
      </c>
      <c r="AA75" s="217">
        <v>0</v>
      </c>
      <c r="AB75" s="217">
        <v>0</v>
      </c>
      <c r="AC75" s="217">
        <v>31</v>
      </c>
      <c r="AD75" s="217">
        <f t="shared" si="11"/>
        <v>311</v>
      </c>
    </row>
    <row r="76" spans="1:30" s="211" customFormat="1">
      <c r="A76" s="212">
        <v>21</v>
      </c>
      <c r="B76" s="213">
        <v>536</v>
      </c>
      <c r="C76" s="214" t="s">
        <v>399</v>
      </c>
      <c r="D76" s="214" t="s">
        <v>407</v>
      </c>
      <c r="E76" s="215">
        <v>2297</v>
      </c>
      <c r="F76" s="214" t="s">
        <v>31</v>
      </c>
      <c r="G76" s="216">
        <v>378</v>
      </c>
      <c r="H76" s="217">
        <v>13</v>
      </c>
      <c r="I76" s="217">
        <v>70</v>
      </c>
      <c r="J76" s="217">
        <v>7</v>
      </c>
      <c r="K76" s="217">
        <v>1</v>
      </c>
      <c r="L76" s="217">
        <v>34</v>
      </c>
      <c r="M76" s="217">
        <v>0</v>
      </c>
      <c r="N76" s="217">
        <v>0</v>
      </c>
      <c r="O76" s="217">
        <v>58</v>
      </c>
      <c r="P76" s="217">
        <v>5</v>
      </c>
      <c r="Q76" s="217">
        <v>20</v>
      </c>
      <c r="R76" s="217">
        <v>0</v>
      </c>
      <c r="S76" s="217">
        <v>0</v>
      </c>
      <c r="T76" s="218">
        <v>0</v>
      </c>
      <c r="U76" s="218">
        <v>0</v>
      </c>
      <c r="V76" s="218"/>
      <c r="W76" s="217">
        <v>0</v>
      </c>
      <c r="X76" s="217">
        <v>0</v>
      </c>
      <c r="Y76" s="217">
        <v>0</v>
      </c>
      <c r="Z76" s="217">
        <v>0</v>
      </c>
      <c r="AA76" s="217">
        <v>0</v>
      </c>
      <c r="AB76" s="217">
        <v>0</v>
      </c>
      <c r="AC76" s="217">
        <v>11</v>
      </c>
      <c r="AD76" s="217">
        <f t="shared" si="11"/>
        <v>219</v>
      </c>
    </row>
    <row r="77" spans="1:30" s="211" customFormat="1">
      <c r="A77" s="212">
        <v>21</v>
      </c>
      <c r="B77" s="213">
        <v>536</v>
      </c>
      <c r="C77" s="214" t="s">
        <v>399</v>
      </c>
      <c r="D77" s="214" t="s">
        <v>407</v>
      </c>
      <c r="E77" s="215">
        <v>2297</v>
      </c>
      <c r="F77" s="214" t="s">
        <v>32</v>
      </c>
      <c r="G77" s="216">
        <v>378</v>
      </c>
      <c r="H77" s="217">
        <v>7</v>
      </c>
      <c r="I77" s="217">
        <v>82</v>
      </c>
      <c r="J77" s="217">
        <v>8</v>
      </c>
      <c r="K77" s="217">
        <v>6</v>
      </c>
      <c r="L77" s="217">
        <v>30</v>
      </c>
      <c r="M77" s="217">
        <v>0</v>
      </c>
      <c r="N77" s="217">
        <v>0</v>
      </c>
      <c r="O77" s="217">
        <v>70</v>
      </c>
      <c r="P77" s="217">
        <v>0</v>
      </c>
      <c r="Q77" s="217">
        <v>20</v>
      </c>
      <c r="R77" s="217">
        <v>0</v>
      </c>
      <c r="S77" s="217">
        <v>0</v>
      </c>
      <c r="T77" s="218">
        <v>0</v>
      </c>
      <c r="U77" s="218">
        <v>0</v>
      </c>
      <c r="V77" s="218"/>
      <c r="W77" s="217">
        <v>0</v>
      </c>
      <c r="X77" s="217">
        <v>0</v>
      </c>
      <c r="Y77" s="217">
        <v>0</v>
      </c>
      <c r="Z77" s="217">
        <v>0</v>
      </c>
      <c r="AA77" s="217">
        <v>0</v>
      </c>
      <c r="AB77" s="217">
        <v>0</v>
      </c>
      <c r="AC77" s="217">
        <v>12</v>
      </c>
      <c r="AD77" s="217">
        <f t="shared" si="11"/>
        <v>235</v>
      </c>
    </row>
    <row r="78" spans="1:30" s="211" customFormat="1">
      <c r="A78" s="212">
        <v>21</v>
      </c>
      <c r="B78" s="213">
        <v>536</v>
      </c>
      <c r="C78" s="214" t="s">
        <v>399</v>
      </c>
      <c r="D78" s="214" t="s">
        <v>408</v>
      </c>
      <c r="E78" s="215">
        <v>2298</v>
      </c>
      <c r="F78" s="214" t="s">
        <v>31</v>
      </c>
      <c r="G78" s="216">
        <v>550</v>
      </c>
      <c r="H78" s="217">
        <v>30</v>
      </c>
      <c r="I78" s="217">
        <v>59</v>
      </c>
      <c r="J78" s="217">
        <v>10</v>
      </c>
      <c r="K78" s="217">
        <v>2</v>
      </c>
      <c r="L78" s="217">
        <v>24</v>
      </c>
      <c r="M78" s="217">
        <v>0</v>
      </c>
      <c r="N78" s="217">
        <v>0</v>
      </c>
      <c r="O78" s="217">
        <v>101</v>
      </c>
      <c r="P78" s="217">
        <v>3</v>
      </c>
      <c r="Q78" s="217">
        <v>23</v>
      </c>
      <c r="R78" s="217">
        <v>0</v>
      </c>
      <c r="S78" s="217">
        <v>0</v>
      </c>
      <c r="T78" s="218">
        <v>0</v>
      </c>
      <c r="U78" s="218">
        <v>0</v>
      </c>
      <c r="V78" s="218"/>
      <c r="W78" s="217">
        <v>0</v>
      </c>
      <c r="X78" s="217">
        <v>0</v>
      </c>
      <c r="Y78" s="217">
        <v>0</v>
      </c>
      <c r="Z78" s="217">
        <v>0</v>
      </c>
      <c r="AA78" s="217">
        <v>0</v>
      </c>
      <c r="AB78" s="217">
        <v>0</v>
      </c>
      <c r="AC78" s="217">
        <v>28</v>
      </c>
      <c r="AD78" s="217">
        <f t="shared" si="11"/>
        <v>280</v>
      </c>
    </row>
    <row r="79" spans="1:30" s="211" customFormat="1">
      <c r="A79" s="212">
        <v>21</v>
      </c>
      <c r="B79" s="213">
        <v>536</v>
      </c>
      <c r="C79" s="214" t="s">
        <v>399</v>
      </c>
      <c r="D79" s="214" t="s">
        <v>409</v>
      </c>
      <c r="E79" s="215">
        <v>2298</v>
      </c>
      <c r="F79" s="214" t="s">
        <v>32</v>
      </c>
      <c r="G79" s="216">
        <v>550</v>
      </c>
      <c r="H79" s="217">
        <v>30</v>
      </c>
      <c r="I79" s="217">
        <v>68</v>
      </c>
      <c r="J79" s="217">
        <v>12</v>
      </c>
      <c r="K79" s="217">
        <v>3</v>
      </c>
      <c r="L79" s="217">
        <v>36</v>
      </c>
      <c r="M79" s="217">
        <v>0</v>
      </c>
      <c r="N79" s="217">
        <v>0</v>
      </c>
      <c r="O79" s="217">
        <v>82</v>
      </c>
      <c r="P79" s="217">
        <v>4</v>
      </c>
      <c r="Q79" s="217">
        <v>33</v>
      </c>
      <c r="R79" s="217">
        <v>0</v>
      </c>
      <c r="S79" s="217">
        <v>0</v>
      </c>
      <c r="T79" s="218">
        <v>2</v>
      </c>
      <c r="U79" s="218">
        <v>1</v>
      </c>
      <c r="V79" s="218"/>
      <c r="W79" s="217">
        <v>0</v>
      </c>
      <c r="X79" s="217">
        <v>0</v>
      </c>
      <c r="Y79" s="217">
        <v>0</v>
      </c>
      <c r="Z79" s="217">
        <v>0</v>
      </c>
      <c r="AA79" s="217">
        <v>0</v>
      </c>
      <c r="AB79" s="217">
        <v>0</v>
      </c>
      <c r="AC79" s="217">
        <v>26</v>
      </c>
      <c r="AD79" s="217">
        <f t="shared" si="11"/>
        <v>297</v>
      </c>
    </row>
    <row r="80" spans="1:30" s="211" customFormat="1">
      <c r="A80" s="212">
        <v>21</v>
      </c>
      <c r="B80" s="213">
        <v>536</v>
      </c>
      <c r="C80" s="214" t="s">
        <v>399</v>
      </c>
      <c r="D80" s="214" t="s">
        <v>410</v>
      </c>
      <c r="E80" s="215">
        <v>2299</v>
      </c>
      <c r="F80" s="214" t="s">
        <v>31</v>
      </c>
      <c r="G80" s="216">
        <v>454</v>
      </c>
      <c r="H80" s="217">
        <v>30</v>
      </c>
      <c r="I80" s="217">
        <v>66</v>
      </c>
      <c r="J80" s="217">
        <v>4</v>
      </c>
      <c r="K80" s="217">
        <v>5</v>
      </c>
      <c r="L80" s="217">
        <v>63</v>
      </c>
      <c r="M80" s="217">
        <v>0</v>
      </c>
      <c r="N80" s="217">
        <v>0</v>
      </c>
      <c r="O80" s="217">
        <v>102</v>
      </c>
      <c r="P80" s="217">
        <v>2</v>
      </c>
      <c r="Q80" s="217">
        <v>15</v>
      </c>
      <c r="R80" s="217">
        <v>0</v>
      </c>
      <c r="S80" s="217">
        <v>0</v>
      </c>
      <c r="T80" s="218">
        <v>0</v>
      </c>
      <c r="U80" s="218">
        <v>0</v>
      </c>
      <c r="V80" s="218"/>
      <c r="W80" s="217">
        <v>0</v>
      </c>
      <c r="X80" s="217">
        <v>0</v>
      </c>
      <c r="Y80" s="217">
        <v>0</v>
      </c>
      <c r="Z80" s="217">
        <v>0</v>
      </c>
      <c r="AA80" s="217">
        <v>0</v>
      </c>
      <c r="AB80" s="217">
        <v>0</v>
      </c>
      <c r="AC80" s="217">
        <v>25</v>
      </c>
      <c r="AD80" s="217">
        <f t="shared" si="11"/>
        <v>312</v>
      </c>
    </row>
    <row r="81" spans="1:30" s="211" customFormat="1">
      <c r="A81" s="212">
        <v>21</v>
      </c>
      <c r="B81" s="213">
        <v>536</v>
      </c>
      <c r="C81" s="214" t="s">
        <v>399</v>
      </c>
      <c r="D81" s="214" t="s">
        <v>411</v>
      </c>
      <c r="E81" s="215">
        <v>2299</v>
      </c>
      <c r="F81" s="280" t="s">
        <v>79</v>
      </c>
      <c r="G81" s="216">
        <v>303</v>
      </c>
      <c r="H81" s="217">
        <v>17</v>
      </c>
      <c r="I81" s="217">
        <v>38</v>
      </c>
      <c r="J81" s="217">
        <v>10</v>
      </c>
      <c r="K81" s="217">
        <v>5</v>
      </c>
      <c r="L81" s="217">
        <v>24</v>
      </c>
      <c r="M81" s="217">
        <v>0</v>
      </c>
      <c r="N81" s="217">
        <v>0</v>
      </c>
      <c r="O81" s="217">
        <v>48</v>
      </c>
      <c r="P81" s="217">
        <v>0</v>
      </c>
      <c r="Q81" s="217">
        <v>5</v>
      </c>
      <c r="R81" s="217">
        <v>0</v>
      </c>
      <c r="S81" s="217">
        <v>0</v>
      </c>
      <c r="T81" s="218">
        <v>0</v>
      </c>
      <c r="U81" s="218">
        <v>0</v>
      </c>
      <c r="V81" s="218"/>
      <c r="W81" s="217">
        <v>0</v>
      </c>
      <c r="X81" s="217">
        <v>0</v>
      </c>
      <c r="Y81" s="217">
        <v>0</v>
      </c>
      <c r="Z81" s="217">
        <v>0</v>
      </c>
      <c r="AA81" s="217">
        <v>0</v>
      </c>
      <c r="AB81" s="217">
        <v>0</v>
      </c>
      <c r="AC81" s="217">
        <v>9</v>
      </c>
      <c r="AD81" s="217">
        <f t="shared" si="11"/>
        <v>156</v>
      </c>
    </row>
    <row r="82" spans="1:30" s="211" customFormat="1">
      <c r="A82" s="212">
        <v>21</v>
      </c>
      <c r="B82" s="213">
        <v>536</v>
      </c>
      <c r="C82" s="214" t="s">
        <v>399</v>
      </c>
      <c r="D82" s="214" t="s">
        <v>412</v>
      </c>
      <c r="E82" s="215">
        <v>2300</v>
      </c>
      <c r="F82" s="214" t="s">
        <v>31</v>
      </c>
      <c r="G82" s="216">
        <v>522</v>
      </c>
      <c r="H82" s="217">
        <v>73</v>
      </c>
      <c r="I82" s="217">
        <v>81</v>
      </c>
      <c r="J82" s="217">
        <v>20</v>
      </c>
      <c r="K82" s="217">
        <v>3</v>
      </c>
      <c r="L82" s="217">
        <v>57</v>
      </c>
      <c r="M82" s="217">
        <v>0</v>
      </c>
      <c r="N82" s="217">
        <v>0</v>
      </c>
      <c r="O82" s="217">
        <v>58</v>
      </c>
      <c r="P82" s="217">
        <v>0</v>
      </c>
      <c r="Q82" s="217">
        <v>4</v>
      </c>
      <c r="R82" s="217">
        <v>0</v>
      </c>
      <c r="S82" s="217">
        <v>0</v>
      </c>
      <c r="T82" s="218">
        <v>0</v>
      </c>
      <c r="U82" s="218">
        <v>1</v>
      </c>
      <c r="V82" s="218"/>
      <c r="W82" s="217">
        <v>0</v>
      </c>
      <c r="X82" s="217">
        <v>0</v>
      </c>
      <c r="Y82" s="217">
        <v>0</v>
      </c>
      <c r="Z82" s="217">
        <v>0</v>
      </c>
      <c r="AA82" s="217">
        <v>0</v>
      </c>
      <c r="AB82" s="217">
        <v>0</v>
      </c>
      <c r="AC82" s="217">
        <v>14</v>
      </c>
      <c r="AD82" s="217">
        <f t="shared" si="11"/>
        <v>311</v>
      </c>
    </row>
    <row r="83" spans="1:30" s="211" customFormat="1">
      <c r="A83" s="212">
        <v>21</v>
      </c>
      <c r="B83" s="213">
        <v>536</v>
      </c>
      <c r="C83" s="214" t="s">
        <v>399</v>
      </c>
      <c r="D83" s="214" t="s">
        <v>412</v>
      </c>
      <c r="E83" s="215">
        <v>2300</v>
      </c>
      <c r="F83" s="214" t="s">
        <v>32</v>
      </c>
      <c r="G83" s="216">
        <v>522</v>
      </c>
      <c r="H83" s="217">
        <v>54</v>
      </c>
      <c r="I83" s="217">
        <v>66</v>
      </c>
      <c r="J83" s="217">
        <v>55</v>
      </c>
      <c r="K83" s="217">
        <v>6</v>
      </c>
      <c r="L83" s="217">
        <v>53</v>
      </c>
      <c r="M83" s="217">
        <v>0</v>
      </c>
      <c r="N83" s="217">
        <v>0</v>
      </c>
      <c r="O83" s="217">
        <v>80</v>
      </c>
      <c r="P83" s="217">
        <v>3</v>
      </c>
      <c r="Q83" s="217">
        <v>11</v>
      </c>
      <c r="R83" s="217">
        <v>0</v>
      </c>
      <c r="S83" s="217">
        <v>0</v>
      </c>
      <c r="T83" s="218">
        <v>5</v>
      </c>
      <c r="U83" s="218">
        <v>0</v>
      </c>
      <c r="V83" s="218"/>
      <c r="W83" s="217">
        <v>0</v>
      </c>
      <c r="X83" s="217">
        <v>0</v>
      </c>
      <c r="Y83" s="217">
        <v>0</v>
      </c>
      <c r="Z83" s="217">
        <v>0</v>
      </c>
      <c r="AA83" s="217">
        <v>0</v>
      </c>
      <c r="AB83" s="217">
        <v>0</v>
      </c>
      <c r="AC83" s="217">
        <v>17</v>
      </c>
      <c r="AD83" s="217">
        <f t="shared" si="11"/>
        <v>350</v>
      </c>
    </row>
    <row r="84" spans="1:30" s="211" customFormat="1">
      <c r="B84" s="219" t="s">
        <v>63</v>
      </c>
      <c r="C84" s="726" t="s">
        <v>64</v>
      </c>
      <c r="D84" s="726"/>
      <c r="E84" s="552"/>
      <c r="F84" s="552"/>
      <c r="G84" s="220">
        <f>SUM(G66:G83)</f>
        <v>8736</v>
      </c>
      <c r="H84" s="220">
        <f>SUM(H66:H83)</f>
        <v>596</v>
      </c>
      <c r="I84" s="220">
        <f t="shared" ref="I84:Z84" si="12">SUM(I66:I83)</f>
        <v>1049</v>
      </c>
      <c r="J84" s="220">
        <f t="shared" si="12"/>
        <v>230</v>
      </c>
      <c r="K84" s="220">
        <f t="shared" si="12"/>
        <v>72</v>
      </c>
      <c r="L84" s="220">
        <f t="shared" si="12"/>
        <v>980</v>
      </c>
      <c r="M84" s="220">
        <f t="shared" si="12"/>
        <v>0</v>
      </c>
      <c r="N84" s="220">
        <f t="shared" si="12"/>
        <v>0</v>
      </c>
      <c r="O84" s="220">
        <f t="shared" si="12"/>
        <v>1651</v>
      </c>
      <c r="P84" s="220">
        <f t="shared" si="12"/>
        <v>50</v>
      </c>
      <c r="Q84" s="220">
        <f t="shared" si="12"/>
        <v>416</v>
      </c>
      <c r="R84" s="220">
        <f t="shared" si="12"/>
        <v>0</v>
      </c>
      <c r="S84" s="220">
        <f t="shared" si="12"/>
        <v>0</v>
      </c>
      <c r="T84" s="220">
        <f t="shared" si="12"/>
        <v>30</v>
      </c>
      <c r="U84" s="220">
        <f t="shared" si="12"/>
        <v>15</v>
      </c>
      <c r="V84" s="220">
        <f t="shared" si="12"/>
        <v>0</v>
      </c>
      <c r="W84" s="220">
        <f t="shared" si="12"/>
        <v>0</v>
      </c>
      <c r="X84" s="220">
        <f t="shared" si="12"/>
        <v>0</v>
      </c>
      <c r="Y84" s="220">
        <f t="shared" si="12"/>
        <v>0</v>
      </c>
      <c r="Z84" s="220">
        <f t="shared" si="12"/>
        <v>0</v>
      </c>
      <c r="AA84" s="220">
        <f>SUM(AA66:AA83)</f>
        <v>0</v>
      </c>
      <c r="AB84" s="220">
        <f t="shared" ref="AB84:AD84" si="13">SUM(AB66:AB83)</f>
        <v>1</v>
      </c>
      <c r="AC84" s="220">
        <f t="shared" si="13"/>
        <v>349</v>
      </c>
      <c r="AD84" s="220">
        <f t="shared" si="13"/>
        <v>5439</v>
      </c>
    </row>
    <row r="85" spans="1:30" s="211" customFormat="1">
      <c r="E85" s="221"/>
      <c r="F85" s="221"/>
      <c r="T85" s="211">
        <f>T84/2</f>
        <v>15</v>
      </c>
      <c r="U85" s="211">
        <f>U84/2</f>
        <v>7.5</v>
      </c>
    </row>
    <row r="86" spans="1:30" s="211" customFormat="1">
      <c r="B86" s="219" t="s">
        <v>65</v>
      </c>
      <c r="C86" s="727" t="s">
        <v>66</v>
      </c>
      <c r="D86" s="728"/>
      <c r="E86" s="728"/>
      <c r="F86" s="729"/>
      <c r="G86" s="222" t="s">
        <v>6</v>
      </c>
      <c r="H86" s="200" t="s">
        <v>7</v>
      </c>
      <c r="I86" s="200" t="s">
        <v>8</v>
      </c>
      <c r="J86" s="200" t="s">
        <v>9</v>
      </c>
      <c r="K86" s="200" t="s">
        <v>10</v>
      </c>
      <c r="L86" s="200" t="s">
        <v>11</v>
      </c>
      <c r="M86" s="200" t="s">
        <v>12</v>
      </c>
      <c r="N86" s="200" t="s">
        <v>13</v>
      </c>
      <c r="O86" s="200" t="s">
        <v>14</v>
      </c>
      <c r="P86" s="200" t="s">
        <v>15</v>
      </c>
      <c r="Q86" s="200" t="s">
        <v>16</v>
      </c>
      <c r="R86" s="200" t="s">
        <v>17</v>
      </c>
      <c r="S86" s="200" t="s">
        <v>18</v>
      </c>
      <c r="T86" s="200" t="s">
        <v>22</v>
      </c>
      <c r="U86" s="200" t="s">
        <v>23</v>
      </c>
      <c r="V86" s="200" t="s">
        <v>24</v>
      </c>
      <c r="W86" s="200" t="s">
        <v>25</v>
      </c>
      <c r="X86" s="200" t="s">
        <v>26</v>
      </c>
      <c r="Y86" s="200" t="s">
        <v>27</v>
      </c>
      <c r="Z86" s="200" t="s">
        <v>28</v>
      </c>
      <c r="AA86" s="200" t="s">
        <v>29</v>
      </c>
    </row>
    <row r="87" spans="1:30" s="211" customFormat="1">
      <c r="C87" s="730"/>
      <c r="D87" s="731"/>
      <c r="E87" s="731"/>
      <c r="F87" s="732"/>
      <c r="G87" s="217">
        <f>G84</f>
        <v>8736</v>
      </c>
      <c r="H87" s="217">
        <f>H84+15</f>
        <v>611</v>
      </c>
      <c r="I87" s="217">
        <f>I84+8</f>
        <v>1057</v>
      </c>
      <c r="J87" s="217">
        <f>J84+15</f>
        <v>245</v>
      </c>
      <c r="K87" s="217">
        <f>K84+7</f>
        <v>79</v>
      </c>
      <c r="L87" s="217">
        <f t="shared" ref="L87:S87" si="14">L84</f>
        <v>980</v>
      </c>
      <c r="M87" s="217">
        <f t="shared" si="14"/>
        <v>0</v>
      </c>
      <c r="N87" s="217">
        <f t="shared" si="14"/>
        <v>0</v>
      </c>
      <c r="O87" s="217">
        <f t="shared" si="14"/>
        <v>1651</v>
      </c>
      <c r="P87" s="217">
        <f t="shared" si="14"/>
        <v>50</v>
      </c>
      <c r="Q87" s="217">
        <f t="shared" si="14"/>
        <v>416</v>
      </c>
      <c r="R87" s="217">
        <f t="shared" si="14"/>
        <v>0</v>
      </c>
      <c r="S87" s="217">
        <f t="shared" si="14"/>
        <v>0</v>
      </c>
      <c r="T87" s="217">
        <f>W66</f>
        <v>0</v>
      </c>
      <c r="U87" s="217">
        <f t="shared" ref="U87:X87" si="15">X66</f>
        <v>0</v>
      </c>
      <c r="V87" s="217">
        <f t="shared" si="15"/>
        <v>0</v>
      </c>
      <c r="W87" s="217">
        <f t="shared" si="15"/>
        <v>0</v>
      </c>
      <c r="X87" s="217">
        <f t="shared" si="15"/>
        <v>0</v>
      </c>
      <c r="Y87" s="217">
        <f>AB84</f>
        <v>1</v>
      </c>
      <c r="Z87" s="217">
        <f>AC84</f>
        <v>349</v>
      </c>
      <c r="AA87" s="217">
        <f>SUM(H87:Z87)</f>
        <v>5439</v>
      </c>
    </row>
    <row r="88" spans="1:30" s="211" customFormat="1">
      <c r="E88" s="221"/>
      <c r="F88" s="221"/>
    </row>
    <row r="89" spans="1:30" s="211" customFormat="1" ht="30.75" customHeight="1">
      <c r="B89" s="219" t="s">
        <v>67</v>
      </c>
      <c r="C89" s="733" t="s">
        <v>68</v>
      </c>
      <c r="D89" s="733"/>
      <c r="E89" s="733"/>
      <c r="F89" s="733"/>
      <c r="G89" s="222" t="s">
        <v>6</v>
      </c>
      <c r="H89" s="724" t="s">
        <v>69</v>
      </c>
      <c r="I89" s="724"/>
      <c r="J89" s="724" t="s">
        <v>70</v>
      </c>
      <c r="K89" s="724"/>
      <c r="L89" s="200" t="s">
        <v>11</v>
      </c>
      <c r="M89" s="200" t="s">
        <v>12</v>
      </c>
      <c r="N89" s="200" t="s">
        <v>13</v>
      </c>
      <c r="O89" s="200" t="s">
        <v>14</v>
      </c>
      <c r="P89" s="200" t="s">
        <v>15</v>
      </c>
      <c r="Q89" s="200" t="s">
        <v>16</v>
      </c>
      <c r="R89" s="200" t="s">
        <v>17</v>
      </c>
      <c r="S89" s="200" t="s">
        <v>18</v>
      </c>
      <c r="T89" s="200" t="s">
        <v>22</v>
      </c>
      <c r="U89" s="200" t="s">
        <v>23</v>
      </c>
      <c r="V89" s="200" t="s">
        <v>24</v>
      </c>
      <c r="W89" s="200" t="s">
        <v>25</v>
      </c>
      <c r="X89" s="200" t="s">
        <v>26</v>
      </c>
      <c r="Y89" s="200" t="s">
        <v>27</v>
      </c>
      <c r="Z89" s="200" t="s">
        <v>28</v>
      </c>
      <c r="AA89" s="200" t="s">
        <v>29</v>
      </c>
    </row>
    <row r="90" spans="1:30" s="211" customFormat="1">
      <c r="C90" s="733"/>
      <c r="D90" s="733"/>
      <c r="E90" s="733"/>
      <c r="F90" s="733"/>
      <c r="G90" s="217">
        <f>G84</f>
        <v>8736</v>
      </c>
      <c r="H90" s="725">
        <f>H87+J87</f>
        <v>856</v>
      </c>
      <c r="I90" s="725"/>
      <c r="J90" s="725">
        <f>I87+K87</f>
        <v>1136</v>
      </c>
      <c r="K90" s="725"/>
      <c r="L90" s="217">
        <f>L87</f>
        <v>980</v>
      </c>
      <c r="M90" s="217" t="s">
        <v>790</v>
      </c>
      <c r="N90" s="217" t="s">
        <v>790</v>
      </c>
      <c r="O90" s="217">
        <f t="shared" ref="O90:Q90" si="16">O87</f>
        <v>1651</v>
      </c>
      <c r="P90" s="217">
        <f t="shared" si="16"/>
        <v>50</v>
      </c>
      <c r="Q90" s="217">
        <f t="shared" si="16"/>
        <v>416</v>
      </c>
      <c r="R90" s="217" t="s">
        <v>790</v>
      </c>
      <c r="S90" s="217" t="s">
        <v>790</v>
      </c>
      <c r="T90" s="217" t="s">
        <v>790</v>
      </c>
      <c r="U90" s="217" t="s">
        <v>790</v>
      </c>
      <c r="V90" s="217" t="s">
        <v>790</v>
      </c>
      <c r="W90" s="217" t="s">
        <v>790</v>
      </c>
      <c r="X90" s="217" t="s">
        <v>790</v>
      </c>
      <c r="Y90" s="217">
        <f>Y87</f>
        <v>1</v>
      </c>
      <c r="Z90" s="217">
        <f>Z87</f>
        <v>349</v>
      </c>
      <c r="AA90" s="217">
        <f>SUM(H90:Z90)</f>
        <v>5439</v>
      </c>
    </row>
  </sheetData>
  <mergeCells count="28">
    <mergeCell ref="C32:D32"/>
    <mergeCell ref="C34:F35"/>
    <mergeCell ref="C37:F38"/>
    <mergeCell ref="H37:I37"/>
    <mergeCell ref="J37:K37"/>
    <mergeCell ref="H38:I38"/>
    <mergeCell ref="J38:K38"/>
    <mergeCell ref="C44:D44"/>
    <mergeCell ref="C46:F47"/>
    <mergeCell ref="C49:F50"/>
    <mergeCell ref="H49:I49"/>
    <mergeCell ref="J49:K49"/>
    <mergeCell ref="H50:I50"/>
    <mergeCell ref="J50:K50"/>
    <mergeCell ref="H89:I89"/>
    <mergeCell ref="J89:K89"/>
    <mergeCell ref="H90:I90"/>
    <mergeCell ref="J90:K90"/>
    <mergeCell ref="C56:D56"/>
    <mergeCell ref="C58:F59"/>
    <mergeCell ref="C84:D84"/>
    <mergeCell ref="C86:F87"/>
    <mergeCell ref="C89:F90"/>
    <mergeCell ref="C61:F62"/>
    <mergeCell ref="H61:I61"/>
    <mergeCell ref="J61:K61"/>
    <mergeCell ref="H62:I62"/>
    <mergeCell ref="J62:K6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9"/>
  <sheetViews>
    <sheetView zoomScale="80" zoomScaleNormal="80" workbookViewId="0">
      <pane ySplit="1" topLeftCell="A2" activePane="bottomLeft" state="frozen"/>
      <selection activeCell="A2" sqref="A1:A1048576"/>
      <selection pane="bottomLeft" activeCell="P348" sqref="P348"/>
    </sheetView>
  </sheetViews>
  <sheetFormatPr defaultColWidth="11.42578125" defaultRowHeight="15"/>
  <cols>
    <col min="1" max="1" width="5" bestFit="1" customWidth="1"/>
    <col min="2" max="2" width="4.140625" bestFit="1" customWidth="1"/>
    <col min="3" max="3" width="30.140625" bestFit="1" customWidth="1"/>
    <col min="4" max="4" width="4.140625" customWidth="1"/>
    <col min="5" max="5" width="6.140625" customWidth="1"/>
    <col min="6" max="6" width="13.42578125" customWidth="1"/>
    <col min="7" max="7" width="5.85546875" customWidth="1"/>
    <col min="8" max="9" width="8" customWidth="1"/>
    <col min="10" max="10" width="7" customWidth="1"/>
    <col min="11" max="11" width="6.85546875" customWidth="1"/>
    <col min="12" max="15" width="5" bestFit="1" customWidth="1"/>
    <col min="16" max="16" width="4.28515625" bestFit="1" customWidth="1"/>
    <col min="17" max="17" width="7.7109375" bestFit="1" customWidth="1"/>
    <col min="18" max="18" width="4.140625" bestFit="1" customWidth="1"/>
    <col min="19" max="19" width="4.28515625" bestFit="1" customWidth="1"/>
    <col min="20" max="20" width="8" bestFit="1" customWidth="1"/>
    <col min="21" max="21" width="8.5703125" bestFit="1" customWidth="1"/>
    <col min="22" max="22" width="8" bestFit="1" customWidth="1"/>
    <col min="23" max="25" width="5.5703125" bestFit="1" customWidth="1"/>
    <col min="26" max="26" width="6.5703125" bestFit="1" customWidth="1"/>
    <col min="27" max="27" width="9.7109375" bestFit="1" customWidth="1"/>
    <col min="28" max="28" width="4.42578125" bestFit="1" customWidth="1"/>
    <col min="29" max="29" width="6.5703125" bestFit="1" customWidth="1"/>
    <col min="30" max="30" width="9.7109375" bestFit="1" customWidth="1"/>
  </cols>
  <sheetData>
    <row r="1" spans="1:30" s="203" customFormat="1" ht="16.5">
      <c r="A1" s="202" t="s">
        <v>0</v>
      </c>
      <c r="B1" s="206" t="s">
        <v>1</v>
      </c>
      <c r="C1" s="205" t="s">
        <v>2</v>
      </c>
      <c r="D1" s="205" t="s">
        <v>3</v>
      </c>
      <c r="E1" s="201" t="s">
        <v>4</v>
      </c>
      <c r="F1" s="201" t="s">
        <v>5</v>
      </c>
      <c r="G1" s="201" t="s">
        <v>6</v>
      </c>
      <c r="H1" s="207" t="s">
        <v>7</v>
      </c>
      <c r="I1" s="207" t="s">
        <v>8</v>
      </c>
      <c r="J1" s="207" t="s">
        <v>9</v>
      </c>
      <c r="K1" s="207" t="s">
        <v>10</v>
      </c>
      <c r="L1" s="207" t="s">
        <v>11</v>
      </c>
      <c r="M1" s="207" t="s">
        <v>12</v>
      </c>
      <c r="N1" s="207" t="s">
        <v>13</v>
      </c>
      <c r="O1" s="207" t="s">
        <v>14</v>
      </c>
      <c r="P1" s="207" t="s">
        <v>15</v>
      </c>
      <c r="Q1" s="207" t="s">
        <v>16</v>
      </c>
      <c r="R1" s="207" t="s">
        <v>17</v>
      </c>
      <c r="S1" s="207" t="s">
        <v>18</v>
      </c>
      <c r="T1" s="209" t="s">
        <v>19</v>
      </c>
      <c r="U1" s="209" t="s">
        <v>20</v>
      </c>
      <c r="V1" s="209" t="s">
        <v>21</v>
      </c>
      <c r="W1" s="207" t="s">
        <v>22</v>
      </c>
      <c r="X1" s="207" t="s">
        <v>23</v>
      </c>
      <c r="Y1" s="207" t="s">
        <v>24</v>
      </c>
      <c r="Z1" s="207" t="s">
        <v>25</v>
      </c>
      <c r="AA1" s="207" t="s">
        <v>26</v>
      </c>
      <c r="AB1" s="207" t="s">
        <v>27</v>
      </c>
      <c r="AC1" s="207" t="s">
        <v>28</v>
      </c>
      <c r="AD1" s="207" t="s">
        <v>29</v>
      </c>
    </row>
    <row r="2" spans="1:30" s="203" customFormat="1" ht="16.5" customHeight="1">
      <c r="A2" s="204">
        <v>22</v>
      </c>
      <c r="B2" s="223">
        <v>56</v>
      </c>
      <c r="C2" s="224" t="s">
        <v>413</v>
      </c>
      <c r="D2" s="224" t="s">
        <v>413</v>
      </c>
      <c r="E2" s="225">
        <v>396</v>
      </c>
      <c r="F2" s="226" t="s">
        <v>31</v>
      </c>
      <c r="G2" s="204">
        <v>731</v>
      </c>
      <c r="H2" s="208">
        <v>0</v>
      </c>
      <c r="I2" s="208">
        <v>147</v>
      </c>
      <c r="J2" s="208">
        <v>6</v>
      </c>
      <c r="K2" s="208">
        <v>2</v>
      </c>
      <c r="L2" s="208">
        <v>85</v>
      </c>
      <c r="M2" s="208">
        <v>71</v>
      </c>
      <c r="N2" s="208">
        <v>130</v>
      </c>
      <c r="O2" s="208">
        <v>2</v>
      </c>
      <c r="P2" s="208"/>
      <c r="Q2" s="208">
        <v>123</v>
      </c>
      <c r="R2" s="208"/>
      <c r="S2" s="208"/>
      <c r="T2" s="210">
        <v>0</v>
      </c>
      <c r="U2" s="210">
        <v>0</v>
      </c>
      <c r="V2" s="210"/>
      <c r="W2" s="208"/>
      <c r="X2" s="208"/>
      <c r="Y2" s="208"/>
      <c r="Z2" s="208"/>
      <c r="AA2" s="208"/>
      <c r="AB2" s="208">
        <v>0</v>
      </c>
      <c r="AC2" s="208">
        <v>15</v>
      </c>
      <c r="AD2" s="208">
        <f t="shared" ref="AD2:AD32" si="0">SUM(H2:AC2)</f>
        <v>581</v>
      </c>
    </row>
    <row r="3" spans="1:30" s="203" customFormat="1" ht="16.5" customHeight="1" thickBot="1">
      <c r="A3" s="204">
        <v>22</v>
      </c>
      <c r="B3" s="227">
        <v>56</v>
      </c>
      <c r="C3" s="228" t="s">
        <v>413</v>
      </c>
      <c r="D3" s="228" t="s">
        <v>414</v>
      </c>
      <c r="E3" s="229">
        <v>396</v>
      </c>
      <c r="F3" s="629" t="s">
        <v>79</v>
      </c>
      <c r="G3" s="204">
        <v>336</v>
      </c>
      <c r="H3" s="208">
        <v>0</v>
      </c>
      <c r="I3" s="208">
        <v>45</v>
      </c>
      <c r="J3" s="208">
        <v>0</v>
      </c>
      <c r="K3" s="208">
        <v>0</v>
      </c>
      <c r="L3" s="208">
        <v>22</v>
      </c>
      <c r="M3" s="208">
        <v>112</v>
      </c>
      <c r="N3" s="208">
        <v>62</v>
      </c>
      <c r="O3" s="208">
        <v>3</v>
      </c>
      <c r="P3" s="208"/>
      <c r="Q3" s="208">
        <v>33</v>
      </c>
      <c r="R3" s="208"/>
      <c r="S3" s="208"/>
      <c r="T3" s="210">
        <v>0</v>
      </c>
      <c r="U3" s="210">
        <v>1</v>
      </c>
      <c r="V3" s="210"/>
      <c r="W3" s="208"/>
      <c r="X3" s="208"/>
      <c r="Y3" s="208"/>
      <c r="Z3" s="208"/>
      <c r="AA3" s="208"/>
      <c r="AB3" s="208">
        <v>0</v>
      </c>
      <c r="AC3" s="208">
        <v>12</v>
      </c>
      <c r="AD3" s="208">
        <f t="shared" si="0"/>
        <v>290</v>
      </c>
    </row>
    <row r="4" spans="1:30" s="211" customFormat="1" ht="16.5">
      <c r="B4" s="219" t="s">
        <v>63</v>
      </c>
      <c r="C4" s="726" t="s">
        <v>64</v>
      </c>
      <c r="D4" s="726"/>
      <c r="E4" s="308"/>
      <c r="F4" s="308"/>
      <c r="G4" s="220">
        <f>SUM(G2:G3)</f>
        <v>1067</v>
      </c>
      <c r="H4" s="220">
        <f t="shared" ref="H4:AD4" si="1">SUM(H2:H3)</f>
        <v>0</v>
      </c>
      <c r="I4" s="220">
        <f t="shared" si="1"/>
        <v>192</v>
      </c>
      <c r="J4" s="220">
        <f t="shared" si="1"/>
        <v>6</v>
      </c>
      <c r="K4" s="220">
        <f t="shared" si="1"/>
        <v>2</v>
      </c>
      <c r="L4" s="220">
        <f t="shared" si="1"/>
        <v>107</v>
      </c>
      <c r="M4" s="220">
        <f t="shared" si="1"/>
        <v>183</v>
      </c>
      <c r="N4" s="220">
        <f t="shared" si="1"/>
        <v>192</v>
      </c>
      <c r="O4" s="220">
        <f t="shared" si="1"/>
        <v>5</v>
      </c>
      <c r="P4" s="220">
        <f t="shared" si="1"/>
        <v>0</v>
      </c>
      <c r="Q4" s="220">
        <f t="shared" si="1"/>
        <v>156</v>
      </c>
      <c r="R4" s="220">
        <f t="shared" si="1"/>
        <v>0</v>
      </c>
      <c r="S4" s="220">
        <f t="shared" si="1"/>
        <v>0</v>
      </c>
      <c r="T4" s="220">
        <f t="shared" si="1"/>
        <v>0</v>
      </c>
      <c r="U4" s="220">
        <f t="shared" si="1"/>
        <v>1</v>
      </c>
      <c r="V4" s="220">
        <f t="shared" si="1"/>
        <v>0</v>
      </c>
      <c r="W4" s="220">
        <f t="shared" si="1"/>
        <v>0</v>
      </c>
      <c r="X4" s="220">
        <f t="shared" si="1"/>
        <v>0</v>
      </c>
      <c r="Y4" s="220">
        <f t="shared" si="1"/>
        <v>0</v>
      </c>
      <c r="Z4" s="220">
        <f t="shared" si="1"/>
        <v>0</v>
      </c>
      <c r="AA4" s="220">
        <f t="shared" si="1"/>
        <v>0</v>
      </c>
      <c r="AB4" s="220">
        <f t="shared" si="1"/>
        <v>0</v>
      </c>
      <c r="AC4" s="220">
        <f t="shared" si="1"/>
        <v>27</v>
      </c>
      <c r="AD4" s="220">
        <f t="shared" si="1"/>
        <v>871</v>
      </c>
    </row>
    <row r="5" spans="1:30" s="211" customFormat="1" ht="16.5">
      <c r="E5" s="221"/>
      <c r="F5" s="221"/>
      <c r="T5" s="211">
        <f>T4/2</f>
        <v>0</v>
      </c>
      <c r="U5" s="211">
        <f>U4/2</f>
        <v>0.5</v>
      </c>
    </row>
    <row r="6" spans="1:30" s="211" customFormat="1" ht="16.5">
      <c r="B6" s="219" t="s">
        <v>65</v>
      </c>
      <c r="C6" s="727" t="s">
        <v>66</v>
      </c>
      <c r="D6" s="728"/>
      <c r="E6" s="728"/>
      <c r="F6" s="729"/>
      <c r="G6" s="222" t="s">
        <v>6</v>
      </c>
      <c r="H6" s="200" t="s">
        <v>7</v>
      </c>
      <c r="I6" s="200" t="s">
        <v>8</v>
      </c>
      <c r="J6" s="200" t="s">
        <v>9</v>
      </c>
      <c r="K6" s="200" t="s">
        <v>10</v>
      </c>
      <c r="L6" s="200" t="s">
        <v>11</v>
      </c>
      <c r="M6" s="200" t="s">
        <v>12</v>
      </c>
      <c r="N6" s="200" t="s">
        <v>13</v>
      </c>
      <c r="O6" s="200" t="s">
        <v>14</v>
      </c>
      <c r="P6" s="200" t="s">
        <v>15</v>
      </c>
      <c r="Q6" s="200" t="s">
        <v>16</v>
      </c>
      <c r="R6" s="200" t="s">
        <v>17</v>
      </c>
      <c r="S6" s="200" t="s">
        <v>18</v>
      </c>
      <c r="T6" s="200" t="s">
        <v>22</v>
      </c>
      <c r="U6" s="200" t="s">
        <v>23</v>
      </c>
      <c r="V6" s="200" t="s">
        <v>24</v>
      </c>
      <c r="W6" s="200" t="s">
        <v>25</v>
      </c>
      <c r="X6" s="200" t="s">
        <v>26</v>
      </c>
      <c r="Y6" s="200" t="s">
        <v>27</v>
      </c>
      <c r="Z6" s="200" t="s">
        <v>28</v>
      </c>
      <c r="AA6" s="200" t="s">
        <v>29</v>
      </c>
    </row>
    <row r="7" spans="1:30" s="211" customFormat="1" ht="16.5">
      <c r="C7" s="730"/>
      <c r="D7" s="731"/>
      <c r="E7" s="731"/>
      <c r="F7" s="732"/>
      <c r="G7" s="217">
        <f>G4</f>
        <v>1067</v>
      </c>
      <c r="H7" s="217">
        <f>H4</f>
        <v>0</v>
      </c>
      <c r="I7" s="217">
        <f>I4+1</f>
        <v>193</v>
      </c>
      <c r="J7" s="217">
        <f>J4</f>
        <v>6</v>
      </c>
      <c r="K7" s="217">
        <f>K4</f>
        <v>2</v>
      </c>
      <c r="L7" s="217">
        <f t="shared" ref="L7:S7" si="2">L4</f>
        <v>107</v>
      </c>
      <c r="M7" s="217">
        <f t="shared" si="2"/>
        <v>183</v>
      </c>
      <c r="N7" s="217">
        <f t="shared" si="2"/>
        <v>192</v>
      </c>
      <c r="O7" s="217">
        <f t="shared" si="2"/>
        <v>5</v>
      </c>
      <c r="P7" s="217">
        <f t="shared" si="2"/>
        <v>0</v>
      </c>
      <c r="Q7" s="217">
        <f t="shared" si="2"/>
        <v>156</v>
      </c>
      <c r="R7" s="217">
        <f t="shared" si="2"/>
        <v>0</v>
      </c>
      <c r="S7" s="217">
        <f t="shared" si="2"/>
        <v>0</v>
      </c>
      <c r="T7" s="217">
        <f>W4</f>
        <v>0</v>
      </c>
      <c r="U7" s="217">
        <f t="shared" ref="U7:X7" si="3">X4</f>
        <v>0</v>
      </c>
      <c r="V7" s="217">
        <f t="shared" si="3"/>
        <v>0</v>
      </c>
      <c r="W7" s="217">
        <f t="shared" si="3"/>
        <v>0</v>
      </c>
      <c r="X7" s="217">
        <f t="shared" si="3"/>
        <v>0</v>
      </c>
      <c r="Y7" s="217">
        <f>AB4</f>
        <v>0</v>
      </c>
      <c r="Z7" s="217">
        <f>AC4</f>
        <v>27</v>
      </c>
      <c r="AA7" s="217">
        <f>SUM(H7:Z7)</f>
        <v>871</v>
      </c>
    </row>
    <row r="8" spans="1:30" s="211" customFormat="1" ht="16.5">
      <c r="E8" s="221"/>
      <c r="F8" s="221"/>
    </row>
    <row r="9" spans="1:30" s="211" customFormat="1" ht="30.75" customHeight="1">
      <c r="B9" s="219" t="s">
        <v>67</v>
      </c>
      <c r="C9" s="733" t="s">
        <v>68</v>
      </c>
      <c r="D9" s="733"/>
      <c r="E9" s="733"/>
      <c r="F9" s="733"/>
      <c r="G9" s="222" t="s">
        <v>6</v>
      </c>
      <c r="H9" s="724" t="s">
        <v>69</v>
      </c>
      <c r="I9" s="724"/>
      <c r="J9" s="724" t="s">
        <v>70</v>
      </c>
      <c r="K9" s="724"/>
      <c r="L9" s="200" t="s">
        <v>11</v>
      </c>
      <c r="M9" s="200" t="s">
        <v>12</v>
      </c>
      <c r="N9" s="200" t="s">
        <v>13</v>
      </c>
      <c r="O9" s="200" t="s">
        <v>14</v>
      </c>
      <c r="P9" s="200" t="s">
        <v>15</v>
      </c>
      <c r="Q9" s="200" t="s">
        <v>16</v>
      </c>
      <c r="R9" s="200" t="s">
        <v>17</v>
      </c>
      <c r="S9" s="200" t="s">
        <v>18</v>
      </c>
      <c r="T9" s="200" t="s">
        <v>22</v>
      </c>
      <c r="U9" s="200" t="s">
        <v>23</v>
      </c>
      <c r="V9" s="200" t="s">
        <v>24</v>
      </c>
      <c r="W9" s="200" t="s">
        <v>25</v>
      </c>
      <c r="X9" s="200" t="s">
        <v>26</v>
      </c>
      <c r="Y9" s="200" t="s">
        <v>27</v>
      </c>
      <c r="Z9" s="200" t="s">
        <v>28</v>
      </c>
      <c r="AA9" s="200" t="s">
        <v>29</v>
      </c>
    </row>
    <row r="10" spans="1:30" s="211" customFormat="1" ht="16.5">
      <c r="C10" s="733"/>
      <c r="D10" s="733"/>
      <c r="E10" s="733"/>
      <c r="F10" s="733"/>
      <c r="G10" s="217">
        <f>G4</f>
        <v>1067</v>
      </c>
      <c r="H10" s="725">
        <f>H7+J7</f>
        <v>6</v>
      </c>
      <c r="I10" s="725"/>
      <c r="J10" s="725">
        <f>I7+K7</f>
        <v>195</v>
      </c>
      <c r="K10" s="725"/>
      <c r="L10" s="217">
        <f>L7</f>
        <v>107</v>
      </c>
      <c r="M10" s="217">
        <f t="shared" ref="M10:Q10" si="4">M7</f>
        <v>183</v>
      </c>
      <c r="N10" s="217">
        <f t="shared" si="4"/>
        <v>192</v>
      </c>
      <c r="O10" s="217">
        <f t="shared" si="4"/>
        <v>5</v>
      </c>
      <c r="P10" s="217" t="s">
        <v>790</v>
      </c>
      <c r="Q10" s="217">
        <f t="shared" si="4"/>
        <v>156</v>
      </c>
      <c r="R10" s="217" t="s">
        <v>790</v>
      </c>
      <c r="S10" s="217" t="s">
        <v>790</v>
      </c>
      <c r="T10" s="217" t="s">
        <v>790</v>
      </c>
      <c r="U10" s="217" t="s">
        <v>790</v>
      </c>
      <c r="V10" s="217" t="s">
        <v>790</v>
      </c>
      <c r="W10" s="217" t="s">
        <v>790</v>
      </c>
      <c r="X10" s="217" t="s">
        <v>790</v>
      </c>
      <c r="Y10" s="217">
        <f>Y7</f>
        <v>0</v>
      </c>
      <c r="Z10" s="217">
        <f>Z7</f>
        <v>27</v>
      </c>
      <c r="AA10" s="217">
        <f>SUM(H10:Z10)</f>
        <v>871</v>
      </c>
    </row>
    <row r="11" spans="1:30" s="274" customFormat="1"/>
    <row r="12" spans="1:30" s="274" customFormat="1">
      <c r="A12" s="282"/>
      <c r="B12" s="282"/>
      <c r="C12" s="282"/>
      <c r="D12" s="282"/>
      <c r="E12" s="282"/>
      <c r="F12" s="282"/>
      <c r="G12" s="282"/>
    </row>
    <row r="13" spans="1:30" s="203" customFormat="1" ht="16.5" customHeight="1">
      <c r="A13" s="204">
        <v>22</v>
      </c>
      <c r="B13" s="227">
        <v>69</v>
      </c>
      <c r="C13" s="228" t="s">
        <v>415</v>
      </c>
      <c r="D13" s="228" t="s">
        <v>415</v>
      </c>
      <c r="E13" s="229">
        <v>633</v>
      </c>
      <c r="F13" s="230" t="s">
        <v>31</v>
      </c>
      <c r="G13" s="204">
        <v>567</v>
      </c>
      <c r="H13" s="208">
        <v>2</v>
      </c>
      <c r="I13" s="208">
        <v>185</v>
      </c>
      <c r="J13" s="208">
        <v>219</v>
      </c>
      <c r="K13" s="208">
        <v>2</v>
      </c>
      <c r="L13" s="208">
        <v>0</v>
      </c>
      <c r="M13" s="208"/>
      <c r="N13" s="208"/>
      <c r="O13" s="208"/>
      <c r="P13" s="208"/>
      <c r="Q13" s="208">
        <v>10</v>
      </c>
      <c r="R13" s="208"/>
      <c r="S13" s="208"/>
      <c r="T13" s="210">
        <v>3</v>
      </c>
      <c r="U13" s="210">
        <v>5</v>
      </c>
      <c r="V13" s="210"/>
      <c r="W13" s="208"/>
      <c r="X13" s="208"/>
      <c r="Y13" s="208"/>
      <c r="Z13" s="208"/>
      <c r="AA13" s="208"/>
      <c r="AB13" s="208">
        <v>0</v>
      </c>
      <c r="AC13" s="208">
        <v>4</v>
      </c>
      <c r="AD13" s="208">
        <f t="shared" si="0"/>
        <v>430</v>
      </c>
    </row>
    <row r="14" spans="1:30" s="203" customFormat="1" ht="16.5" customHeight="1">
      <c r="A14" s="204">
        <v>22</v>
      </c>
      <c r="B14" s="227">
        <v>69</v>
      </c>
      <c r="C14" s="228" t="s">
        <v>415</v>
      </c>
      <c r="D14" s="228" t="s">
        <v>415</v>
      </c>
      <c r="E14" s="229">
        <v>633</v>
      </c>
      <c r="F14" s="230" t="s">
        <v>32</v>
      </c>
      <c r="G14" s="204">
        <v>567</v>
      </c>
      <c r="H14" s="208">
        <v>3</v>
      </c>
      <c r="I14" s="208">
        <v>163</v>
      </c>
      <c r="J14" s="208">
        <v>240</v>
      </c>
      <c r="K14" s="208">
        <v>0</v>
      </c>
      <c r="L14" s="208">
        <v>2</v>
      </c>
      <c r="M14" s="208"/>
      <c r="N14" s="208"/>
      <c r="O14" s="208"/>
      <c r="P14" s="208"/>
      <c r="Q14" s="208">
        <v>23</v>
      </c>
      <c r="R14" s="208"/>
      <c r="S14" s="208"/>
      <c r="T14" s="210">
        <v>0</v>
      </c>
      <c r="U14" s="210">
        <v>2</v>
      </c>
      <c r="V14" s="210"/>
      <c r="W14" s="208"/>
      <c r="X14" s="208"/>
      <c r="Y14" s="208"/>
      <c r="Z14" s="208"/>
      <c r="AA14" s="208"/>
      <c r="AB14" s="208">
        <v>0</v>
      </c>
      <c r="AC14" s="208">
        <v>5</v>
      </c>
      <c r="AD14" s="208">
        <f t="shared" si="0"/>
        <v>438</v>
      </c>
    </row>
    <row r="15" spans="1:30" s="203" customFormat="1" ht="16.5" customHeight="1">
      <c r="A15" s="204">
        <v>22</v>
      </c>
      <c r="B15" s="227">
        <v>69</v>
      </c>
      <c r="C15" s="228" t="s">
        <v>415</v>
      </c>
      <c r="D15" s="228" t="s">
        <v>415</v>
      </c>
      <c r="E15" s="229">
        <v>634</v>
      </c>
      <c r="F15" s="231" t="s">
        <v>31</v>
      </c>
      <c r="G15" s="204">
        <v>496</v>
      </c>
      <c r="H15" s="208">
        <v>3</v>
      </c>
      <c r="I15" s="208">
        <v>132</v>
      </c>
      <c r="J15" s="208">
        <v>214</v>
      </c>
      <c r="K15" s="208">
        <v>0</v>
      </c>
      <c r="L15" s="208">
        <v>2</v>
      </c>
      <c r="M15" s="208"/>
      <c r="N15" s="208"/>
      <c r="O15" s="208"/>
      <c r="P15" s="208"/>
      <c r="Q15" s="208">
        <v>29</v>
      </c>
      <c r="R15" s="208"/>
      <c r="S15" s="208"/>
      <c r="T15" s="210">
        <v>1</v>
      </c>
      <c r="U15" s="210">
        <v>3</v>
      </c>
      <c r="V15" s="210"/>
      <c r="W15" s="208"/>
      <c r="X15" s="208"/>
      <c r="Y15" s="208"/>
      <c r="Z15" s="208"/>
      <c r="AA15" s="208"/>
      <c r="AB15" s="208">
        <v>0</v>
      </c>
      <c r="AC15" s="208">
        <v>6</v>
      </c>
      <c r="AD15" s="208">
        <f t="shared" si="0"/>
        <v>390</v>
      </c>
    </row>
    <row r="16" spans="1:30" s="203" customFormat="1" ht="16.5" customHeight="1">
      <c r="A16" s="204">
        <v>22</v>
      </c>
      <c r="B16" s="227">
        <v>69</v>
      </c>
      <c r="C16" s="228" t="s">
        <v>415</v>
      </c>
      <c r="D16" s="228" t="s">
        <v>415</v>
      </c>
      <c r="E16" s="229">
        <v>634</v>
      </c>
      <c r="F16" s="231" t="s">
        <v>32</v>
      </c>
      <c r="G16" s="204">
        <v>496</v>
      </c>
      <c r="H16" s="208">
        <v>3</v>
      </c>
      <c r="I16" s="208">
        <v>130</v>
      </c>
      <c r="J16" s="208">
        <v>219</v>
      </c>
      <c r="K16" s="208">
        <v>1</v>
      </c>
      <c r="L16" s="208">
        <v>1</v>
      </c>
      <c r="M16" s="208"/>
      <c r="N16" s="208"/>
      <c r="O16" s="208"/>
      <c r="P16" s="208"/>
      <c r="Q16" s="208">
        <v>25</v>
      </c>
      <c r="R16" s="208"/>
      <c r="S16" s="208"/>
      <c r="T16" s="210">
        <v>3</v>
      </c>
      <c r="U16" s="210">
        <v>5</v>
      </c>
      <c r="V16" s="210"/>
      <c r="W16" s="208"/>
      <c r="X16" s="208"/>
      <c r="Y16" s="208"/>
      <c r="Z16" s="208"/>
      <c r="AA16" s="208"/>
      <c r="AB16" s="208">
        <v>0</v>
      </c>
      <c r="AC16" s="208">
        <v>6</v>
      </c>
      <c r="AD16" s="208">
        <f t="shared" si="0"/>
        <v>393</v>
      </c>
    </row>
    <row r="17" spans="1:30" s="203" customFormat="1" ht="16.5" customHeight="1">
      <c r="A17" s="204">
        <v>22</v>
      </c>
      <c r="B17" s="232">
        <v>69</v>
      </c>
      <c r="C17" s="233" t="s">
        <v>415</v>
      </c>
      <c r="D17" s="233" t="s">
        <v>415</v>
      </c>
      <c r="E17" s="234">
        <v>635</v>
      </c>
      <c r="F17" s="235" t="s">
        <v>31</v>
      </c>
      <c r="G17" s="204">
        <v>646</v>
      </c>
      <c r="H17" s="208">
        <v>1</v>
      </c>
      <c r="I17" s="208">
        <v>216</v>
      </c>
      <c r="J17" s="208">
        <v>212</v>
      </c>
      <c r="K17" s="208">
        <v>3</v>
      </c>
      <c r="L17" s="208">
        <v>1</v>
      </c>
      <c r="M17" s="208"/>
      <c r="N17" s="208"/>
      <c r="O17" s="208"/>
      <c r="P17" s="208"/>
      <c r="Q17" s="208">
        <v>26</v>
      </c>
      <c r="R17" s="208"/>
      <c r="S17" s="208"/>
      <c r="T17" s="210">
        <v>4</v>
      </c>
      <c r="U17" s="210">
        <v>3</v>
      </c>
      <c r="V17" s="210"/>
      <c r="W17" s="208"/>
      <c r="X17" s="208"/>
      <c r="Y17" s="208"/>
      <c r="Z17" s="208"/>
      <c r="AA17" s="208"/>
      <c r="AB17" s="208">
        <v>0</v>
      </c>
      <c r="AC17" s="208">
        <v>8</v>
      </c>
      <c r="AD17" s="208">
        <f t="shared" si="0"/>
        <v>474</v>
      </c>
    </row>
    <row r="18" spans="1:30" s="203" customFormat="1" ht="16.5" customHeight="1">
      <c r="A18" s="204">
        <v>22</v>
      </c>
      <c r="B18" s="227">
        <v>69</v>
      </c>
      <c r="C18" s="228" t="s">
        <v>415</v>
      </c>
      <c r="D18" s="228" t="s">
        <v>415</v>
      </c>
      <c r="E18" s="229">
        <v>636</v>
      </c>
      <c r="F18" s="231" t="s">
        <v>31</v>
      </c>
      <c r="G18" s="204">
        <v>415</v>
      </c>
      <c r="H18" s="208">
        <v>0</v>
      </c>
      <c r="I18" s="208">
        <v>110</v>
      </c>
      <c r="J18" s="208">
        <v>175</v>
      </c>
      <c r="K18" s="208">
        <v>0</v>
      </c>
      <c r="L18" s="208">
        <v>1</v>
      </c>
      <c r="M18" s="208"/>
      <c r="N18" s="208"/>
      <c r="O18" s="208"/>
      <c r="P18" s="208"/>
      <c r="Q18" s="208">
        <v>34</v>
      </c>
      <c r="R18" s="208"/>
      <c r="S18" s="208"/>
      <c r="T18" s="210">
        <v>0</v>
      </c>
      <c r="U18" s="210">
        <v>0</v>
      </c>
      <c r="V18" s="210"/>
      <c r="W18" s="208"/>
      <c r="X18" s="208"/>
      <c r="Y18" s="208"/>
      <c r="Z18" s="208"/>
      <c r="AA18" s="208"/>
      <c r="AB18" s="208">
        <v>0</v>
      </c>
      <c r="AC18" s="208">
        <v>5</v>
      </c>
      <c r="AD18" s="208">
        <f t="shared" si="0"/>
        <v>325</v>
      </c>
    </row>
    <row r="19" spans="1:30" s="203" customFormat="1" ht="16.5" customHeight="1">
      <c r="A19" s="204">
        <v>22</v>
      </c>
      <c r="B19" s="227">
        <v>69</v>
      </c>
      <c r="C19" s="228" t="s">
        <v>415</v>
      </c>
      <c r="D19" s="228" t="s">
        <v>415</v>
      </c>
      <c r="E19" s="236">
        <v>636</v>
      </c>
      <c r="F19" s="237" t="s">
        <v>32</v>
      </c>
      <c r="G19" s="204">
        <v>414</v>
      </c>
      <c r="H19" s="208">
        <v>1</v>
      </c>
      <c r="I19" s="208">
        <v>120</v>
      </c>
      <c r="J19" s="208">
        <v>168</v>
      </c>
      <c r="K19" s="208">
        <v>1</v>
      </c>
      <c r="L19" s="208">
        <v>0</v>
      </c>
      <c r="M19" s="208"/>
      <c r="N19" s="208"/>
      <c r="O19" s="208"/>
      <c r="P19" s="208"/>
      <c r="Q19" s="208">
        <v>14</v>
      </c>
      <c r="R19" s="208"/>
      <c r="S19" s="208"/>
      <c r="T19" s="210">
        <v>2</v>
      </c>
      <c r="U19" s="210">
        <v>3</v>
      </c>
      <c r="V19" s="210"/>
      <c r="W19" s="208"/>
      <c r="X19" s="208"/>
      <c r="Y19" s="208"/>
      <c r="Z19" s="208"/>
      <c r="AA19" s="208"/>
      <c r="AB19" s="208">
        <v>0</v>
      </c>
      <c r="AC19" s="208">
        <v>1</v>
      </c>
      <c r="AD19" s="208">
        <f t="shared" si="0"/>
        <v>310</v>
      </c>
    </row>
    <row r="20" spans="1:30" s="203" customFormat="1" ht="16.5" customHeight="1">
      <c r="A20" s="204">
        <v>22</v>
      </c>
      <c r="B20" s="227">
        <v>69</v>
      </c>
      <c r="C20" s="238" t="s">
        <v>415</v>
      </c>
      <c r="D20" s="238" t="s">
        <v>415</v>
      </c>
      <c r="E20" s="239">
        <v>637</v>
      </c>
      <c r="F20" s="240" t="s">
        <v>31</v>
      </c>
      <c r="G20" s="204">
        <v>456</v>
      </c>
      <c r="H20" s="208">
        <v>0</v>
      </c>
      <c r="I20" s="208">
        <v>151</v>
      </c>
      <c r="J20" s="208">
        <v>156</v>
      </c>
      <c r="K20" s="208">
        <v>2</v>
      </c>
      <c r="L20" s="208">
        <v>3</v>
      </c>
      <c r="M20" s="208"/>
      <c r="N20" s="208"/>
      <c r="O20" s="208"/>
      <c r="P20" s="208"/>
      <c r="Q20" s="208">
        <v>28</v>
      </c>
      <c r="R20" s="208"/>
      <c r="S20" s="208"/>
      <c r="T20" s="210">
        <v>0</v>
      </c>
      <c r="U20" s="210">
        <v>3</v>
      </c>
      <c r="V20" s="210"/>
      <c r="W20" s="208"/>
      <c r="X20" s="208"/>
      <c r="Y20" s="208"/>
      <c r="Z20" s="208"/>
      <c r="AA20" s="208"/>
      <c r="AB20" s="208">
        <v>0</v>
      </c>
      <c r="AC20" s="208">
        <v>9</v>
      </c>
      <c r="AD20" s="208">
        <f t="shared" si="0"/>
        <v>352</v>
      </c>
    </row>
    <row r="21" spans="1:30" s="203" customFormat="1" ht="16.5" customHeight="1">
      <c r="A21" s="204">
        <v>22</v>
      </c>
      <c r="B21" s="227">
        <v>69</v>
      </c>
      <c r="C21" s="228" t="s">
        <v>415</v>
      </c>
      <c r="D21" s="228" t="s">
        <v>415</v>
      </c>
      <c r="E21" s="229">
        <v>637</v>
      </c>
      <c r="F21" s="231" t="s">
        <v>32</v>
      </c>
      <c r="G21" s="204">
        <v>455</v>
      </c>
      <c r="H21" s="208">
        <v>0</v>
      </c>
      <c r="I21" s="208">
        <v>169</v>
      </c>
      <c r="J21" s="208">
        <v>170</v>
      </c>
      <c r="K21" s="208">
        <v>0</v>
      </c>
      <c r="L21" s="208">
        <v>2</v>
      </c>
      <c r="M21" s="208"/>
      <c r="N21" s="208"/>
      <c r="O21" s="208"/>
      <c r="P21" s="208"/>
      <c r="Q21" s="208">
        <v>13</v>
      </c>
      <c r="R21" s="208"/>
      <c r="S21" s="208"/>
      <c r="T21" s="210">
        <v>0</v>
      </c>
      <c r="U21" s="210">
        <v>0</v>
      </c>
      <c r="V21" s="210"/>
      <c r="W21" s="208"/>
      <c r="X21" s="208"/>
      <c r="Y21" s="208"/>
      <c r="Z21" s="208"/>
      <c r="AA21" s="208"/>
      <c r="AB21" s="208">
        <v>0</v>
      </c>
      <c r="AC21" s="208">
        <v>1</v>
      </c>
      <c r="AD21" s="208">
        <f t="shared" si="0"/>
        <v>355</v>
      </c>
    </row>
    <row r="22" spans="1:30" s="211" customFormat="1" ht="16.5">
      <c r="B22" s="219" t="s">
        <v>63</v>
      </c>
      <c r="C22" s="726" t="s">
        <v>64</v>
      </c>
      <c r="D22" s="726"/>
      <c r="E22" s="308"/>
      <c r="F22" s="308"/>
      <c r="G22" s="220">
        <f>SUM(G13:G21)</f>
        <v>4512</v>
      </c>
      <c r="H22" s="220">
        <f t="shared" ref="H22:AC22" si="5">SUM(H13:H21)</f>
        <v>13</v>
      </c>
      <c r="I22" s="220">
        <f t="shared" si="5"/>
        <v>1376</v>
      </c>
      <c r="J22" s="220">
        <f t="shared" si="5"/>
        <v>1773</v>
      </c>
      <c r="K22" s="220">
        <f t="shared" si="5"/>
        <v>9</v>
      </c>
      <c r="L22" s="220">
        <f t="shared" si="5"/>
        <v>12</v>
      </c>
      <c r="M22" s="220">
        <f t="shared" si="5"/>
        <v>0</v>
      </c>
      <c r="N22" s="220">
        <f t="shared" si="5"/>
        <v>0</v>
      </c>
      <c r="O22" s="220">
        <f t="shared" si="5"/>
        <v>0</v>
      </c>
      <c r="P22" s="220">
        <f t="shared" si="5"/>
        <v>0</v>
      </c>
      <c r="Q22" s="220">
        <f t="shared" si="5"/>
        <v>202</v>
      </c>
      <c r="R22" s="220">
        <f t="shared" si="5"/>
        <v>0</v>
      </c>
      <c r="S22" s="220">
        <f t="shared" si="5"/>
        <v>0</v>
      </c>
      <c r="T22" s="220">
        <f t="shared" si="5"/>
        <v>13</v>
      </c>
      <c r="U22" s="220">
        <f t="shared" si="5"/>
        <v>24</v>
      </c>
      <c r="V22" s="220">
        <f t="shared" si="5"/>
        <v>0</v>
      </c>
      <c r="W22" s="220">
        <f t="shared" si="5"/>
        <v>0</v>
      </c>
      <c r="X22" s="220">
        <f t="shared" si="5"/>
        <v>0</v>
      </c>
      <c r="Y22" s="220">
        <f t="shared" si="5"/>
        <v>0</v>
      </c>
      <c r="Z22" s="220">
        <f t="shared" si="5"/>
        <v>0</v>
      </c>
      <c r="AA22" s="220">
        <f t="shared" si="5"/>
        <v>0</v>
      </c>
      <c r="AB22" s="220">
        <f t="shared" si="5"/>
        <v>0</v>
      </c>
      <c r="AC22" s="220">
        <f t="shared" si="5"/>
        <v>45</v>
      </c>
      <c r="AD22" s="220">
        <f>SUM(AD13:AD21)</f>
        <v>3467</v>
      </c>
    </row>
    <row r="23" spans="1:30" s="211" customFormat="1" ht="16.5">
      <c r="E23" s="221"/>
      <c r="F23" s="221"/>
      <c r="T23" s="211">
        <f>T22/2</f>
        <v>6.5</v>
      </c>
      <c r="U23" s="211">
        <f>U22/2</f>
        <v>12</v>
      </c>
    </row>
    <row r="24" spans="1:30" s="211" customFormat="1" ht="16.5">
      <c r="B24" s="219" t="s">
        <v>65</v>
      </c>
      <c r="C24" s="727" t="s">
        <v>66</v>
      </c>
      <c r="D24" s="728"/>
      <c r="E24" s="728"/>
      <c r="F24" s="729"/>
      <c r="G24" s="222" t="s">
        <v>6</v>
      </c>
      <c r="H24" s="200" t="s">
        <v>7</v>
      </c>
      <c r="I24" s="200" t="s">
        <v>8</v>
      </c>
      <c r="J24" s="200" t="s">
        <v>9</v>
      </c>
      <c r="K24" s="200" t="s">
        <v>10</v>
      </c>
      <c r="L24" s="200" t="s">
        <v>11</v>
      </c>
      <c r="M24" s="200" t="s">
        <v>12</v>
      </c>
      <c r="N24" s="200" t="s">
        <v>13</v>
      </c>
      <c r="O24" s="200" t="s">
        <v>14</v>
      </c>
      <c r="P24" s="200" t="s">
        <v>15</v>
      </c>
      <c r="Q24" s="200" t="s">
        <v>16</v>
      </c>
      <c r="R24" s="200" t="s">
        <v>17</v>
      </c>
      <c r="S24" s="200" t="s">
        <v>18</v>
      </c>
      <c r="T24" s="200" t="s">
        <v>22</v>
      </c>
      <c r="U24" s="200" t="s">
        <v>23</v>
      </c>
      <c r="V24" s="200" t="s">
        <v>24</v>
      </c>
      <c r="W24" s="200" t="s">
        <v>25</v>
      </c>
      <c r="X24" s="200" t="s">
        <v>26</v>
      </c>
      <c r="Y24" s="200" t="s">
        <v>27</v>
      </c>
      <c r="Z24" s="200" t="s">
        <v>28</v>
      </c>
      <c r="AA24" s="200" t="s">
        <v>29</v>
      </c>
    </row>
    <row r="25" spans="1:30" s="211" customFormat="1" ht="16.5">
      <c r="C25" s="730"/>
      <c r="D25" s="731"/>
      <c r="E25" s="731"/>
      <c r="F25" s="732"/>
      <c r="G25" s="217">
        <f>G22</f>
        <v>4512</v>
      </c>
      <c r="H25" s="217">
        <f>H22+6</f>
        <v>19</v>
      </c>
      <c r="I25" s="217">
        <f>I22+12</f>
        <v>1388</v>
      </c>
      <c r="J25" s="217">
        <f>J22+7</f>
        <v>1780</v>
      </c>
      <c r="K25" s="217">
        <f>K22+12</f>
        <v>21</v>
      </c>
      <c r="L25" s="217">
        <f t="shared" ref="L25:S25" si="6">L22</f>
        <v>12</v>
      </c>
      <c r="M25" s="217">
        <f t="shared" si="6"/>
        <v>0</v>
      </c>
      <c r="N25" s="217">
        <f t="shared" si="6"/>
        <v>0</v>
      </c>
      <c r="O25" s="217">
        <f t="shared" si="6"/>
        <v>0</v>
      </c>
      <c r="P25" s="217">
        <f t="shared" si="6"/>
        <v>0</v>
      </c>
      <c r="Q25" s="217">
        <f t="shared" si="6"/>
        <v>202</v>
      </c>
      <c r="R25" s="217">
        <f t="shared" si="6"/>
        <v>0</v>
      </c>
      <c r="S25" s="217">
        <f t="shared" si="6"/>
        <v>0</v>
      </c>
      <c r="T25" s="217">
        <f>W22</f>
        <v>0</v>
      </c>
      <c r="U25" s="217">
        <f t="shared" ref="U25" si="7">X22</f>
        <v>0</v>
      </c>
      <c r="V25" s="217">
        <f t="shared" ref="V25" si="8">Y22</f>
        <v>0</v>
      </c>
      <c r="W25" s="217">
        <f t="shared" ref="W25" si="9">Z22</f>
        <v>0</v>
      </c>
      <c r="X25" s="217">
        <f t="shared" ref="X25" si="10">AA22</f>
        <v>0</v>
      </c>
      <c r="Y25" s="217">
        <f>AB22</f>
        <v>0</v>
      </c>
      <c r="Z25" s="217">
        <f>AC22</f>
        <v>45</v>
      </c>
      <c r="AA25" s="217">
        <f>SUM(H25:Z25)</f>
        <v>3467</v>
      </c>
    </row>
    <row r="26" spans="1:30" s="211" customFormat="1" ht="16.5">
      <c r="E26" s="221"/>
      <c r="F26" s="221"/>
    </row>
    <row r="27" spans="1:30" s="211" customFormat="1" ht="30.75" customHeight="1">
      <c r="B27" s="219" t="s">
        <v>67</v>
      </c>
      <c r="C27" s="733" t="s">
        <v>68</v>
      </c>
      <c r="D27" s="733"/>
      <c r="E27" s="733"/>
      <c r="F27" s="733"/>
      <c r="G27" s="222" t="s">
        <v>6</v>
      </c>
      <c r="H27" s="724" t="s">
        <v>69</v>
      </c>
      <c r="I27" s="724"/>
      <c r="J27" s="724" t="s">
        <v>70</v>
      </c>
      <c r="K27" s="724"/>
      <c r="L27" s="200" t="s">
        <v>11</v>
      </c>
      <c r="M27" s="200" t="s">
        <v>12</v>
      </c>
      <c r="N27" s="200" t="s">
        <v>13</v>
      </c>
      <c r="O27" s="200" t="s">
        <v>14</v>
      </c>
      <c r="P27" s="200" t="s">
        <v>15</v>
      </c>
      <c r="Q27" s="200" t="s">
        <v>16</v>
      </c>
      <c r="R27" s="200" t="s">
        <v>17</v>
      </c>
      <c r="S27" s="200" t="s">
        <v>18</v>
      </c>
      <c r="T27" s="200" t="s">
        <v>22</v>
      </c>
      <c r="U27" s="200" t="s">
        <v>23</v>
      </c>
      <c r="V27" s="200" t="s">
        <v>24</v>
      </c>
      <c r="W27" s="200" t="s">
        <v>25</v>
      </c>
      <c r="X27" s="200" t="s">
        <v>26</v>
      </c>
      <c r="Y27" s="200" t="s">
        <v>27</v>
      </c>
      <c r="Z27" s="200" t="s">
        <v>28</v>
      </c>
      <c r="AA27" s="200" t="s">
        <v>29</v>
      </c>
    </row>
    <row r="28" spans="1:30" s="211" customFormat="1" ht="16.5">
      <c r="C28" s="733"/>
      <c r="D28" s="733"/>
      <c r="E28" s="733"/>
      <c r="F28" s="733"/>
      <c r="G28" s="217">
        <f>G22</f>
        <v>4512</v>
      </c>
      <c r="H28" s="725">
        <f>H25+J25</f>
        <v>1799</v>
      </c>
      <c r="I28" s="725"/>
      <c r="J28" s="725">
        <f>I25+K25</f>
        <v>1409</v>
      </c>
      <c r="K28" s="725"/>
      <c r="L28" s="217">
        <f>L25</f>
        <v>12</v>
      </c>
      <c r="M28" s="217" t="s">
        <v>790</v>
      </c>
      <c r="N28" s="217" t="s">
        <v>790</v>
      </c>
      <c r="O28" s="217" t="s">
        <v>790</v>
      </c>
      <c r="P28" s="217" t="s">
        <v>790</v>
      </c>
      <c r="Q28" s="217">
        <f t="shared" ref="Q28" si="11">Q25</f>
        <v>202</v>
      </c>
      <c r="R28" s="217" t="s">
        <v>790</v>
      </c>
      <c r="S28" s="217" t="s">
        <v>790</v>
      </c>
      <c r="T28" s="217" t="s">
        <v>790</v>
      </c>
      <c r="U28" s="217" t="s">
        <v>790</v>
      </c>
      <c r="V28" s="217" t="s">
        <v>790</v>
      </c>
      <c r="W28" s="217" t="s">
        <v>790</v>
      </c>
      <c r="X28" s="217" t="s">
        <v>790</v>
      </c>
      <c r="Y28" s="217">
        <f>Y25</f>
        <v>0</v>
      </c>
      <c r="Z28" s="217">
        <f>Z25</f>
        <v>45</v>
      </c>
      <c r="AA28" s="217">
        <f>SUM(H28:Z28)</f>
        <v>3467</v>
      </c>
    </row>
    <row r="29" spans="1:30" s="274" customFormat="1"/>
    <row r="30" spans="1:30" s="274" customFormat="1">
      <c r="A30" s="282"/>
      <c r="B30" s="282"/>
      <c r="C30" s="282"/>
      <c r="D30" s="282"/>
      <c r="E30" s="282"/>
      <c r="F30" s="282"/>
      <c r="G30" s="282"/>
    </row>
    <row r="31" spans="1:30" s="203" customFormat="1" ht="16.5" customHeight="1">
      <c r="A31" s="204">
        <v>22</v>
      </c>
      <c r="B31" s="227">
        <v>87</v>
      </c>
      <c r="C31" s="228" t="s">
        <v>416</v>
      </c>
      <c r="D31" s="228" t="s">
        <v>416</v>
      </c>
      <c r="E31" s="229">
        <v>744</v>
      </c>
      <c r="F31" s="231" t="s">
        <v>31</v>
      </c>
      <c r="G31" s="204">
        <v>739</v>
      </c>
      <c r="H31" s="208">
        <v>1</v>
      </c>
      <c r="I31" s="208">
        <v>145</v>
      </c>
      <c r="J31" s="208">
        <v>36</v>
      </c>
      <c r="K31" s="208">
        <v>4</v>
      </c>
      <c r="L31" s="208">
        <v>34</v>
      </c>
      <c r="M31" s="208">
        <v>5</v>
      </c>
      <c r="N31" s="208">
        <v>189</v>
      </c>
      <c r="O31" s="208">
        <v>2</v>
      </c>
      <c r="P31" s="208">
        <v>0</v>
      </c>
      <c r="Q31" s="208">
        <v>88</v>
      </c>
      <c r="R31" s="208"/>
      <c r="S31" s="208"/>
      <c r="T31" s="210">
        <v>0</v>
      </c>
      <c r="U31" s="210">
        <v>1</v>
      </c>
      <c r="V31" s="210"/>
      <c r="W31" s="208"/>
      <c r="X31" s="208"/>
      <c r="Y31" s="208"/>
      <c r="Z31" s="208"/>
      <c r="AA31" s="208"/>
      <c r="AB31" s="208">
        <v>0</v>
      </c>
      <c r="AC31" s="208">
        <v>15</v>
      </c>
      <c r="AD31" s="208">
        <f t="shared" si="0"/>
        <v>520</v>
      </c>
    </row>
    <row r="32" spans="1:30" s="203" customFormat="1" ht="16.5" customHeight="1">
      <c r="A32" s="204">
        <v>22</v>
      </c>
      <c r="B32" s="227">
        <v>87</v>
      </c>
      <c r="C32" s="228" t="s">
        <v>416</v>
      </c>
      <c r="D32" s="228" t="s">
        <v>416</v>
      </c>
      <c r="E32" s="241">
        <v>744</v>
      </c>
      <c r="F32" s="242" t="s">
        <v>32</v>
      </c>
      <c r="G32" s="204">
        <v>739</v>
      </c>
      <c r="H32" s="208">
        <v>1</v>
      </c>
      <c r="I32" s="208">
        <v>156</v>
      </c>
      <c r="J32" s="208">
        <v>37</v>
      </c>
      <c r="K32" s="208">
        <v>5</v>
      </c>
      <c r="L32" s="208">
        <v>33</v>
      </c>
      <c r="M32" s="208">
        <v>11</v>
      </c>
      <c r="N32" s="208">
        <v>179</v>
      </c>
      <c r="O32" s="208">
        <v>4</v>
      </c>
      <c r="P32" s="208">
        <v>0</v>
      </c>
      <c r="Q32" s="208">
        <v>90</v>
      </c>
      <c r="R32" s="208"/>
      <c r="S32" s="208"/>
      <c r="T32" s="210">
        <v>0</v>
      </c>
      <c r="U32" s="210">
        <v>0</v>
      </c>
      <c r="V32" s="210"/>
      <c r="W32" s="208"/>
      <c r="X32" s="208"/>
      <c r="Y32" s="208"/>
      <c r="Z32" s="208"/>
      <c r="AA32" s="208"/>
      <c r="AB32" s="208">
        <v>1</v>
      </c>
      <c r="AC32" s="208">
        <v>9</v>
      </c>
      <c r="AD32" s="208">
        <f t="shared" si="0"/>
        <v>526</v>
      </c>
    </row>
    <row r="33" spans="1:30" s="203" customFormat="1" ht="16.5" customHeight="1">
      <c r="A33" s="204">
        <v>22</v>
      </c>
      <c r="B33" s="227">
        <v>87</v>
      </c>
      <c r="C33" s="228" t="s">
        <v>416</v>
      </c>
      <c r="D33" s="228" t="s">
        <v>416</v>
      </c>
      <c r="E33" s="241">
        <v>745</v>
      </c>
      <c r="F33" s="176" t="s">
        <v>31</v>
      </c>
      <c r="G33" s="204">
        <v>717</v>
      </c>
      <c r="H33" s="208">
        <v>2</v>
      </c>
      <c r="I33" s="208">
        <v>121</v>
      </c>
      <c r="J33" s="208">
        <v>49</v>
      </c>
      <c r="K33" s="208">
        <v>2</v>
      </c>
      <c r="L33" s="208">
        <v>39</v>
      </c>
      <c r="M33" s="208">
        <v>6</v>
      </c>
      <c r="N33" s="208">
        <v>176</v>
      </c>
      <c r="O33" s="208">
        <v>2</v>
      </c>
      <c r="P33" s="208">
        <v>0</v>
      </c>
      <c r="Q33" s="208">
        <v>83</v>
      </c>
      <c r="R33" s="208"/>
      <c r="S33" s="208"/>
      <c r="T33" s="210">
        <v>2</v>
      </c>
      <c r="U33" s="210">
        <v>3</v>
      </c>
      <c r="V33" s="210"/>
      <c r="W33" s="208"/>
      <c r="X33" s="208"/>
      <c r="Y33" s="208"/>
      <c r="Z33" s="208"/>
      <c r="AA33" s="208"/>
      <c r="AB33" s="208">
        <v>0</v>
      </c>
      <c r="AC33" s="208">
        <v>14</v>
      </c>
      <c r="AD33" s="208">
        <f>SUM(H33:AC33)</f>
        <v>499</v>
      </c>
    </row>
    <row r="34" spans="1:30" s="203" customFormat="1" ht="16.5" customHeight="1">
      <c r="A34" s="204">
        <v>22</v>
      </c>
      <c r="B34" s="227">
        <v>87</v>
      </c>
      <c r="C34" s="228" t="s">
        <v>416</v>
      </c>
      <c r="D34" s="228" t="s">
        <v>416</v>
      </c>
      <c r="E34" s="241">
        <v>745</v>
      </c>
      <c r="F34" s="242" t="s">
        <v>32</v>
      </c>
      <c r="G34" s="204">
        <v>716</v>
      </c>
      <c r="H34" s="208">
        <v>1</v>
      </c>
      <c r="I34" s="208">
        <v>112</v>
      </c>
      <c r="J34" s="208">
        <v>65</v>
      </c>
      <c r="K34" s="208">
        <v>3</v>
      </c>
      <c r="L34" s="208">
        <v>39</v>
      </c>
      <c r="M34" s="208">
        <v>12</v>
      </c>
      <c r="N34" s="208">
        <v>142</v>
      </c>
      <c r="O34" s="208">
        <v>2</v>
      </c>
      <c r="P34" s="208">
        <v>0</v>
      </c>
      <c r="Q34" s="208">
        <v>79</v>
      </c>
      <c r="R34" s="208"/>
      <c r="S34" s="208"/>
      <c r="T34" s="210">
        <v>7</v>
      </c>
      <c r="U34" s="210">
        <v>1</v>
      </c>
      <c r="V34" s="210"/>
      <c r="W34" s="208"/>
      <c r="X34" s="208"/>
      <c r="Y34" s="208"/>
      <c r="Z34" s="208"/>
      <c r="AA34" s="208"/>
      <c r="AB34" s="208">
        <v>0</v>
      </c>
      <c r="AC34" s="208">
        <v>6</v>
      </c>
      <c r="AD34" s="208">
        <f t="shared" ref="AD34:AD46" si="12">SUM(H34:AC34)</f>
        <v>469</v>
      </c>
    </row>
    <row r="35" spans="1:30" s="203" customFormat="1" ht="16.5" customHeight="1">
      <c r="A35" s="204">
        <v>22</v>
      </c>
      <c r="B35" s="232">
        <v>87</v>
      </c>
      <c r="C35" s="233" t="s">
        <v>416</v>
      </c>
      <c r="D35" s="233" t="s">
        <v>416</v>
      </c>
      <c r="E35" s="244">
        <v>746</v>
      </c>
      <c r="F35" s="176" t="s">
        <v>31</v>
      </c>
      <c r="G35" s="204">
        <v>709</v>
      </c>
      <c r="H35" s="208">
        <v>18</v>
      </c>
      <c r="I35" s="208">
        <v>133</v>
      </c>
      <c r="J35" s="208">
        <v>23</v>
      </c>
      <c r="K35" s="208">
        <v>2</v>
      </c>
      <c r="L35" s="208">
        <v>29</v>
      </c>
      <c r="M35" s="208">
        <v>13</v>
      </c>
      <c r="N35" s="208">
        <v>180</v>
      </c>
      <c r="O35" s="208">
        <v>4</v>
      </c>
      <c r="P35" s="208">
        <v>0</v>
      </c>
      <c r="Q35" s="208">
        <v>82</v>
      </c>
      <c r="R35" s="208"/>
      <c r="S35" s="208"/>
      <c r="T35" s="210">
        <v>1</v>
      </c>
      <c r="U35" s="210">
        <v>3</v>
      </c>
      <c r="V35" s="210"/>
      <c r="W35" s="208"/>
      <c r="X35" s="208"/>
      <c r="Y35" s="208"/>
      <c r="Z35" s="208"/>
      <c r="AA35" s="208"/>
      <c r="AB35" s="208">
        <v>0</v>
      </c>
      <c r="AC35" s="208">
        <v>16</v>
      </c>
      <c r="AD35" s="208">
        <f t="shared" si="12"/>
        <v>504</v>
      </c>
    </row>
    <row r="36" spans="1:30" s="203" customFormat="1" ht="16.5" customHeight="1">
      <c r="A36" s="204">
        <v>22</v>
      </c>
      <c r="B36" s="227">
        <v>87</v>
      </c>
      <c r="C36" s="228" t="s">
        <v>416</v>
      </c>
      <c r="D36" s="228" t="s">
        <v>416</v>
      </c>
      <c r="E36" s="241">
        <v>746</v>
      </c>
      <c r="F36" s="243" t="s">
        <v>32</v>
      </c>
      <c r="G36" s="204">
        <v>708</v>
      </c>
      <c r="H36" s="208">
        <v>4</v>
      </c>
      <c r="I36" s="208">
        <v>123</v>
      </c>
      <c r="J36" s="208">
        <v>32</v>
      </c>
      <c r="K36" s="208">
        <v>4</v>
      </c>
      <c r="L36" s="208">
        <v>44</v>
      </c>
      <c r="M36" s="208">
        <v>21</v>
      </c>
      <c r="N36" s="208">
        <v>172</v>
      </c>
      <c r="O36" s="208">
        <v>4</v>
      </c>
      <c r="P36" s="208">
        <v>0</v>
      </c>
      <c r="Q36" s="208">
        <v>95</v>
      </c>
      <c r="R36" s="208"/>
      <c r="S36" s="208"/>
      <c r="T36" s="210">
        <v>1</v>
      </c>
      <c r="U36" s="210">
        <v>2</v>
      </c>
      <c r="V36" s="210"/>
      <c r="W36" s="208"/>
      <c r="X36" s="208"/>
      <c r="Y36" s="208"/>
      <c r="Z36" s="208"/>
      <c r="AA36" s="208"/>
      <c r="AB36" s="208">
        <v>0</v>
      </c>
      <c r="AC36" s="208">
        <v>7</v>
      </c>
      <c r="AD36" s="208">
        <f t="shared" si="12"/>
        <v>509</v>
      </c>
    </row>
    <row r="37" spans="1:30" s="211" customFormat="1" ht="16.5">
      <c r="B37" s="219" t="s">
        <v>63</v>
      </c>
      <c r="C37" s="726" t="s">
        <v>64</v>
      </c>
      <c r="D37" s="726"/>
      <c r="E37" s="308"/>
      <c r="F37" s="308"/>
      <c r="G37" s="220">
        <f>SUM(G31:G36)</f>
        <v>4328</v>
      </c>
      <c r="H37" s="220">
        <f t="shared" ref="H37:AD37" si="13">SUM(H31:H36)</f>
        <v>27</v>
      </c>
      <c r="I37" s="220">
        <f t="shared" si="13"/>
        <v>790</v>
      </c>
      <c r="J37" s="220">
        <f t="shared" si="13"/>
        <v>242</v>
      </c>
      <c r="K37" s="220">
        <f t="shared" si="13"/>
        <v>20</v>
      </c>
      <c r="L37" s="220">
        <f t="shared" si="13"/>
        <v>218</v>
      </c>
      <c r="M37" s="220">
        <f t="shared" si="13"/>
        <v>68</v>
      </c>
      <c r="N37" s="220">
        <f t="shared" si="13"/>
        <v>1038</v>
      </c>
      <c r="O37" s="220">
        <f t="shared" si="13"/>
        <v>18</v>
      </c>
      <c r="P37" s="220">
        <f t="shared" si="13"/>
        <v>0</v>
      </c>
      <c r="Q37" s="220">
        <f t="shared" si="13"/>
        <v>517</v>
      </c>
      <c r="R37" s="220">
        <f t="shared" si="13"/>
        <v>0</v>
      </c>
      <c r="S37" s="220">
        <f t="shared" si="13"/>
        <v>0</v>
      </c>
      <c r="T37" s="220">
        <f t="shared" si="13"/>
        <v>11</v>
      </c>
      <c r="U37" s="220">
        <f t="shared" si="13"/>
        <v>10</v>
      </c>
      <c r="V37" s="220">
        <f t="shared" si="13"/>
        <v>0</v>
      </c>
      <c r="W37" s="220">
        <f t="shared" si="13"/>
        <v>0</v>
      </c>
      <c r="X37" s="220">
        <f t="shared" si="13"/>
        <v>0</v>
      </c>
      <c r="Y37" s="220">
        <f t="shared" si="13"/>
        <v>0</v>
      </c>
      <c r="Z37" s="220">
        <f t="shared" si="13"/>
        <v>0</v>
      </c>
      <c r="AA37" s="220">
        <f t="shared" si="13"/>
        <v>0</v>
      </c>
      <c r="AB37" s="220">
        <f t="shared" si="13"/>
        <v>1</v>
      </c>
      <c r="AC37" s="220">
        <f t="shared" si="13"/>
        <v>67</v>
      </c>
      <c r="AD37" s="220">
        <f t="shared" si="13"/>
        <v>3027</v>
      </c>
    </row>
    <row r="38" spans="1:30" s="211" customFormat="1" ht="16.5">
      <c r="E38" s="221"/>
      <c r="F38" s="221"/>
      <c r="T38" s="211">
        <f>T37/2</f>
        <v>5.5</v>
      </c>
      <c r="U38" s="211">
        <f>U37/2</f>
        <v>5</v>
      </c>
    </row>
    <row r="39" spans="1:30" s="211" customFormat="1" ht="16.5">
      <c r="B39" s="219" t="s">
        <v>65</v>
      </c>
      <c r="C39" s="727" t="s">
        <v>66</v>
      </c>
      <c r="D39" s="728"/>
      <c r="E39" s="728"/>
      <c r="F39" s="729"/>
      <c r="G39" s="222" t="s">
        <v>6</v>
      </c>
      <c r="H39" s="200" t="s">
        <v>7</v>
      </c>
      <c r="I39" s="200" t="s">
        <v>8</v>
      </c>
      <c r="J39" s="200" t="s">
        <v>9</v>
      </c>
      <c r="K39" s="200" t="s">
        <v>10</v>
      </c>
      <c r="L39" s="200" t="s">
        <v>11</v>
      </c>
      <c r="M39" s="200" t="s">
        <v>12</v>
      </c>
      <c r="N39" s="200" t="s">
        <v>13</v>
      </c>
      <c r="O39" s="200" t="s">
        <v>14</v>
      </c>
      <c r="P39" s="200" t="s">
        <v>15</v>
      </c>
      <c r="Q39" s="200" t="s">
        <v>16</v>
      </c>
      <c r="R39" s="200" t="s">
        <v>17</v>
      </c>
      <c r="S39" s="200" t="s">
        <v>18</v>
      </c>
      <c r="T39" s="200" t="s">
        <v>22</v>
      </c>
      <c r="U39" s="200" t="s">
        <v>23</v>
      </c>
      <c r="V39" s="200" t="s">
        <v>24</v>
      </c>
      <c r="W39" s="200" t="s">
        <v>25</v>
      </c>
      <c r="X39" s="200" t="s">
        <v>26</v>
      </c>
      <c r="Y39" s="200" t="s">
        <v>27</v>
      </c>
      <c r="Z39" s="200" t="s">
        <v>28</v>
      </c>
      <c r="AA39" s="200" t="s">
        <v>29</v>
      </c>
    </row>
    <row r="40" spans="1:30" s="211" customFormat="1" ht="16.5">
      <c r="C40" s="730"/>
      <c r="D40" s="731"/>
      <c r="E40" s="731"/>
      <c r="F40" s="732"/>
      <c r="G40" s="217">
        <f>G37</f>
        <v>4328</v>
      </c>
      <c r="H40" s="217">
        <f>H37+5</f>
        <v>32</v>
      </c>
      <c r="I40" s="217">
        <f>I37+5</f>
        <v>795</v>
      </c>
      <c r="J40" s="217">
        <f>J37+6</f>
        <v>248</v>
      </c>
      <c r="K40" s="217">
        <f>K37+5</f>
        <v>25</v>
      </c>
      <c r="L40" s="217">
        <f t="shared" ref="L40:S40" si="14">L37</f>
        <v>218</v>
      </c>
      <c r="M40" s="217">
        <f t="shared" si="14"/>
        <v>68</v>
      </c>
      <c r="N40" s="217">
        <f t="shared" si="14"/>
        <v>1038</v>
      </c>
      <c r="O40" s="217">
        <f t="shared" si="14"/>
        <v>18</v>
      </c>
      <c r="P40" s="217">
        <f t="shared" si="14"/>
        <v>0</v>
      </c>
      <c r="Q40" s="217">
        <f t="shared" si="14"/>
        <v>517</v>
      </c>
      <c r="R40" s="217">
        <f t="shared" si="14"/>
        <v>0</v>
      </c>
      <c r="S40" s="217">
        <f t="shared" si="14"/>
        <v>0</v>
      </c>
      <c r="T40" s="217">
        <f>W37</f>
        <v>0</v>
      </c>
      <c r="U40" s="217">
        <f t="shared" ref="U40" si="15">X37</f>
        <v>0</v>
      </c>
      <c r="V40" s="217">
        <f t="shared" ref="V40" si="16">Y37</f>
        <v>0</v>
      </c>
      <c r="W40" s="217">
        <f t="shared" ref="W40" si="17">Z37</f>
        <v>0</v>
      </c>
      <c r="X40" s="217">
        <f t="shared" ref="X40" si="18">AA37</f>
        <v>0</v>
      </c>
      <c r="Y40" s="217">
        <f>AB37</f>
        <v>1</v>
      </c>
      <c r="Z40" s="217">
        <f>AC37</f>
        <v>67</v>
      </c>
      <c r="AA40" s="217">
        <f>SUM(H40:Z40)</f>
        <v>3027</v>
      </c>
    </row>
    <row r="41" spans="1:30" s="211" customFormat="1" ht="16.5">
      <c r="E41" s="221"/>
      <c r="F41" s="221"/>
    </row>
    <row r="42" spans="1:30" s="211" customFormat="1" ht="30.75" customHeight="1">
      <c r="B42" s="219" t="s">
        <v>67</v>
      </c>
      <c r="C42" s="733" t="s">
        <v>68</v>
      </c>
      <c r="D42" s="733"/>
      <c r="E42" s="733"/>
      <c r="F42" s="733"/>
      <c r="G42" s="222" t="s">
        <v>6</v>
      </c>
      <c r="H42" s="724" t="s">
        <v>69</v>
      </c>
      <c r="I42" s="724"/>
      <c r="J42" s="724" t="s">
        <v>70</v>
      </c>
      <c r="K42" s="724"/>
      <c r="L42" s="200" t="s">
        <v>11</v>
      </c>
      <c r="M42" s="200" t="s">
        <v>12</v>
      </c>
      <c r="N42" s="200" t="s">
        <v>13</v>
      </c>
      <c r="O42" s="200" t="s">
        <v>14</v>
      </c>
      <c r="P42" s="200" t="s">
        <v>15</v>
      </c>
      <c r="Q42" s="200" t="s">
        <v>16</v>
      </c>
      <c r="R42" s="200" t="s">
        <v>17</v>
      </c>
      <c r="S42" s="200" t="s">
        <v>18</v>
      </c>
      <c r="T42" s="200" t="s">
        <v>22</v>
      </c>
      <c r="U42" s="200" t="s">
        <v>23</v>
      </c>
      <c r="V42" s="200" t="s">
        <v>24</v>
      </c>
      <c r="W42" s="200" t="s">
        <v>25</v>
      </c>
      <c r="X42" s="200" t="s">
        <v>26</v>
      </c>
      <c r="Y42" s="200" t="s">
        <v>27</v>
      </c>
      <c r="Z42" s="200" t="s">
        <v>28</v>
      </c>
      <c r="AA42" s="200" t="s">
        <v>29</v>
      </c>
    </row>
    <row r="43" spans="1:30" s="211" customFormat="1" ht="16.5">
      <c r="C43" s="733"/>
      <c r="D43" s="733"/>
      <c r="E43" s="733"/>
      <c r="F43" s="733"/>
      <c r="G43" s="217">
        <f>G37</f>
        <v>4328</v>
      </c>
      <c r="H43" s="725">
        <f>H40+J40</f>
        <v>280</v>
      </c>
      <c r="I43" s="725"/>
      <c r="J43" s="725">
        <f>I40+K40</f>
        <v>820</v>
      </c>
      <c r="K43" s="725"/>
      <c r="L43" s="217">
        <f>L40</f>
        <v>218</v>
      </c>
      <c r="M43" s="217">
        <f t="shared" ref="M43:Q43" si="19">M40</f>
        <v>68</v>
      </c>
      <c r="N43" s="217">
        <f t="shared" si="19"/>
        <v>1038</v>
      </c>
      <c r="O43" s="217">
        <f t="shared" si="19"/>
        <v>18</v>
      </c>
      <c r="P43" s="217" t="s">
        <v>790</v>
      </c>
      <c r="Q43" s="217">
        <f t="shared" si="19"/>
        <v>517</v>
      </c>
      <c r="R43" s="217" t="s">
        <v>790</v>
      </c>
      <c r="S43" s="217" t="s">
        <v>790</v>
      </c>
      <c r="T43" s="217" t="s">
        <v>790</v>
      </c>
      <c r="U43" s="217" t="s">
        <v>790</v>
      </c>
      <c r="V43" s="217" t="s">
        <v>790</v>
      </c>
      <c r="W43" s="217" t="s">
        <v>790</v>
      </c>
      <c r="X43" s="217" t="s">
        <v>790</v>
      </c>
      <c r="Y43" s="217">
        <f>Y40</f>
        <v>1</v>
      </c>
      <c r="Z43" s="217">
        <f>Z40</f>
        <v>67</v>
      </c>
      <c r="AA43" s="217">
        <f>SUM(H43:Z43)</f>
        <v>3027</v>
      </c>
    </row>
    <row r="44" spans="1:30" s="274" customFormat="1"/>
    <row r="45" spans="1:30" s="274" customFormat="1">
      <c r="A45" s="282"/>
      <c r="B45" s="282"/>
      <c r="C45" s="282"/>
      <c r="D45" s="282"/>
      <c r="E45" s="282"/>
      <c r="F45" s="282"/>
      <c r="G45" s="282"/>
    </row>
    <row r="46" spans="1:30" s="203" customFormat="1" ht="16.5" customHeight="1">
      <c r="A46" s="204">
        <v>22</v>
      </c>
      <c r="B46" s="246">
        <v>166</v>
      </c>
      <c r="C46" s="228" t="s">
        <v>417</v>
      </c>
      <c r="D46" s="228" t="s">
        <v>417</v>
      </c>
      <c r="E46" s="247">
        <v>951</v>
      </c>
      <c r="F46" s="242" t="s">
        <v>31</v>
      </c>
      <c r="G46" s="204">
        <v>741</v>
      </c>
      <c r="H46" s="208">
        <v>0</v>
      </c>
      <c r="I46" s="208">
        <v>230</v>
      </c>
      <c r="J46" s="208">
        <v>3</v>
      </c>
      <c r="K46" s="208">
        <v>1</v>
      </c>
      <c r="L46" s="208">
        <v>143</v>
      </c>
      <c r="M46" s="208">
        <v>0</v>
      </c>
      <c r="N46" s="208">
        <v>0</v>
      </c>
      <c r="O46" s="208">
        <v>0</v>
      </c>
      <c r="P46" s="208">
        <v>11</v>
      </c>
      <c r="Q46" s="208">
        <v>169</v>
      </c>
      <c r="R46" s="208"/>
      <c r="S46" s="208"/>
      <c r="T46" s="210">
        <v>0</v>
      </c>
      <c r="U46" s="210">
        <v>5</v>
      </c>
      <c r="V46" s="210"/>
      <c r="W46" s="208"/>
      <c r="X46" s="208"/>
      <c r="Y46" s="208"/>
      <c r="Z46" s="208"/>
      <c r="AA46" s="208"/>
      <c r="AB46" s="208">
        <v>0</v>
      </c>
      <c r="AC46" s="208">
        <v>13</v>
      </c>
      <c r="AD46" s="208">
        <f t="shared" si="12"/>
        <v>575</v>
      </c>
    </row>
    <row r="47" spans="1:30" s="211" customFormat="1" ht="16.5">
      <c r="B47" s="219" t="s">
        <v>63</v>
      </c>
      <c r="C47" s="726" t="s">
        <v>64</v>
      </c>
      <c r="D47" s="726"/>
      <c r="E47" s="308"/>
      <c r="F47" s="308"/>
      <c r="G47" s="220">
        <f>SUM(G46)</f>
        <v>741</v>
      </c>
      <c r="H47" s="220">
        <f t="shared" ref="H47:AD47" si="20">SUM(H46)</f>
        <v>0</v>
      </c>
      <c r="I47" s="220">
        <f t="shared" si="20"/>
        <v>230</v>
      </c>
      <c r="J47" s="220">
        <f t="shared" si="20"/>
        <v>3</v>
      </c>
      <c r="K47" s="220">
        <f t="shared" si="20"/>
        <v>1</v>
      </c>
      <c r="L47" s="220">
        <f t="shared" si="20"/>
        <v>143</v>
      </c>
      <c r="M47" s="220">
        <f t="shared" si="20"/>
        <v>0</v>
      </c>
      <c r="N47" s="220">
        <f t="shared" si="20"/>
        <v>0</v>
      </c>
      <c r="O47" s="220">
        <f t="shared" si="20"/>
        <v>0</v>
      </c>
      <c r="P47" s="220">
        <f t="shared" si="20"/>
        <v>11</v>
      </c>
      <c r="Q47" s="220">
        <f t="shared" si="20"/>
        <v>169</v>
      </c>
      <c r="R47" s="220">
        <f t="shared" si="20"/>
        <v>0</v>
      </c>
      <c r="S47" s="220">
        <f t="shared" si="20"/>
        <v>0</v>
      </c>
      <c r="T47" s="220">
        <f t="shared" si="20"/>
        <v>0</v>
      </c>
      <c r="U47" s="220">
        <f t="shared" si="20"/>
        <v>5</v>
      </c>
      <c r="V47" s="220">
        <f t="shared" si="20"/>
        <v>0</v>
      </c>
      <c r="W47" s="220">
        <f t="shared" si="20"/>
        <v>0</v>
      </c>
      <c r="X47" s="220">
        <f t="shared" si="20"/>
        <v>0</v>
      </c>
      <c r="Y47" s="220">
        <f t="shared" si="20"/>
        <v>0</v>
      </c>
      <c r="Z47" s="220">
        <f t="shared" si="20"/>
        <v>0</v>
      </c>
      <c r="AA47" s="220">
        <f t="shared" si="20"/>
        <v>0</v>
      </c>
      <c r="AB47" s="220">
        <f t="shared" si="20"/>
        <v>0</v>
      </c>
      <c r="AC47" s="220">
        <f t="shared" si="20"/>
        <v>13</v>
      </c>
      <c r="AD47" s="220">
        <f t="shared" si="20"/>
        <v>575</v>
      </c>
    </row>
    <row r="48" spans="1:30" s="211" customFormat="1" ht="16.5">
      <c r="E48" s="221"/>
      <c r="F48" s="221"/>
      <c r="T48" s="211">
        <f>T47/2</f>
        <v>0</v>
      </c>
      <c r="U48" s="211">
        <f>U47/2</f>
        <v>2.5</v>
      </c>
    </row>
    <row r="49" spans="1:30" s="211" customFormat="1" ht="16.5">
      <c r="B49" s="219" t="s">
        <v>65</v>
      </c>
      <c r="C49" s="727" t="s">
        <v>66</v>
      </c>
      <c r="D49" s="728"/>
      <c r="E49" s="728"/>
      <c r="F49" s="729"/>
      <c r="G49" s="222" t="s">
        <v>6</v>
      </c>
      <c r="H49" s="200" t="s">
        <v>7</v>
      </c>
      <c r="I49" s="200" t="s">
        <v>8</v>
      </c>
      <c r="J49" s="200" t="s">
        <v>9</v>
      </c>
      <c r="K49" s="200" t="s">
        <v>10</v>
      </c>
      <c r="L49" s="200" t="s">
        <v>11</v>
      </c>
      <c r="M49" s="200" t="s">
        <v>12</v>
      </c>
      <c r="N49" s="200" t="s">
        <v>13</v>
      </c>
      <c r="O49" s="200" t="s">
        <v>14</v>
      </c>
      <c r="P49" s="200" t="s">
        <v>15</v>
      </c>
      <c r="Q49" s="200" t="s">
        <v>16</v>
      </c>
      <c r="R49" s="200" t="s">
        <v>17</v>
      </c>
      <c r="S49" s="200" t="s">
        <v>18</v>
      </c>
      <c r="T49" s="200" t="s">
        <v>22</v>
      </c>
      <c r="U49" s="200" t="s">
        <v>23</v>
      </c>
      <c r="V49" s="200" t="s">
        <v>24</v>
      </c>
      <c r="W49" s="200" t="s">
        <v>25</v>
      </c>
      <c r="X49" s="200" t="s">
        <v>26</v>
      </c>
      <c r="Y49" s="200" t="s">
        <v>27</v>
      </c>
      <c r="Z49" s="200" t="s">
        <v>28</v>
      </c>
      <c r="AA49" s="200" t="s">
        <v>29</v>
      </c>
    </row>
    <row r="50" spans="1:30" s="211" customFormat="1" ht="16.5">
      <c r="C50" s="730"/>
      <c r="D50" s="731"/>
      <c r="E50" s="731"/>
      <c r="F50" s="732"/>
      <c r="G50" s="217">
        <f>G47</f>
        <v>741</v>
      </c>
      <c r="H50" s="217">
        <f>H47</f>
        <v>0</v>
      </c>
      <c r="I50" s="217">
        <f>I47+3</f>
        <v>233</v>
      </c>
      <c r="J50" s="217">
        <f>J47</f>
        <v>3</v>
      </c>
      <c r="K50" s="217">
        <f>K47+2</f>
        <v>3</v>
      </c>
      <c r="L50" s="217">
        <f t="shared" ref="L50:S50" si="21">L47</f>
        <v>143</v>
      </c>
      <c r="M50" s="217">
        <f t="shared" si="21"/>
        <v>0</v>
      </c>
      <c r="N50" s="217">
        <f t="shared" si="21"/>
        <v>0</v>
      </c>
      <c r="O50" s="217">
        <f t="shared" si="21"/>
        <v>0</v>
      </c>
      <c r="P50" s="217">
        <f t="shared" si="21"/>
        <v>11</v>
      </c>
      <c r="Q50" s="217">
        <f t="shared" si="21"/>
        <v>169</v>
      </c>
      <c r="R50" s="217">
        <f t="shared" si="21"/>
        <v>0</v>
      </c>
      <c r="S50" s="217">
        <f t="shared" si="21"/>
        <v>0</v>
      </c>
      <c r="T50" s="217">
        <f>W47</f>
        <v>0</v>
      </c>
      <c r="U50" s="217">
        <f t="shared" ref="U50" si="22">X47</f>
        <v>0</v>
      </c>
      <c r="V50" s="217">
        <f t="shared" ref="V50" si="23">Y47</f>
        <v>0</v>
      </c>
      <c r="W50" s="217">
        <f t="shared" ref="W50" si="24">Z47</f>
        <v>0</v>
      </c>
      <c r="X50" s="217">
        <f t="shared" ref="X50" si="25">AA47</f>
        <v>0</v>
      </c>
      <c r="Y50" s="217">
        <f>AB47</f>
        <v>0</v>
      </c>
      <c r="Z50" s="217">
        <f>AC47</f>
        <v>13</v>
      </c>
      <c r="AA50" s="217">
        <f>SUM(H50:Z50)</f>
        <v>575</v>
      </c>
    </row>
    <row r="51" spans="1:30" s="211" customFormat="1" ht="16.5">
      <c r="E51" s="221"/>
      <c r="F51" s="221"/>
    </row>
    <row r="52" spans="1:30" s="211" customFormat="1" ht="30.75" customHeight="1">
      <c r="B52" s="219" t="s">
        <v>67</v>
      </c>
      <c r="C52" s="733" t="s">
        <v>68</v>
      </c>
      <c r="D52" s="733"/>
      <c r="E52" s="733"/>
      <c r="F52" s="733"/>
      <c r="G52" s="222" t="s">
        <v>6</v>
      </c>
      <c r="H52" s="724" t="s">
        <v>69</v>
      </c>
      <c r="I52" s="724"/>
      <c r="J52" s="724" t="s">
        <v>70</v>
      </c>
      <c r="K52" s="724"/>
      <c r="L52" s="200" t="s">
        <v>11</v>
      </c>
      <c r="M52" s="200" t="s">
        <v>12</v>
      </c>
      <c r="N52" s="200" t="s">
        <v>13</v>
      </c>
      <c r="O52" s="200" t="s">
        <v>14</v>
      </c>
      <c r="P52" s="200" t="s">
        <v>15</v>
      </c>
      <c r="Q52" s="200" t="s">
        <v>16</v>
      </c>
      <c r="R52" s="200" t="s">
        <v>17</v>
      </c>
      <c r="S52" s="200" t="s">
        <v>18</v>
      </c>
      <c r="T52" s="200" t="s">
        <v>22</v>
      </c>
      <c r="U52" s="200" t="s">
        <v>23</v>
      </c>
      <c r="V52" s="200" t="s">
        <v>24</v>
      </c>
      <c r="W52" s="200" t="s">
        <v>25</v>
      </c>
      <c r="X52" s="200" t="s">
        <v>26</v>
      </c>
      <c r="Y52" s="200" t="s">
        <v>27</v>
      </c>
      <c r="Z52" s="200" t="s">
        <v>28</v>
      </c>
      <c r="AA52" s="200" t="s">
        <v>29</v>
      </c>
    </row>
    <row r="53" spans="1:30" s="211" customFormat="1" ht="16.5">
      <c r="C53" s="733"/>
      <c r="D53" s="733"/>
      <c r="E53" s="733"/>
      <c r="F53" s="733"/>
      <c r="G53" s="217">
        <f>G47</f>
        <v>741</v>
      </c>
      <c r="H53" s="725">
        <f>H50+J50</f>
        <v>3</v>
      </c>
      <c r="I53" s="725"/>
      <c r="J53" s="725">
        <f>I50+K50</f>
        <v>236</v>
      </c>
      <c r="K53" s="725"/>
      <c r="L53" s="217">
        <f>L50</f>
        <v>143</v>
      </c>
      <c r="M53" s="217" t="s">
        <v>790</v>
      </c>
      <c r="N53" s="217" t="s">
        <v>790</v>
      </c>
      <c r="O53" s="217">
        <v>0</v>
      </c>
      <c r="P53" s="217">
        <f t="shared" ref="P53:Q53" si="26">P50</f>
        <v>11</v>
      </c>
      <c r="Q53" s="217">
        <f t="shared" si="26"/>
        <v>169</v>
      </c>
      <c r="R53" s="217" t="s">
        <v>790</v>
      </c>
      <c r="S53" s="217" t="s">
        <v>790</v>
      </c>
      <c r="T53" s="217" t="s">
        <v>790</v>
      </c>
      <c r="U53" s="217" t="s">
        <v>790</v>
      </c>
      <c r="V53" s="217" t="s">
        <v>790</v>
      </c>
      <c r="W53" s="217" t="s">
        <v>790</v>
      </c>
      <c r="X53" s="217" t="s">
        <v>790</v>
      </c>
      <c r="Y53" s="217">
        <f>Y50</f>
        <v>0</v>
      </c>
      <c r="Z53" s="217">
        <f>Z50</f>
        <v>13</v>
      </c>
      <c r="AA53" s="217">
        <f>SUM(H53:Z53)</f>
        <v>575</v>
      </c>
    </row>
    <row r="54" spans="1:30" s="211" customFormat="1" ht="16.5">
      <c r="C54" s="397"/>
      <c r="D54" s="397"/>
      <c r="E54" s="397"/>
      <c r="F54" s="397"/>
      <c r="G54" s="398"/>
      <c r="H54" s="399"/>
      <c r="I54" s="399"/>
      <c r="J54" s="399"/>
      <c r="K54" s="399"/>
      <c r="L54" s="398"/>
      <c r="M54" s="398"/>
      <c r="N54" s="398"/>
      <c r="O54" s="398"/>
      <c r="P54" s="398"/>
      <c r="Q54" s="398"/>
      <c r="R54" s="398"/>
      <c r="S54" s="398"/>
      <c r="T54" s="398"/>
      <c r="U54" s="398"/>
      <c r="V54" s="398"/>
      <c r="W54" s="398"/>
      <c r="X54" s="398"/>
      <c r="Y54" s="398"/>
      <c r="Z54" s="398"/>
      <c r="AA54" s="398"/>
    </row>
    <row r="55" spans="1:30" s="274" customFormat="1"/>
    <row r="56" spans="1:30" s="277" customFormat="1" ht="16.5">
      <c r="A56" s="276" t="s">
        <v>0</v>
      </c>
      <c r="B56" s="283" t="s">
        <v>1</v>
      </c>
      <c r="C56" s="282" t="s">
        <v>2</v>
      </c>
      <c r="D56" s="282" t="s">
        <v>3</v>
      </c>
      <c r="E56" s="275" t="s">
        <v>4</v>
      </c>
      <c r="F56" s="275" t="s">
        <v>5</v>
      </c>
      <c r="G56" s="275" t="s">
        <v>6</v>
      </c>
      <c r="H56" s="284" t="s">
        <v>7</v>
      </c>
      <c r="I56" s="284" t="s">
        <v>8</v>
      </c>
      <c r="J56" s="284" t="s">
        <v>9</v>
      </c>
      <c r="K56" s="284" t="s">
        <v>10</v>
      </c>
      <c r="L56" s="284" t="s">
        <v>11</v>
      </c>
      <c r="M56" s="284" t="s">
        <v>12</v>
      </c>
      <c r="N56" s="284" t="s">
        <v>13</v>
      </c>
      <c r="O56" s="284" t="s">
        <v>14</v>
      </c>
      <c r="P56" s="284" t="s">
        <v>15</v>
      </c>
      <c r="Q56" s="284" t="s">
        <v>16</v>
      </c>
      <c r="R56" s="284" t="s">
        <v>17</v>
      </c>
      <c r="S56" s="284" t="s">
        <v>18</v>
      </c>
      <c r="T56" s="286" t="s">
        <v>19</v>
      </c>
      <c r="U56" s="286" t="s">
        <v>20</v>
      </c>
      <c r="V56" s="286" t="s">
        <v>21</v>
      </c>
      <c r="W56" s="284" t="s">
        <v>22</v>
      </c>
      <c r="X56" s="284" t="s">
        <v>23</v>
      </c>
      <c r="Y56" s="284" t="s">
        <v>24</v>
      </c>
      <c r="Z56" s="284" t="s">
        <v>25</v>
      </c>
      <c r="AA56" s="284" t="s">
        <v>26</v>
      </c>
      <c r="AB56" s="284" t="s">
        <v>27</v>
      </c>
      <c r="AC56" s="284" t="s">
        <v>28</v>
      </c>
      <c r="AD56" s="284" t="s">
        <v>29</v>
      </c>
    </row>
    <row r="57" spans="1:30" s="277" customFormat="1" ht="16.5" customHeight="1">
      <c r="A57" s="279">
        <v>22</v>
      </c>
      <c r="B57" s="228">
        <v>178</v>
      </c>
      <c r="C57" s="228" t="s">
        <v>418</v>
      </c>
      <c r="D57" s="228" t="s">
        <v>418</v>
      </c>
      <c r="E57" s="230">
        <v>1003</v>
      </c>
      <c r="F57" s="279" t="s">
        <v>31</v>
      </c>
      <c r="G57" s="285">
        <v>399</v>
      </c>
      <c r="H57" s="285">
        <v>65</v>
      </c>
      <c r="I57" s="285">
        <v>76</v>
      </c>
      <c r="J57" s="285">
        <v>18</v>
      </c>
      <c r="K57" s="285">
        <v>2</v>
      </c>
      <c r="L57" s="285">
        <v>18</v>
      </c>
      <c r="M57" s="285">
        <v>82</v>
      </c>
      <c r="N57" s="285">
        <v>1</v>
      </c>
      <c r="O57" s="285">
        <v>0</v>
      </c>
      <c r="P57" s="285">
        <v>0</v>
      </c>
      <c r="Q57" s="285">
        <v>10</v>
      </c>
      <c r="R57" s="285">
        <v>0</v>
      </c>
      <c r="S57" s="285">
        <v>0</v>
      </c>
      <c r="T57" s="287">
        <v>26</v>
      </c>
      <c r="U57" s="287">
        <v>2</v>
      </c>
      <c r="V57" s="287"/>
      <c r="W57" s="285"/>
      <c r="X57" s="285"/>
      <c r="Y57" s="285"/>
      <c r="Z57" s="285"/>
      <c r="AA57" s="285"/>
      <c r="AB57" s="285">
        <v>0</v>
      </c>
      <c r="AC57" s="285">
        <v>6</v>
      </c>
      <c r="AD57" s="285">
        <f>SUM(H57:AC57)</f>
        <v>306</v>
      </c>
    </row>
    <row r="58" spans="1:30" s="277" customFormat="1" ht="16.5" customHeight="1">
      <c r="A58" s="279">
        <v>22</v>
      </c>
      <c r="B58" s="228">
        <v>178</v>
      </c>
      <c r="C58" s="228" t="s">
        <v>418</v>
      </c>
      <c r="D58" s="228" t="s">
        <v>418</v>
      </c>
      <c r="E58" s="230">
        <v>1003</v>
      </c>
      <c r="F58" s="279" t="s">
        <v>32</v>
      </c>
      <c r="G58" s="285">
        <v>399</v>
      </c>
      <c r="H58" s="285">
        <v>79</v>
      </c>
      <c r="I58" s="285">
        <v>57</v>
      </c>
      <c r="J58" s="285">
        <v>30</v>
      </c>
      <c r="K58" s="285">
        <v>1</v>
      </c>
      <c r="L58" s="285">
        <v>13</v>
      </c>
      <c r="M58" s="285">
        <v>75</v>
      </c>
      <c r="N58" s="285">
        <v>2</v>
      </c>
      <c r="O58" s="285">
        <v>1</v>
      </c>
      <c r="P58" s="285">
        <v>0</v>
      </c>
      <c r="Q58" s="285">
        <v>18</v>
      </c>
      <c r="R58" s="285">
        <v>0</v>
      </c>
      <c r="S58" s="285">
        <v>0</v>
      </c>
      <c r="T58" s="287">
        <v>14</v>
      </c>
      <c r="U58" s="287">
        <v>0</v>
      </c>
      <c r="V58" s="287"/>
      <c r="W58" s="285"/>
      <c r="X58" s="285"/>
      <c r="Y58" s="285"/>
      <c r="Z58" s="285"/>
      <c r="AA58" s="285"/>
      <c r="AB58" s="285">
        <v>0</v>
      </c>
      <c r="AC58" s="285">
        <v>9</v>
      </c>
      <c r="AD58" s="285">
        <f t="shared" ref="AD58:AD61" si="27">SUM(H58:AC58)</f>
        <v>299</v>
      </c>
    </row>
    <row r="59" spans="1:30" s="277" customFormat="1" ht="16.5" customHeight="1">
      <c r="A59" s="279">
        <v>22</v>
      </c>
      <c r="B59" s="228">
        <v>178</v>
      </c>
      <c r="C59" s="228" t="s">
        <v>418</v>
      </c>
      <c r="D59" s="228" t="s">
        <v>418</v>
      </c>
      <c r="E59" s="231">
        <v>1004</v>
      </c>
      <c r="F59" s="279" t="s">
        <v>31</v>
      </c>
      <c r="G59" s="285">
        <v>432</v>
      </c>
      <c r="H59" s="285">
        <v>64</v>
      </c>
      <c r="I59" s="285">
        <v>90</v>
      </c>
      <c r="J59" s="285">
        <v>30</v>
      </c>
      <c r="K59" s="285">
        <v>0</v>
      </c>
      <c r="L59" s="285">
        <v>14</v>
      </c>
      <c r="M59" s="285">
        <v>81</v>
      </c>
      <c r="N59" s="285">
        <v>0</v>
      </c>
      <c r="O59" s="285">
        <v>1</v>
      </c>
      <c r="P59" s="285">
        <v>0</v>
      </c>
      <c r="Q59" s="285">
        <v>15</v>
      </c>
      <c r="R59" s="285">
        <v>0</v>
      </c>
      <c r="S59" s="285">
        <v>0</v>
      </c>
      <c r="T59" s="287">
        <v>11</v>
      </c>
      <c r="U59" s="287">
        <v>3</v>
      </c>
      <c r="V59" s="287"/>
      <c r="W59" s="285"/>
      <c r="X59" s="285"/>
      <c r="Y59" s="285"/>
      <c r="Z59" s="285"/>
      <c r="AA59" s="285"/>
      <c r="AB59" s="285">
        <v>0</v>
      </c>
      <c r="AC59" s="285">
        <v>13</v>
      </c>
      <c r="AD59" s="285">
        <f t="shared" si="27"/>
        <v>322</v>
      </c>
    </row>
    <row r="60" spans="1:30" s="277" customFormat="1" ht="16.5" customHeight="1">
      <c r="A60" s="279">
        <v>22</v>
      </c>
      <c r="B60" s="228">
        <v>178</v>
      </c>
      <c r="C60" s="228" t="s">
        <v>418</v>
      </c>
      <c r="D60" s="228" t="s">
        <v>418</v>
      </c>
      <c r="E60" s="231">
        <v>1004</v>
      </c>
      <c r="F60" s="279" t="s">
        <v>32</v>
      </c>
      <c r="G60" s="285">
        <v>431</v>
      </c>
      <c r="H60" s="285">
        <v>60</v>
      </c>
      <c r="I60" s="285">
        <v>100</v>
      </c>
      <c r="J60" s="285">
        <v>34</v>
      </c>
      <c r="K60" s="285">
        <v>4</v>
      </c>
      <c r="L60" s="285">
        <v>11</v>
      </c>
      <c r="M60" s="285">
        <v>75</v>
      </c>
      <c r="N60" s="285">
        <v>0</v>
      </c>
      <c r="O60" s="285">
        <v>1</v>
      </c>
      <c r="P60" s="285">
        <v>0</v>
      </c>
      <c r="Q60" s="285">
        <v>6</v>
      </c>
      <c r="R60" s="285">
        <v>0</v>
      </c>
      <c r="S60" s="285">
        <v>0</v>
      </c>
      <c r="T60" s="287">
        <v>7</v>
      </c>
      <c r="U60" s="287">
        <v>0</v>
      </c>
      <c r="V60" s="287"/>
      <c r="W60" s="285"/>
      <c r="X60" s="285"/>
      <c r="Y60" s="285"/>
      <c r="Z60" s="285"/>
      <c r="AA60" s="285"/>
      <c r="AB60" s="285">
        <v>0</v>
      </c>
      <c r="AC60" s="285">
        <v>16</v>
      </c>
      <c r="AD60" s="285">
        <f t="shared" si="27"/>
        <v>314</v>
      </c>
    </row>
    <row r="61" spans="1:30" s="277" customFormat="1" ht="16.5" customHeight="1">
      <c r="A61" s="279">
        <v>22</v>
      </c>
      <c r="B61" s="233">
        <v>178</v>
      </c>
      <c r="C61" s="233" t="s">
        <v>418</v>
      </c>
      <c r="D61" s="233" t="s">
        <v>418</v>
      </c>
      <c r="E61" s="235">
        <v>1004</v>
      </c>
      <c r="F61" s="279" t="s">
        <v>79</v>
      </c>
      <c r="G61" s="285">
        <v>335</v>
      </c>
      <c r="H61" s="285">
        <v>10</v>
      </c>
      <c r="I61" s="285">
        <v>133</v>
      </c>
      <c r="J61" s="285">
        <v>3</v>
      </c>
      <c r="K61" s="285">
        <v>0</v>
      </c>
      <c r="L61" s="285">
        <v>7</v>
      </c>
      <c r="M61" s="285">
        <v>99</v>
      </c>
      <c r="N61" s="285">
        <v>1</v>
      </c>
      <c r="O61" s="285">
        <v>0</v>
      </c>
      <c r="P61" s="285">
        <v>0</v>
      </c>
      <c r="Q61" s="285">
        <v>4</v>
      </c>
      <c r="R61" s="285">
        <v>0</v>
      </c>
      <c r="S61" s="285">
        <v>0</v>
      </c>
      <c r="T61" s="287">
        <v>0</v>
      </c>
      <c r="U61" s="287">
        <v>1</v>
      </c>
      <c r="V61" s="287"/>
      <c r="W61" s="285"/>
      <c r="X61" s="285"/>
      <c r="Y61" s="285"/>
      <c r="Z61" s="285"/>
      <c r="AA61" s="285"/>
      <c r="AB61" s="285">
        <v>0</v>
      </c>
      <c r="AC61" s="285">
        <v>15</v>
      </c>
      <c r="AD61" s="285">
        <f t="shared" si="27"/>
        <v>273</v>
      </c>
    </row>
    <row r="62" spans="1:30" s="211" customFormat="1" ht="16.5">
      <c r="B62" s="219" t="s">
        <v>63</v>
      </c>
      <c r="C62" s="734" t="s">
        <v>64</v>
      </c>
      <c r="D62" s="735"/>
      <c r="E62" s="394"/>
      <c r="F62" s="394"/>
      <c r="G62" s="220">
        <f t="shared" ref="G62:AD62" si="28">SUM(G57:G61)</f>
        <v>1996</v>
      </c>
      <c r="H62" s="220">
        <f t="shared" si="28"/>
        <v>278</v>
      </c>
      <c r="I62" s="220">
        <f t="shared" si="28"/>
        <v>456</v>
      </c>
      <c r="J62" s="220">
        <f t="shared" si="28"/>
        <v>115</v>
      </c>
      <c r="K62" s="220">
        <f t="shared" si="28"/>
        <v>7</v>
      </c>
      <c r="L62" s="220">
        <f t="shared" si="28"/>
        <v>63</v>
      </c>
      <c r="M62" s="220">
        <f t="shared" si="28"/>
        <v>412</v>
      </c>
      <c r="N62" s="220">
        <f t="shared" si="28"/>
        <v>4</v>
      </c>
      <c r="O62" s="220">
        <f t="shared" si="28"/>
        <v>3</v>
      </c>
      <c r="P62" s="220">
        <f t="shared" si="28"/>
        <v>0</v>
      </c>
      <c r="Q62" s="220">
        <f t="shared" si="28"/>
        <v>53</v>
      </c>
      <c r="R62" s="220">
        <f t="shared" si="28"/>
        <v>0</v>
      </c>
      <c r="S62" s="220">
        <f t="shared" si="28"/>
        <v>0</v>
      </c>
      <c r="T62" s="220">
        <f t="shared" si="28"/>
        <v>58</v>
      </c>
      <c r="U62" s="220">
        <f t="shared" si="28"/>
        <v>6</v>
      </c>
      <c r="V62" s="220">
        <f t="shared" si="28"/>
        <v>0</v>
      </c>
      <c r="W62" s="220">
        <f t="shared" si="28"/>
        <v>0</v>
      </c>
      <c r="X62" s="220">
        <f t="shared" si="28"/>
        <v>0</v>
      </c>
      <c r="Y62" s="220">
        <f t="shared" si="28"/>
        <v>0</v>
      </c>
      <c r="Z62" s="220">
        <f t="shared" si="28"/>
        <v>0</v>
      </c>
      <c r="AA62" s="220">
        <f t="shared" si="28"/>
        <v>0</v>
      </c>
      <c r="AB62" s="220">
        <f t="shared" si="28"/>
        <v>0</v>
      </c>
      <c r="AC62" s="220">
        <f t="shared" si="28"/>
        <v>59</v>
      </c>
      <c r="AD62" s="220">
        <f t="shared" si="28"/>
        <v>1514</v>
      </c>
    </row>
    <row r="63" spans="1:30" s="211" customFormat="1" ht="16.5">
      <c r="E63" s="221"/>
      <c r="F63" s="221"/>
      <c r="T63" s="211">
        <f>T62/2</f>
        <v>29</v>
      </c>
      <c r="U63" s="211">
        <f>U62/2</f>
        <v>3</v>
      </c>
    </row>
    <row r="64" spans="1:30" s="211" customFormat="1" ht="16.5" customHeight="1">
      <c r="B64" s="219" t="s">
        <v>65</v>
      </c>
      <c r="C64" s="727" t="s">
        <v>66</v>
      </c>
      <c r="D64" s="728"/>
      <c r="E64" s="728"/>
      <c r="F64" s="729"/>
      <c r="G64" s="222" t="s">
        <v>6</v>
      </c>
      <c r="H64" s="200" t="s">
        <v>7</v>
      </c>
      <c r="I64" s="200" t="s">
        <v>8</v>
      </c>
      <c r="J64" s="200" t="s">
        <v>9</v>
      </c>
      <c r="K64" s="200" t="s">
        <v>10</v>
      </c>
      <c r="L64" s="200" t="s">
        <v>11</v>
      </c>
      <c r="M64" s="200" t="s">
        <v>12</v>
      </c>
      <c r="N64" s="200" t="s">
        <v>13</v>
      </c>
      <c r="O64" s="200" t="s">
        <v>14</v>
      </c>
      <c r="P64" s="200" t="s">
        <v>15</v>
      </c>
      <c r="Q64" s="200" t="s">
        <v>16</v>
      </c>
      <c r="R64" s="200" t="s">
        <v>17</v>
      </c>
      <c r="S64" s="200" t="s">
        <v>18</v>
      </c>
      <c r="T64" s="200" t="s">
        <v>22</v>
      </c>
      <c r="U64" s="200" t="s">
        <v>23</v>
      </c>
      <c r="V64" s="200" t="s">
        <v>24</v>
      </c>
      <c r="W64" s="200" t="s">
        <v>25</v>
      </c>
      <c r="X64" s="200" t="s">
        <v>26</v>
      </c>
      <c r="Y64" s="200" t="s">
        <v>27</v>
      </c>
      <c r="Z64" s="200" t="s">
        <v>28</v>
      </c>
      <c r="AA64" s="200" t="s">
        <v>29</v>
      </c>
    </row>
    <row r="65" spans="1:30" s="211" customFormat="1" ht="16.5">
      <c r="C65" s="730"/>
      <c r="D65" s="731"/>
      <c r="E65" s="731"/>
      <c r="F65" s="732"/>
      <c r="G65" s="217">
        <f>G62</f>
        <v>1996</v>
      </c>
      <c r="H65" s="217">
        <f>H62+29</f>
        <v>307</v>
      </c>
      <c r="I65" s="217">
        <f>I62+3</f>
        <v>459</v>
      </c>
      <c r="J65" s="217">
        <f>J62+29</f>
        <v>144</v>
      </c>
      <c r="K65" s="217">
        <f>K62+3</f>
        <v>10</v>
      </c>
      <c r="L65" s="217">
        <f t="shared" ref="L65:S65" si="29">L62</f>
        <v>63</v>
      </c>
      <c r="M65" s="217">
        <f t="shared" si="29"/>
        <v>412</v>
      </c>
      <c r="N65" s="217">
        <f t="shared" si="29"/>
        <v>4</v>
      </c>
      <c r="O65" s="217">
        <f t="shared" si="29"/>
        <v>3</v>
      </c>
      <c r="P65" s="217">
        <f t="shared" si="29"/>
        <v>0</v>
      </c>
      <c r="Q65" s="217">
        <f t="shared" si="29"/>
        <v>53</v>
      </c>
      <c r="R65" s="217">
        <f t="shared" si="29"/>
        <v>0</v>
      </c>
      <c r="S65" s="217">
        <f t="shared" si="29"/>
        <v>0</v>
      </c>
      <c r="T65" s="217">
        <f>W62</f>
        <v>0</v>
      </c>
      <c r="U65" s="217">
        <f t="shared" ref="U65" si="30">X62</f>
        <v>0</v>
      </c>
      <c r="V65" s="217">
        <f t="shared" ref="V65" si="31">Y62</f>
        <v>0</v>
      </c>
      <c r="W65" s="217">
        <f t="shared" ref="W65" si="32">Z62</f>
        <v>0</v>
      </c>
      <c r="X65" s="217">
        <f t="shared" ref="X65" si="33">AA62</f>
        <v>0</v>
      </c>
      <c r="Y65" s="217">
        <f>AB62</f>
        <v>0</v>
      </c>
      <c r="Z65" s="217">
        <f>AC62</f>
        <v>59</v>
      </c>
      <c r="AA65" s="217">
        <f>SUM(H65:Z65)</f>
        <v>1514</v>
      </c>
    </row>
    <row r="66" spans="1:30" s="211" customFormat="1" ht="16.5">
      <c r="E66" s="221"/>
      <c r="F66" s="221"/>
    </row>
    <row r="67" spans="1:30" s="211" customFormat="1" ht="30.75" customHeight="1">
      <c r="B67" s="219" t="s">
        <v>67</v>
      </c>
      <c r="C67" s="733" t="s">
        <v>68</v>
      </c>
      <c r="D67" s="733"/>
      <c r="E67" s="733"/>
      <c r="F67" s="733"/>
      <c r="G67" s="222" t="s">
        <v>6</v>
      </c>
      <c r="H67" s="724" t="s">
        <v>69</v>
      </c>
      <c r="I67" s="724"/>
      <c r="J67" s="724" t="s">
        <v>70</v>
      </c>
      <c r="K67" s="724"/>
      <c r="L67" s="200" t="s">
        <v>11</v>
      </c>
      <c r="M67" s="200" t="s">
        <v>12</v>
      </c>
      <c r="N67" s="200" t="s">
        <v>13</v>
      </c>
      <c r="O67" s="200" t="s">
        <v>14</v>
      </c>
      <c r="P67" s="200" t="s">
        <v>15</v>
      </c>
      <c r="Q67" s="200" t="s">
        <v>16</v>
      </c>
      <c r="R67" s="200" t="s">
        <v>17</v>
      </c>
      <c r="S67" s="200" t="s">
        <v>18</v>
      </c>
      <c r="T67" s="200" t="s">
        <v>22</v>
      </c>
      <c r="U67" s="200" t="s">
        <v>23</v>
      </c>
      <c r="V67" s="200" t="s">
        <v>24</v>
      </c>
      <c r="W67" s="200" t="s">
        <v>25</v>
      </c>
      <c r="X67" s="200" t="s">
        <v>26</v>
      </c>
      <c r="Y67" s="200" t="s">
        <v>27</v>
      </c>
      <c r="Z67" s="200" t="s">
        <v>28</v>
      </c>
      <c r="AA67" s="200" t="s">
        <v>29</v>
      </c>
    </row>
    <row r="68" spans="1:30" s="211" customFormat="1" ht="16.5">
      <c r="C68" s="733"/>
      <c r="D68" s="733"/>
      <c r="E68" s="733"/>
      <c r="F68" s="733"/>
      <c r="G68" s="217">
        <f>G62</f>
        <v>1996</v>
      </c>
      <c r="H68" s="725">
        <f>H65+J65</f>
        <v>451</v>
      </c>
      <c r="I68" s="725"/>
      <c r="J68" s="725">
        <f>I65+K65</f>
        <v>469</v>
      </c>
      <c r="K68" s="725"/>
      <c r="L68" s="217">
        <f>L65</f>
        <v>63</v>
      </c>
      <c r="M68" s="217">
        <f t="shared" ref="M68:Q68" si="34">M65</f>
        <v>412</v>
      </c>
      <c r="N68" s="217">
        <f t="shared" si="34"/>
        <v>4</v>
      </c>
      <c r="O68" s="217">
        <f t="shared" si="34"/>
        <v>3</v>
      </c>
      <c r="P68" s="217" t="s">
        <v>790</v>
      </c>
      <c r="Q68" s="217">
        <f t="shared" si="34"/>
        <v>53</v>
      </c>
      <c r="R68" s="217" t="s">
        <v>790</v>
      </c>
      <c r="S68" s="217" t="s">
        <v>790</v>
      </c>
      <c r="T68" s="217" t="s">
        <v>790</v>
      </c>
      <c r="U68" s="217" t="s">
        <v>790</v>
      </c>
      <c r="V68" s="217" t="s">
        <v>790</v>
      </c>
      <c r="W68" s="217" t="s">
        <v>790</v>
      </c>
      <c r="X68" s="217" t="s">
        <v>790</v>
      </c>
      <c r="Y68" s="217">
        <v>0</v>
      </c>
      <c r="Z68" s="217">
        <f>Z65</f>
        <v>59</v>
      </c>
      <c r="AA68" s="217">
        <f>SUM(H68:Z68)</f>
        <v>1514</v>
      </c>
    </row>
    <row r="69" spans="1:30" s="274" customFormat="1"/>
    <row r="70" spans="1:30" s="274" customFormat="1"/>
    <row r="71" spans="1:30" s="274" customFormat="1">
      <c r="A71" s="282"/>
      <c r="B71" s="282"/>
      <c r="C71" s="282"/>
      <c r="D71" s="282"/>
      <c r="E71" s="282"/>
      <c r="F71" s="282"/>
      <c r="G71" s="282"/>
    </row>
    <row r="72" spans="1:30" s="203" customFormat="1" ht="16.5" customHeight="1">
      <c r="A72" s="204">
        <v>22</v>
      </c>
      <c r="B72" s="227">
        <v>184</v>
      </c>
      <c r="C72" s="238" t="s">
        <v>419</v>
      </c>
      <c r="D72" s="228" t="s">
        <v>419</v>
      </c>
      <c r="E72" s="241">
        <v>1099</v>
      </c>
      <c r="F72" s="242" t="s">
        <v>31</v>
      </c>
      <c r="G72" s="204">
        <v>690</v>
      </c>
      <c r="H72" s="208">
        <v>3</v>
      </c>
      <c r="I72" s="208">
        <v>104</v>
      </c>
      <c r="J72" s="208">
        <v>161</v>
      </c>
      <c r="K72" s="208">
        <v>7</v>
      </c>
      <c r="L72" s="208">
        <v>3</v>
      </c>
      <c r="M72" s="208">
        <v>114</v>
      </c>
      <c r="N72" s="208">
        <v>41</v>
      </c>
      <c r="O72" s="208">
        <v>0</v>
      </c>
      <c r="P72" s="208">
        <v>5</v>
      </c>
      <c r="Q72" s="208">
        <v>25</v>
      </c>
      <c r="R72" s="208"/>
      <c r="S72" s="208"/>
      <c r="T72" s="210">
        <v>2</v>
      </c>
      <c r="U72" s="210">
        <v>2</v>
      </c>
      <c r="V72" s="210"/>
      <c r="W72" s="208"/>
      <c r="X72" s="208"/>
      <c r="Y72" s="208"/>
      <c r="Z72" s="208"/>
      <c r="AA72" s="208"/>
      <c r="AB72" s="208">
        <v>0</v>
      </c>
      <c r="AC72" s="208">
        <v>8</v>
      </c>
      <c r="AD72" s="208">
        <f t="shared" ref="AD72" si="35">SUM(H72:AC72)</f>
        <v>475</v>
      </c>
    </row>
    <row r="73" spans="1:30" s="203" customFormat="1" ht="16.5" customHeight="1">
      <c r="A73" s="204">
        <v>22</v>
      </c>
      <c r="B73" s="227">
        <v>184</v>
      </c>
      <c r="C73" s="238" t="s">
        <v>419</v>
      </c>
      <c r="D73" s="238" t="s">
        <v>419</v>
      </c>
      <c r="E73" s="249">
        <v>1099</v>
      </c>
      <c r="F73" s="250" t="s">
        <v>32</v>
      </c>
      <c r="G73" s="204">
        <v>690</v>
      </c>
      <c r="H73" s="208">
        <v>2</v>
      </c>
      <c r="I73" s="208">
        <v>118</v>
      </c>
      <c r="J73" s="208">
        <v>169</v>
      </c>
      <c r="K73" s="208">
        <v>2</v>
      </c>
      <c r="L73" s="208">
        <v>1</v>
      </c>
      <c r="M73" s="208">
        <v>106</v>
      </c>
      <c r="N73" s="208">
        <v>17</v>
      </c>
      <c r="O73" s="285">
        <v>0</v>
      </c>
      <c r="P73" s="208">
        <v>4</v>
      </c>
      <c r="Q73" s="208">
        <v>21</v>
      </c>
      <c r="R73" s="208"/>
      <c r="S73" s="208"/>
      <c r="T73" s="210">
        <v>1</v>
      </c>
      <c r="U73" s="210">
        <v>2</v>
      </c>
      <c r="V73" s="210"/>
      <c r="W73" s="208"/>
      <c r="X73" s="208"/>
      <c r="Y73" s="208"/>
      <c r="Z73" s="208"/>
      <c r="AA73" s="208"/>
      <c r="AB73" s="208">
        <v>0</v>
      </c>
      <c r="AC73" s="208">
        <v>5</v>
      </c>
      <c r="AD73" s="208">
        <f>SUM(H73:AC73)</f>
        <v>448</v>
      </c>
    </row>
    <row r="74" spans="1:30" s="203" customFormat="1" ht="16.5" customHeight="1">
      <c r="A74" s="204">
        <v>22</v>
      </c>
      <c r="B74" s="227">
        <v>184</v>
      </c>
      <c r="C74" s="238" t="s">
        <v>419</v>
      </c>
      <c r="D74" s="228" t="s">
        <v>419</v>
      </c>
      <c r="E74" s="247">
        <v>1100</v>
      </c>
      <c r="F74" s="243" t="s">
        <v>31</v>
      </c>
      <c r="G74" s="204">
        <v>585</v>
      </c>
      <c r="H74" s="208">
        <v>2</v>
      </c>
      <c r="I74" s="208">
        <v>97</v>
      </c>
      <c r="J74" s="208">
        <v>149</v>
      </c>
      <c r="K74" s="208">
        <v>3</v>
      </c>
      <c r="L74" s="208">
        <v>1</v>
      </c>
      <c r="M74" s="208">
        <v>105</v>
      </c>
      <c r="N74" s="208">
        <v>9</v>
      </c>
      <c r="O74" s="285">
        <v>0</v>
      </c>
      <c r="P74" s="208">
        <v>6</v>
      </c>
      <c r="Q74" s="208">
        <v>20</v>
      </c>
      <c r="R74" s="208"/>
      <c r="S74" s="208"/>
      <c r="T74" s="210">
        <v>3</v>
      </c>
      <c r="U74" s="210">
        <v>4</v>
      </c>
      <c r="V74" s="210"/>
      <c r="W74" s="208"/>
      <c r="X74" s="208"/>
      <c r="Y74" s="208"/>
      <c r="Z74" s="208"/>
      <c r="AA74" s="208"/>
      <c r="AB74" s="208">
        <v>0</v>
      </c>
      <c r="AC74" s="208">
        <v>8</v>
      </c>
      <c r="AD74" s="208">
        <f t="shared" ref="AD74:AD75" si="36">SUM(H74:AC74)</f>
        <v>407</v>
      </c>
    </row>
    <row r="75" spans="1:30" s="203" customFormat="1" ht="16.5" customHeight="1">
      <c r="A75" s="204">
        <v>22</v>
      </c>
      <c r="B75" s="227">
        <v>184</v>
      </c>
      <c r="C75" s="238" t="s">
        <v>419</v>
      </c>
      <c r="D75" s="228" t="s">
        <v>419</v>
      </c>
      <c r="E75" s="241">
        <v>1100</v>
      </c>
      <c r="F75" s="243" t="s">
        <v>32</v>
      </c>
      <c r="G75" s="204">
        <v>585</v>
      </c>
      <c r="H75" s="208">
        <v>2</v>
      </c>
      <c r="I75" s="208">
        <v>111</v>
      </c>
      <c r="J75" s="208">
        <v>139</v>
      </c>
      <c r="K75" s="208">
        <v>0</v>
      </c>
      <c r="L75" s="208">
        <v>2</v>
      </c>
      <c r="M75" s="208">
        <v>89</v>
      </c>
      <c r="N75" s="208">
        <v>31</v>
      </c>
      <c r="O75" s="285">
        <v>0</v>
      </c>
      <c r="P75" s="208">
        <v>2</v>
      </c>
      <c r="Q75" s="208">
        <v>12</v>
      </c>
      <c r="R75" s="208"/>
      <c r="S75" s="208"/>
      <c r="T75" s="210">
        <v>1</v>
      </c>
      <c r="U75" s="210">
        <v>0</v>
      </c>
      <c r="V75" s="210"/>
      <c r="W75" s="208"/>
      <c r="X75" s="208"/>
      <c r="Y75" s="208"/>
      <c r="Z75" s="208"/>
      <c r="AA75" s="208"/>
      <c r="AB75" s="208">
        <v>0</v>
      </c>
      <c r="AC75" s="208">
        <v>4</v>
      </c>
      <c r="AD75" s="208">
        <f t="shared" si="36"/>
        <v>393</v>
      </c>
    </row>
    <row r="76" spans="1:30" s="203" customFormat="1" ht="16.5" customHeight="1">
      <c r="A76" s="204">
        <v>22</v>
      </c>
      <c r="B76" s="227">
        <v>184</v>
      </c>
      <c r="C76" s="238" t="s">
        <v>419</v>
      </c>
      <c r="D76" s="228" t="s">
        <v>419</v>
      </c>
      <c r="E76" s="241">
        <v>1100</v>
      </c>
      <c r="F76" s="242" t="s">
        <v>33</v>
      </c>
      <c r="G76" s="204">
        <v>584</v>
      </c>
      <c r="H76" s="208">
        <v>2</v>
      </c>
      <c r="I76" s="208">
        <v>106</v>
      </c>
      <c r="J76" s="208">
        <v>143</v>
      </c>
      <c r="K76" s="208">
        <v>6</v>
      </c>
      <c r="L76" s="208">
        <v>4</v>
      </c>
      <c r="M76" s="208">
        <v>97</v>
      </c>
      <c r="N76" s="208">
        <v>16</v>
      </c>
      <c r="O76" s="285">
        <v>0</v>
      </c>
      <c r="P76" s="208">
        <v>6</v>
      </c>
      <c r="Q76" s="208">
        <v>24</v>
      </c>
      <c r="R76" s="208"/>
      <c r="S76" s="208"/>
      <c r="T76" s="210">
        <v>0</v>
      </c>
      <c r="U76" s="210">
        <v>3</v>
      </c>
      <c r="V76" s="210"/>
      <c r="W76" s="208"/>
      <c r="X76" s="208"/>
      <c r="Y76" s="208"/>
      <c r="Z76" s="208"/>
      <c r="AA76" s="208"/>
      <c r="AB76" s="208">
        <v>0</v>
      </c>
      <c r="AC76" s="208">
        <v>11</v>
      </c>
      <c r="AD76" s="208">
        <f>SUM(H76:AC76)</f>
        <v>418</v>
      </c>
    </row>
    <row r="77" spans="1:30" s="203" customFormat="1" ht="16.5" customHeight="1">
      <c r="A77" s="204">
        <v>22</v>
      </c>
      <c r="B77" s="227">
        <v>184</v>
      </c>
      <c r="C77" s="238" t="s">
        <v>419</v>
      </c>
      <c r="D77" s="228" t="s">
        <v>420</v>
      </c>
      <c r="E77" s="241">
        <v>1101</v>
      </c>
      <c r="F77" s="243" t="s">
        <v>31</v>
      </c>
      <c r="G77" s="204">
        <v>418</v>
      </c>
      <c r="H77" s="208">
        <v>2</v>
      </c>
      <c r="I77" s="208">
        <v>93</v>
      </c>
      <c r="J77" s="208">
        <v>75</v>
      </c>
      <c r="K77" s="208">
        <v>2</v>
      </c>
      <c r="L77" s="208">
        <v>3</v>
      </c>
      <c r="M77" s="208">
        <v>99</v>
      </c>
      <c r="N77" s="208">
        <v>3</v>
      </c>
      <c r="O77" s="285">
        <v>0</v>
      </c>
      <c r="P77" s="208">
        <v>13</v>
      </c>
      <c r="Q77" s="208">
        <v>4</v>
      </c>
      <c r="R77" s="208"/>
      <c r="S77" s="208"/>
      <c r="T77" s="210">
        <v>1</v>
      </c>
      <c r="U77" s="210">
        <v>1</v>
      </c>
      <c r="V77" s="210"/>
      <c r="W77" s="208"/>
      <c r="X77" s="208"/>
      <c r="Y77" s="208"/>
      <c r="Z77" s="208"/>
      <c r="AA77" s="208"/>
      <c r="AB77" s="208">
        <v>0</v>
      </c>
      <c r="AC77" s="208">
        <v>12</v>
      </c>
      <c r="AD77" s="208">
        <f t="shared" ref="AD77:AD93" si="37">SUM(H77:AC77)</f>
        <v>308</v>
      </c>
    </row>
    <row r="78" spans="1:30" s="203" customFormat="1" ht="16.5" customHeight="1">
      <c r="A78" s="204">
        <v>22</v>
      </c>
      <c r="B78" s="227">
        <v>184</v>
      </c>
      <c r="C78" s="238" t="s">
        <v>419</v>
      </c>
      <c r="D78" s="228" t="s">
        <v>420</v>
      </c>
      <c r="E78" s="241">
        <v>1101</v>
      </c>
      <c r="F78" s="242" t="s">
        <v>32</v>
      </c>
      <c r="G78" s="204">
        <v>417</v>
      </c>
      <c r="H78" s="208">
        <v>1</v>
      </c>
      <c r="I78" s="208">
        <v>94</v>
      </c>
      <c r="J78" s="208">
        <v>76</v>
      </c>
      <c r="K78" s="208">
        <v>1</v>
      </c>
      <c r="L78" s="208">
        <v>1</v>
      </c>
      <c r="M78" s="208">
        <v>103</v>
      </c>
      <c r="N78" s="208">
        <v>5</v>
      </c>
      <c r="O78" s="285">
        <v>0</v>
      </c>
      <c r="P78" s="208">
        <v>5</v>
      </c>
      <c r="Q78" s="208">
        <v>1</v>
      </c>
      <c r="R78" s="208"/>
      <c r="S78" s="208"/>
      <c r="T78" s="210">
        <v>0</v>
      </c>
      <c r="U78" s="210">
        <v>0</v>
      </c>
      <c r="V78" s="210"/>
      <c r="W78" s="208"/>
      <c r="X78" s="208"/>
      <c r="Y78" s="208"/>
      <c r="Z78" s="208"/>
      <c r="AA78" s="208"/>
      <c r="AB78" s="208">
        <v>0</v>
      </c>
      <c r="AC78" s="208">
        <v>15</v>
      </c>
      <c r="AD78" s="208">
        <f t="shared" si="37"/>
        <v>302</v>
      </c>
    </row>
    <row r="79" spans="1:30" s="203" customFormat="1" ht="16.5" customHeight="1">
      <c r="A79" s="204">
        <v>22</v>
      </c>
      <c r="B79" s="227">
        <v>184</v>
      </c>
      <c r="C79" s="238" t="s">
        <v>419</v>
      </c>
      <c r="D79" s="228" t="s">
        <v>421</v>
      </c>
      <c r="E79" s="241">
        <v>1102</v>
      </c>
      <c r="F79" s="243" t="s">
        <v>31</v>
      </c>
      <c r="G79" s="204">
        <v>531</v>
      </c>
      <c r="H79" s="208">
        <v>1</v>
      </c>
      <c r="I79" s="208">
        <v>62</v>
      </c>
      <c r="J79" s="208">
        <v>44</v>
      </c>
      <c r="K79" s="208">
        <v>5</v>
      </c>
      <c r="L79" s="208">
        <v>1</v>
      </c>
      <c r="M79" s="208">
        <v>169</v>
      </c>
      <c r="N79" s="208">
        <v>26</v>
      </c>
      <c r="O79" s="285">
        <v>0</v>
      </c>
      <c r="P79" s="208">
        <v>13</v>
      </c>
      <c r="Q79" s="208">
        <v>20</v>
      </c>
      <c r="R79" s="208"/>
      <c r="S79" s="208"/>
      <c r="T79" s="210">
        <v>0</v>
      </c>
      <c r="U79" s="210">
        <v>0</v>
      </c>
      <c r="V79" s="210"/>
      <c r="W79" s="208"/>
      <c r="X79" s="208"/>
      <c r="Y79" s="208"/>
      <c r="Z79" s="208"/>
      <c r="AA79" s="208"/>
      <c r="AB79" s="208">
        <v>0</v>
      </c>
      <c r="AC79" s="208">
        <v>8</v>
      </c>
      <c r="AD79" s="208">
        <f t="shared" si="37"/>
        <v>349</v>
      </c>
    </row>
    <row r="80" spans="1:30" s="203" customFormat="1" ht="16.5" customHeight="1">
      <c r="A80" s="204">
        <v>22</v>
      </c>
      <c r="B80" s="227">
        <v>184</v>
      </c>
      <c r="C80" s="238" t="s">
        <v>419</v>
      </c>
      <c r="D80" s="228" t="s">
        <v>421</v>
      </c>
      <c r="E80" s="241">
        <v>1102</v>
      </c>
      <c r="F80" s="243" t="s">
        <v>32</v>
      </c>
      <c r="G80" s="204">
        <v>531</v>
      </c>
      <c r="H80" s="208">
        <v>0</v>
      </c>
      <c r="I80" s="208">
        <v>76</v>
      </c>
      <c r="J80" s="208">
        <v>43</v>
      </c>
      <c r="K80" s="208">
        <v>3</v>
      </c>
      <c r="L80" s="208">
        <v>2</v>
      </c>
      <c r="M80" s="208">
        <v>166</v>
      </c>
      <c r="N80" s="208">
        <v>35</v>
      </c>
      <c r="O80" s="285">
        <v>0</v>
      </c>
      <c r="P80" s="208">
        <v>21</v>
      </c>
      <c r="Q80" s="208">
        <v>8</v>
      </c>
      <c r="R80" s="208"/>
      <c r="S80" s="208"/>
      <c r="T80" s="210">
        <v>1</v>
      </c>
      <c r="U80" s="210">
        <v>0</v>
      </c>
      <c r="V80" s="210"/>
      <c r="W80" s="208"/>
      <c r="X80" s="208"/>
      <c r="Y80" s="208"/>
      <c r="Z80" s="208"/>
      <c r="AA80" s="208"/>
      <c r="AB80" s="208">
        <v>0</v>
      </c>
      <c r="AC80" s="208">
        <v>9</v>
      </c>
      <c r="AD80" s="208">
        <f t="shared" si="37"/>
        <v>364</v>
      </c>
    </row>
    <row r="81" spans="1:30" s="203" customFormat="1" ht="16.5" customHeight="1">
      <c r="A81" s="204">
        <v>22</v>
      </c>
      <c r="B81" s="227">
        <v>184</v>
      </c>
      <c r="C81" s="238" t="s">
        <v>419</v>
      </c>
      <c r="D81" s="228" t="s">
        <v>422</v>
      </c>
      <c r="E81" s="247">
        <v>1103</v>
      </c>
      <c r="F81" s="242" t="s">
        <v>31</v>
      </c>
      <c r="G81" s="204">
        <v>548</v>
      </c>
      <c r="H81" s="208">
        <v>2</v>
      </c>
      <c r="I81" s="208">
        <v>135</v>
      </c>
      <c r="J81" s="208">
        <v>79</v>
      </c>
      <c r="K81" s="208">
        <v>2</v>
      </c>
      <c r="L81" s="208">
        <v>2</v>
      </c>
      <c r="M81" s="208">
        <v>72</v>
      </c>
      <c r="N81" s="208">
        <v>40</v>
      </c>
      <c r="O81" s="285">
        <v>0</v>
      </c>
      <c r="P81" s="208">
        <v>6</v>
      </c>
      <c r="Q81" s="208">
        <v>32</v>
      </c>
      <c r="R81" s="208"/>
      <c r="S81" s="208"/>
      <c r="T81" s="210">
        <v>1</v>
      </c>
      <c r="U81" s="210">
        <v>0</v>
      </c>
      <c r="V81" s="210"/>
      <c r="W81" s="208"/>
      <c r="X81" s="208"/>
      <c r="Y81" s="208"/>
      <c r="Z81" s="208"/>
      <c r="AA81" s="208"/>
      <c r="AB81" s="208">
        <v>0</v>
      </c>
      <c r="AC81" s="208">
        <v>16</v>
      </c>
      <c r="AD81" s="208">
        <f t="shared" si="37"/>
        <v>387</v>
      </c>
    </row>
    <row r="82" spans="1:30" s="203" customFormat="1" ht="16.5" customHeight="1">
      <c r="A82" s="204">
        <v>22</v>
      </c>
      <c r="B82" s="227">
        <v>184</v>
      </c>
      <c r="C82" s="238" t="s">
        <v>419</v>
      </c>
      <c r="D82" s="251" t="s">
        <v>423</v>
      </c>
      <c r="E82" s="241">
        <v>1104</v>
      </c>
      <c r="F82" s="243" t="s">
        <v>31</v>
      </c>
      <c r="G82" s="204">
        <v>439</v>
      </c>
      <c r="H82" s="208">
        <v>0</v>
      </c>
      <c r="I82" s="208">
        <v>81</v>
      </c>
      <c r="J82" s="208">
        <v>39</v>
      </c>
      <c r="K82" s="208">
        <v>3</v>
      </c>
      <c r="L82" s="208">
        <v>4</v>
      </c>
      <c r="M82" s="208">
        <v>114</v>
      </c>
      <c r="N82" s="208">
        <v>29</v>
      </c>
      <c r="O82" s="285">
        <v>0</v>
      </c>
      <c r="P82" s="208">
        <v>5</v>
      </c>
      <c r="Q82" s="208">
        <v>10</v>
      </c>
      <c r="R82" s="208"/>
      <c r="S82" s="208"/>
      <c r="T82" s="210">
        <v>0</v>
      </c>
      <c r="U82" s="210">
        <v>0</v>
      </c>
      <c r="V82" s="210"/>
      <c r="W82" s="208"/>
      <c r="X82" s="208"/>
      <c r="Y82" s="208"/>
      <c r="Z82" s="208"/>
      <c r="AA82" s="208"/>
      <c r="AB82" s="208">
        <v>0</v>
      </c>
      <c r="AC82" s="208">
        <v>13</v>
      </c>
      <c r="AD82" s="208">
        <f t="shared" si="37"/>
        <v>298</v>
      </c>
    </row>
    <row r="83" spans="1:30" s="203" customFormat="1" ht="16.5" customHeight="1" thickBot="1">
      <c r="A83" s="204">
        <v>22</v>
      </c>
      <c r="B83" s="232">
        <v>184</v>
      </c>
      <c r="C83" s="238" t="s">
        <v>419</v>
      </c>
      <c r="D83" s="252" t="s">
        <v>424</v>
      </c>
      <c r="E83" s="244">
        <v>1105</v>
      </c>
      <c r="F83" s="178" t="s">
        <v>31</v>
      </c>
      <c r="G83" s="204">
        <v>373</v>
      </c>
      <c r="H83" s="208">
        <v>0</v>
      </c>
      <c r="I83" s="208">
        <v>41</v>
      </c>
      <c r="J83" s="208">
        <v>49</v>
      </c>
      <c r="K83" s="208">
        <v>5</v>
      </c>
      <c r="L83" s="208">
        <v>5</v>
      </c>
      <c r="M83" s="208">
        <v>134</v>
      </c>
      <c r="N83" s="208">
        <v>4</v>
      </c>
      <c r="O83" s="285">
        <v>0</v>
      </c>
      <c r="P83" s="208">
        <v>4</v>
      </c>
      <c r="Q83" s="208">
        <v>7</v>
      </c>
      <c r="R83" s="208"/>
      <c r="S83" s="208"/>
      <c r="T83" s="210">
        <v>1</v>
      </c>
      <c r="U83" s="210">
        <v>0</v>
      </c>
      <c r="V83" s="210"/>
      <c r="W83" s="208"/>
      <c r="X83" s="208"/>
      <c r="Y83" s="208"/>
      <c r="Z83" s="208"/>
      <c r="AA83" s="208"/>
      <c r="AB83" s="208">
        <v>0</v>
      </c>
      <c r="AC83" s="208">
        <v>6</v>
      </c>
      <c r="AD83" s="208">
        <f t="shared" si="37"/>
        <v>256</v>
      </c>
    </row>
    <row r="84" spans="1:30" s="211" customFormat="1" ht="16.5">
      <c r="B84" s="219" t="s">
        <v>63</v>
      </c>
      <c r="C84" s="726" t="s">
        <v>64</v>
      </c>
      <c r="D84" s="726"/>
      <c r="E84" s="308"/>
      <c r="F84" s="308"/>
      <c r="G84" s="220">
        <f>SUM(G72:G83)</f>
        <v>6391</v>
      </c>
      <c r="H84" s="220">
        <f t="shared" ref="H84:AC84" si="38">SUM(H72:H83)</f>
        <v>17</v>
      </c>
      <c r="I84" s="220">
        <f t="shared" si="38"/>
        <v>1118</v>
      </c>
      <c r="J84" s="220">
        <f t="shared" si="38"/>
        <v>1166</v>
      </c>
      <c r="K84" s="220">
        <f t="shared" si="38"/>
        <v>39</v>
      </c>
      <c r="L84" s="220">
        <f t="shared" si="38"/>
        <v>29</v>
      </c>
      <c r="M84" s="220">
        <f t="shared" si="38"/>
        <v>1368</v>
      </c>
      <c r="N84" s="220">
        <f t="shared" si="38"/>
        <v>256</v>
      </c>
      <c r="O84" s="220">
        <f t="shared" si="38"/>
        <v>0</v>
      </c>
      <c r="P84" s="220">
        <f t="shared" si="38"/>
        <v>90</v>
      </c>
      <c r="Q84" s="220">
        <f t="shared" si="38"/>
        <v>184</v>
      </c>
      <c r="R84" s="220">
        <f t="shared" si="38"/>
        <v>0</v>
      </c>
      <c r="S84" s="220">
        <f t="shared" si="38"/>
        <v>0</v>
      </c>
      <c r="T84" s="220">
        <f t="shared" si="38"/>
        <v>11</v>
      </c>
      <c r="U84" s="220">
        <f t="shared" si="38"/>
        <v>12</v>
      </c>
      <c r="V84" s="220">
        <f t="shared" si="38"/>
        <v>0</v>
      </c>
      <c r="W84" s="220">
        <f t="shared" si="38"/>
        <v>0</v>
      </c>
      <c r="X84" s="220">
        <f t="shared" si="38"/>
        <v>0</v>
      </c>
      <c r="Y84" s="220">
        <f t="shared" si="38"/>
        <v>0</v>
      </c>
      <c r="Z84" s="220">
        <f t="shared" si="38"/>
        <v>0</v>
      </c>
      <c r="AA84" s="220">
        <f t="shared" si="38"/>
        <v>0</v>
      </c>
      <c r="AB84" s="220">
        <f t="shared" si="38"/>
        <v>0</v>
      </c>
      <c r="AC84" s="220">
        <f t="shared" si="38"/>
        <v>115</v>
      </c>
      <c r="AD84" s="220">
        <f>SUM(AD72:AD83)</f>
        <v>4405</v>
      </c>
    </row>
    <row r="85" spans="1:30" s="211" customFormat="1" ht="16.5">
      <c r="E85" s="221"/>
      <c r="F85" s="221"/>
      <c r="T85" s="211">
        <f>T84/2</f>
        <v>5.5</v>
      </c>
      <c r="U85" s="211">
        <f>U84/2</f>
        <v>6</v>
      </c>
    </row>
    <row r="86" spans="1:30" s="211" customFormat="1" ht="16.5">
      <c r="B86" s="219" t="s">
        <v>65</v>
      </c>
      <c r="C86" s="727" t="s">
        <v>66</v>
      </c>
      <c r="D86" s="728"/>
      <c r="E86" s="728"/>
      <c r="F86" s="729"/>
      <c r="G86" s="222" t="s">
        <v>6</v>
      </c>
      <c r="H86" s="200" t="s">
        <v>7</v>
      </c>
      <c r="I86" s="200" t="s">
        <v>8</v>
      </c>
      <c r="J86" s="200" t="s">
        <v>9</v>
      </c>
      <c r="K86" s="200" t="s">
        <v>10</v>
      </c>
      <c r="L86" s="200" t="s">
        <v>11</v>
      </c>
      <c r="M86" s="200" t="s">
        <v>12</v>
      </c>
      <c r="N86" s="200" t="s">
        <v>13</v>
      </c>
      <c r="O86" s="200" t="s">
        <v>14</v>
      </c>
      <c r="P86" s="200" t="s">
        <v>15</v>
      </c>
      <c r="Q86" s="200" t="s">
        <v>16</v>
      </c>
      <c r="R86" s="200" t="s">
        <v>17</v>
      </c>
      <c r="S86" s="200" t="s">
        <v>18</v>
      </c>
      <c r="T86" s="200" t="s">
        <v>22</v>
      </c>
      <c r="U86" s="200" t="s">
        <v>23</v>
      </c>
      <c r="V86" s="200" t="s">
        <v>24</v>
      </c>
      <c r="W86" s="200" t="s">
        <v>25</v>
      </c>
      <c r="X86" s="200" t="s">
        <v>26</v>
      </c>
      <c r="Y86" s="200" t="s">
        <v>27</v>
      </c>
      <c r="Z86" s="200" t="s">
        <v>28</v>
      </c>
      <c r="AA86" s="200" t="s">
        <v>29</v>
      </c>
    </row>
    <row r="87" spans="1:30" s="211" customFormat="1" ht="16.5">
      <c r="C87" s="730"/>
      <c r="D87" s="731"/>
      <c r="E87" s="731"/>
      <c r="F87" s="732"/>
      <c r="G87" s="217">
        <f>G84</f>
        <v>6391</v>
      </c>
      <c r="H87" s="217">
        <f>H84+5</f>
        <v>22</v>
      </c>
      <c r="I87" s="217">
        <f>I84+6</f>
        <v>1124</v>
      </c>
      <c r="J87" s="217">
        <f>J84+6</f>
        <v>1172</v>
      </c>
      <c r="K87" s="217">
        <f>K84+6</f>
        <v>45</v>
      </c>
      <c r="L87" s="217">
        <f t="shared" ref="L87:S87" si="39">L84</f>
        <v>29</v>
      </c>
      <c r="M87" s="217">
        <f t="shared" si="39"/>
        <v>1368</v>
      </c>
      <c r="N87" s="217">
        <f t="shared" si="39"/>
        <v>256</v>
      </c>
      <c r="O87" s="217">
        <f t="shared" si="39"/>
        <v>0</v>
      </c>
      <c r="P87" s="217">
        <f t="shared" si="39"/>
        <v>90</v>
      </c>
      <c r="Q87" s="217">
        <f t="shared" si="39"/>
        <v>184</v>
      </c>
      <c r="R87" s="217">
        <f t="shared" si="39"/>
        <v>0</v>
      </c>
      <c r="S87" s="217">
        <f t="shared" si="39"/>
        <v>0</v>
      </c>
      <c r="T87" s="217">
        <f>W84</f>
        <v>0</v>
      </c>
      <c r="U87" s="217">
        <f t="shared" ref="U87" si="40">X84</f>
        <v>0</v>
      </c>
      <c r="V87" s="217">
        <f t="shared" ref="V87" si="41">Y84</f>
        <v>0</v>
      </c>
      <c r="W87" s="217">
        <f t="shared" ref="W87" si="42">Z84</f>
        <v>0</v>
      </c>
      <c r="X87" s="217">
        <f t="shared" ref="X87" si="43">AA84</f>
        <v>0</v>
      </c>
      <c r="Y87" s="217">
        <f>AB84</f>
        <v>0</v>
      </c>
      <c r="Z87" s="217">
        <f>AC84</f>
        <v>115</v>
      </c>
      <c r="AA87" s="217">
        <f>SUM(H87:Z87)</f>
        <v>4405</v>
      </c>
    </row>
    <row r="88" spans="1:30" s="211" customFormat="1" ht="16.5">
      <c r="E88" s="221"/>
      <c r="F88" s="221"/>
    </row>
    <row r="89" spans="1:30" s="211" customFormat="1" ht="30.75" customHeight="1">
      <c r="B89" s="219" t="s">
        <v>67</v>
      </c>
      <c r="C89" s="733" t="s">
        <v>68</v>
      </c>
      <c r="D89" s="733"/>
      <c r="E89" s="733"/>
      <c r="F89" s="733"/>
      <c r="G89" s="222" t="s">
        <v>6</v>
      </c>
      <c r="H89" s="724" t="s">
        <v>69</v>
      </c>
      <c r="I89" s="724"/>
      <c r="J89" s="724" t="s">
        <v>70</v>
      </c>
      <c r="K89" s="724"/>
      <c r="L89" s="200" t="s">
        <v>11</v>
      </c>
      <c r="M89" s="200" t="s">
        <v>12</v>
      </c>
      <c r="N89" s="200" t="s">
        <v>13</v>
      </c>
      <c r="O89" s="200" t="s">
        <v>14</v>
      </c>
      <c r="P89" s="200" t="s">
        <v>15</v>
      </c>
      <c r="Q89" s="200" t="s">
        <v>16</v>
      </c>
      <c r="R89" s="200" t="s">
        <v>17</v>
      </c>
      <c r="S89" s="200" t="s">
        <v>18</v>
      </c>
      <c r="T89" s="200" t="s">
        <v>22</v>
      </c>
      <c r="U89" s="200" t="s">
        <v>23</v>
      </c>
      <c r="V89" s="200" t="s">
        <v>24</v>
      </c>
      <c r="W89" s="200" t="s">
        <v>25</v>
      </c>
      <c r="X89" s="200" t="s">
        <v>26</v>
      </c>
      <c r="Y89" s="200" t="s">
        <v>27</v>
      </c>
      <c r="Z89" s="200" t="s">
        <v>28</v>
      </c>
      <c r="AA89" s="200" t="s">
        <v>29</v>
      </c>
    </row>
    <row r="90" spans="1:30" s="211" customFormat="1" ht="16.5">
      <c r="C90" s="733"/>
      <c r="D90" s="733"/>
      <c r="E90" s="733"/>
      <c r="F90" s="733"/>
      <c r="G90" s="217">
        <f>G84</f>
        <v>6391</v>
      </c>
      <c r="H90" s="725">
        <f>H87+J87</f>
        <v>1194</v>
      </c>
      <c r="I90" s="725"/>
      <c r="J90" s="725">
        <f>I87+K87</f>
        <v>1169</v>
      </c>
      <c r="K90" s="725"/>
      <c r="L90" s="217">
        <f>L87</f>
        <v>29</v>
      </c>
      <c r="M90" s="217">
        <f t="shared" ref="M90:Q90" si="44">M87</f>
        <v>1368</v>
      </c>
      <c r="N90" s="217">
        <f t="shared" si="44"/>
        <v>256</v>
      </c>
      <c r="O90" s="217" t="s">
        <v>790</v>
      </c>
      <c r="P90" s="217">
        <f t="shared" si="44"/>
        <v>90</v>
      </c>
      <c r="Q90" s="217">
        <f t="shared" si="44"/>
        <v>184</v>
      </c>
      <c r="R90" s="217" t="s">
        <v>790</v>
      </c>
      <c r="S90" s="217" t="s">
        <v>790</v>
      </c>
      <c r="T90" s="217" t="s">
        <v>790</v>
      </c>
      <c r="U90" s="217" t="s">
        <v>790</v>
      </c>
      <c r="V90" s="217" t="s">
        <v>790</v>
      </c>
      <c r="W90" s="217" t="s">
        <v>790</v>
      </c>
      <c r="X90" s="217" t="s">
        <v>790</v>
      </c>
      <c r="Y90" s="217">
        <f>Y87</f>
        <v>0</v>
      </c>
      <c r="Z90" s="217">
        <f>Z87</f>
        <v>115</v>
      </c>
      <c r="AA90" s="217">
        <f>SUM(H90:Z90)</f>
        <v>4405</v>
      </c>
    </row>
    <row r="91" spans="1:30" s="274" customFormat="1"/>
    <row r="92" spans="1:30" s="274" customFormat="1">
      <c r="A92" s="282"/>
      <c r="B92" s="282"/>
      <c r="C92" s="282"/>
      <c r="D92" s="282"/>
      <c r="E92" s="282"/>
      <c r="F92" s="282"/>
      <c r="G92" s="282"/>
    </row>
    <row r="93" spans="1:30" s="203" customFormat="1" ht="16.5" customHeight="1">
      <c r="A93" s="204">
        <v>22</v>
      </c>
      <c r="B93" s="227">
        <v>190</v>
      </c>
      <c r="C93" s="228" t="s">
        <v>425</v>
      </c>
      <c r="D93" s="228" t="s">
        <v>425</v>
      </c>
      <c r="E93" s="253">
        <v>1112</v>
      </c>
      <c r="F93" s="176" t="s">
        <v>31</v>
      </c>
      <c r="G93" s="204">
        <v>572</v>
      </c>
      <c r="H93" s="208">
        <v>0</v>
      </c>
      <c r="I93" s="208">
        <v>203</v>
      </c>
      <c r="J93" s="208">
        <v>210</v>
      </c>
      <c r="K93" s="208">
        <v>1</v>
      </c>
      <c r="L93" s="208">
        <v>1</v>
      </c>
      <c r="M93" s="208"/>
      <c r="N93" s="208">
        <v>18</v>
      </c>
      <c r="O93" s="208">
        <v>1</v>
      </c>
      <c r="P93" s="208">
        <v>0</v>
      </c>
      <c r="Q93" s="208">
        <v>4</v>
      </c>
      <c r="R93" s="208"/>
      <c r="S93" s="208"/>
      <c r="T93" s="210">
        <v>0</v>
      </c>
      <c r="U93" s="210">
        <v>1</v>
      </c>
      <c r="V93" s="210"/>
      <c r="W93" s="208"/>
      <c r="X93" s="208"/>
      <c r="Y93" s="208"/>
      <c r="Z93" s="208"/>
      <c r="AA93" s="208"/>
      <c r="AB93" s="208">
        <v>0</v>
      </c>
      <c r="AC93" s="208">
        <v>6</v>
      </c>
      <c r="AD93" s="208">
        <f t="shared" si="37"/>
        <v>445</v>
      </c>
    </row>
    <row r="94" spans="1:30" s="203" customFormat="1" ht="16.5" customHeight="1">
      <c r="A94" s="204">
        <v>22</v>
      </c>
      <c r="B94" s="227">
        <v>190</v>
      </c>
      <c r="C94" s="228" t="s">
        <v>425</v>
      </c>
      <c r="D94" s="228" t="s">
        <v>425</v>
      </c>
      <c r="E94" s="247">
        <v>1112</v>
      </c>
      <c r="F94" s="242" t="s">
        <v>32</v>
      </c>
      <c r="G94" s="204">
        <v>571</v>
      </c>
      <c r="H94" s="208">
        <v>1</v>
      </c>
      <c r="I94" s="208">
        <v>193</v>
      </c>
      <c r="J94" s="208">
        <v>210</v>
      </c>
      <c r="K94" s="208">
        <v>0</v>
      </c>
      <c r="L94" s="208">
        <v>1</v>
      </c>
      <c r="M94" s="208"/>
      <c r="N94" s="208">
        <v>18</v>
      </c>
      <c r="O94" s="208">
        <v>0</v>
      </c>
      <c r="P94" s="285">
        <v>0</v>
      </c>
      <c r="Q94" s="208">
        <v>8</v>
      </c>
      <c r="R94" s="208"/>
      <c r="S94" s="208"/>
      <c r="T94" s="210">
        <v>2</v>
      </c>
      <c r="U94" s="210">
        <v>1</v>
      </c>
      <c r="V94" s="210"/>
      <c r="W94" s="208"/>
      <c r="X94" s="208"/>
      <c r="Y94" s="208"/>
      <c r="Z94" s="208"/>
      <c r="AA94" s="208"/>
      <c r="AB94" s="208">
        <v>0</v>
      </c>
      <c r="AC94" s="208">
        <v>11</v>
      </c>
      <c r="AD94" s="208">
        <f>SUM(H94:AC94)</f>
        <v>445</v>
      </c>
    </row>
    <row r="95" spans="1:30" s="203" customFormat="1" ht="16.5" customHeight="1">
      <c r="A95" s="204">
        <v>22</v>
      </c>
      <c r="B95" s="227">
        <v>190</v>
      </c>
      <c r="C95" s="228" t="s">
        <v>425</v>
      </c>
      <c r="D95" s="228" t="s">
        <v>425</v>
      </c>
      <c r="E95" s="241">
        <v>1112</v>
      </c>
      <c r="F95" s="243" t="s">
        <v>33</v>
      </c>
      <c r="G95" s="204">
        <v>571</v>
      </c>
      <c r="H95" s="208">
        <v>0</v>
      </c>
      <c r="I95" s="208">
        <v>205</v>
      </c>
      <c r="J95" s="208">
        <v>204</v>
      </c>
      <c r="K95" s="208">
        <v>4</v>
      </c>
      <c r="L95" s="208">
        <v>2</v>
      </c>
      <c r="M95" s="208"/>
      <c r="N95" s="208">
        <v>25</v>
      </c>
      <c r="O95" s="208">
        <v>0</v>
      </c>
      <c r="P95" s="285">
        <v>0</v>
      </c>
      <c r="Q95" s="208">
        <v>4</v>
      </c>
      <c r="R95" s="208"/>
      <c r="S95" s="208"/>
      <c r="T95" s="210">
        <v>0</v>
      </c>
      <c r="U95" s="210">
        <v>1</v>
      </c>
      <c r="V95" s="210"/>
      <c r="W95" s="208"/>
      <c r="X95" s="208"/>
      <c r="Y95" s="208"/>
      <c r="Z95" s="208"/>
      <c r="AA95" s="208"/>
      <c r="AB95" s="208">
        <v>0</v>
      </c>
      <c r="AC95" s="208">
        <v>9</v>
      </c>
      <c r="AD95" s="208">
        <f t="shared" ref="AD95" si="45">SUM(H95:AC95)</f>
        <v>454</v>
      </c>
    </row>
    <row r="96" spans="1:30" s="203" customFormat="1" ht="16.5" customHeight="1">
      <c r="A96" s="204">
        <v>22</v>
      </c>
      <c r="B96" s="227">
        <v>190</v>
      </c>
      <c r="C96" s="228" t="s">
        <v>425</v>
      </c>
      <c r="D96" s="228" t="s">
        <v>425</v>
      </c>
      <c r="E96" s="241">
        <v>1113</v>
      </c>
      <c r="F96" s="243" t="s">
        <v>31</v>
      </c>
      <c r="G96" s="204">
        <v>637</v>
      </c>
      <c r="H96" s="208">
        <v>1</v>
      </c>
      <c r="I96" s="208">
        <v>271</v>
      </c>
      <c r="J96" s="208">
        <v>177</v>
      </c>
      <c r="K96" s="208">
        <v>2</v>
      </c>
      <c r="L96" s="208">
        <v>0</v>
      </c>
      <c r="M96" s="208"/>
      <c r="N96" s="208">
        <v>39</v>
      </c>
      <c r="O96" s="208">
        <v>0</v>
      </c>
      <c r="P96" s="285">
        <v>0</v>
      </c>
      <c r="Q96" s="208">
        <v>11</v>
      </c>
      <c r="R96" s="208"/>
      <c r="S96" s="208"/>
      <c r="T96" s="210">
        <v>0</v>
      </c>
      <c r="U96" s="210">
        <v>2</v>
      </c>
      <c r="V96" s="210"/>
      <c r="W96" s="208"/>
      <c r="X96" s="208"/>
      <c r="Y96" s="208"/>
      <c r="Z96" s="208"/>
      <c r="AA96" s="208"/>
      <c r="AB96" s="208">
        <v>0</v>
      </c>
      <c r="AC96" s="208">
        <v>13</v>
      </c>
      <c r="AD96" s="208">
        <f>SUM(H96:AC96)</f>
        <v>516</v>
      </c>
    </row>
    <row r="97" spans="1:30" s="203" customFormat="1" ht="16.5" customHeight="1">
      <c r="A97" s="204">
        <v>22</v>
      </c>
      <c r="B97" s="227">
        <v>190</v>
      </c>
      <c r="C97" s="228" t="s">
        <v>425</v>
      </c>
      <c r="D97" s="228" t="s">
        <v>425</v>
      </c>
      <c r="E97" s="241">
        <v>1113</v>
      </c>
      <c r="F97" s="242" t="s">
        <v>32</v>
      </c>
      <c r="G97" s="204">
        <v>637</v>
      </c>
      <c r="H97" s="208">
        <v>2</v>
      </c>
      <c r="I97" s="208">
        <v>267</v>
      </c>
      <c r="J97" s="208">
        <v>173</v>
      </c>
      <c r="K97" s="208">
        <v>0</v>
      </c>
      <c r="L97" s="208">
        <v>2</v>
      </c>
      <c r="M97" s="208"/>
      <c r="N97" s="208">
        <v>48</v>
      </c>
      <c r="O97" s="208">
        <v>0</v>
      </c>
      <c r="P97" s="285">
        <v>0</v>
      </c>
      <c r="Q97" s="208">
        <v>9</v>
      </c>
      <c r="R97" s="208"/>
      <c r="S97" s="208"/>
      <c r="T97" s="210">
        <v>0</v>
      </c>
      <c r="U97" s="210">
        <v>2</v>
      </c>
      <c r="V97" s="210"/>
      <c r="W97" s="208"/>
      <c r="X97" s="208"/>
      <c r="Y97" s="208"/>
      <c r="Z97" s="208"/>
      <c r="AA97" s="208"/>
      <c r="AB97" s="208">
        <v>0</v>
      </c>
      <c r="AC97" s="208">
        <v>5</v>
      </c>
      <c r="AD97" s="208">
        <f t="shared" ref="AD97:AD98" si="46">SUM(H97:AC97)</f>
        <v>508</v>
      </c>
    </row>
    <row r="98" spans="1:30" s="203" customFormat="1" ht="16.5" customHeight="1">
      <c r="A98" s="204">
        <v>22</v>
      </c>
      <c r="B98" s="227">
        <v>190</v>
      </c>
      <c r="C98" s="228" t="s">
        <v>425</v>
      </c>
      <c r="D98" s="228" t="s">
        <v>425</v>
      </c>
      <c r="E98" s="241">
        <v>1114</v>
      </c>
      <c r="F98" s="243" t="s">
        <v>31</v>
      </c>
      <c r="G98" s="204">
        <v>580</v>
      </c>
      <c r="H98" s="208">
        <v>1</v>
      </c>
      <c r="I98" s="208">
        <v>269</v>
      </c>
      <c r="J98" s="208">
        <v>152</v>
      </c>
      <c r="K98" s="208">
        <v>2</v>
      </c>
      <c r="L98" s="208">
        <v>1</v>
      </c>
      <c r="M98" s="208"/>
      <c r="N98" s="208">
        <v>21</v>
      </c>
      <c r="O98" s="208">
        <v>1</v>
      </c>
      <c r="P98" s="285">
        <v>0</v>
      </c>
      <c r="Q98" s="208">
        <v>8</v>
      </c>
      <c r="R98" s="208"/>
      <c r="S98" s="208"/>
      <c r="T98" s="210">
        <v>1</v>
      </c>
      <c r="U98" s="210">
        <v>1</v>
      </c>
      <c r="V98" s="210"/>
      <c r="W98" s="208"/>
      <c r="X98" s="208"/>
      <c r="Y98" s="208"/>
      <c r="Z98" s="208"/>
      <c r="AA98" s="208"/>
      <c r="AB98" s="208">
        <v>0</v>
      </c>
      <c r="AC98" s="208">
        <v>11</v>
      </c>
      <c r="AD98" s="208">
        <f t="shared" si="46"/>
        <v>468</v>
      </c>
    </row>
    <row r="99" spans="1:30" s="203" customFormat="1" ht="16.5" customHeight="1">
      <c r="A99" s="204">
        <v>22</v>
      </c>
      <c r="B99" s="227">
        <v>190</v>
      </c>
      <c r="C99" s="228" t="s">
        <v>425</v>
      </c>
      <c r="D99" s="228" t="s">
        <v>425</v>
      </c>
      <c r="E99" s="247">
        <v>1114</v>
      </c>
      <c r="F99" s="243" t="s">
        <v>32</v>
      </c>
      <c r="G99" s="204">
        <v>579</v>
      </c>
      <c r="H99" s="208">
        <v>0</v>
      </c>
      <c r="I99" s="208">
        <v>289</v>
      </c>
      <c r="J99" s="208">
        <v>156</v>
      </c>
      <c r="K99" s="208">
        <v>2</v>
      </c>
      <c r="L99" s="208">
        <v>0</v>
      </c>
      <c r="M99" s="208"/>
      <c r="N99" s="208">
        <v>17</v>
      </c>
      <c r="O99" s="208">
        <v>0</v>
      </c>
      <c r="P99" s="285">
        <v>0</v>
      </c>
      <c r="Q99" s="208">
        <v>10</v>
      </c>
      <c r="R99" s="208"/>
      <c r="S99" s="208"/>
      <c r="T99" s="210">
        <v>2</v>
      </c>
      <c r="U99" s="210">
        <v>1</v>
      </c>
      <c r="V99" s="210"/>
      <c r="W99" s="208"/>
      <c r="X99" s="208"/>
      <c r="Y99" s="208"/>
      <c r="Z99" s="208"/>
      <c r="AA99" s="208"/>
      <c r="AB99" s="208">
        <v>0</v>
      </c>
      <c r="AC99" s="208">
        <v>8</v>
      </c>
      <c r="AD99" s="208">
        <f>SUM(H99:AC99)</f>
        <v>485</v>
      </c>
    </row>
    <row r="100" spans="1:30" s="203" customFormat="1" ht="16.5" customHeight="1">
      <c r="A100" s="204">
        <v>22</v>
      </c>
      <c r="B100" s="227">
        <v>190</v>
      </c>
      <c r="C100" s="251" t="s">
        <v>425</v>
      </c>
      <c r="D100" s="251" t="s">
        <v>426</v>
      </c>
      <c r="E100" s="255">
        <v>1115</v>
      </c>
      <c r="F100" s="256" t="s">
        <v>31</v>
      </c>
      <c r="G100" s="204">
        <v>380</v>
      </c>
      <c r="H100" s="208">
        <v>1</v>
      </c>
      <c r="I100" s="208">
        <v>149</v>
      </c>
      <c r="J100" s="208">
        <v>89</v>
      </c>
      <c r="K100" s="208">
        <v>1</v>
      </c>
      <c r="L100" s="208">
        <v>0</v>
      </c>
      <c r="M100" s="208"/>
      <c r="N100" s="208">
        <v>28</v>
      </c>
      <c r="O100" s="208">
        <v>0</v>
      </c>
      <c r="P100" s="285">
        <v>0</v>
      </c>
      <c r="Q100" s="208">
        <v>4</v>
      </c>
      <c r="R100" s="208"/>
      <c r="S100" s="208"/>
      <c r="T100" s="210">
        <v>1</v>
      </c>
      <c r="U100" s="210">
        <v>1</v>
      </c>
      <c r="V100" s="210"/>
      <c r="W100" s="208"/>
      <c r="X100" s="208"/>
      <c r="Y100" s="208"/>
      <c r="Z100" s="208"/>
      <c r="AA100" s="208"/>
      <c r="AB100" s="208">
        <v>0</v>
      </c>
      <c r="AC100" s="208">
        <v>9</v>
      </c>
      <c r="AD100" s="208">
        <f t="shared" ref="AD100:AD130" si="47">SUM(H100:AC100)</f>
        <v>283</v>
      </c>
    </row>
    <row r="101" spans="1:30" s="203" customFormat="1" ht="16.5" customHeight="1">
      <c r="A101" s="204">
        <v>22</v>
      </c>
      <c r="B101" s="232">
        <v>190</v>
      </c>
      <c r="C101" s="257" t="s">
        <v>425</v>
      </c>
      <c r="D101" s="257" t="s">
        <v>426</v>
      </c>
      <c r="E101" s="253">
        <v>1115</v>
      </c>
      <c r="F101" s="258" t="s">
        <v>32</v>
      </c>
      <c r="G101" s="204">
        <v>379</v>
      </c>
      <c r="H101" s="208">
        <v>1</v>
      </c>
      <c r="I101" s="208">
        <v>137</v>
      </c>
      <c r="J101" s="208">
        <v>103</v>
      </c>
      <c r="K101" s="208">
        <v>1</v>
      </c>
      <c r="L101" s="208">
        <v>2</v>
      </c>
      <c r="M101" s="208"/>
      <c r="N101" s="208">
        <v>27</v>
      </c>
      <c r="O101" s="208">
        <v>0</v>
      </c>
      <c r="P101" s="285">
        <v>0</v>
      </c>
      <c r="Q101" s="208">
        <v>3</v>
      </c>
      <c r="R101" s="208"/>
      <c r="S101" s="208"/>
      <c r="T101" s="210">
        <v>0</v>
      </c>
      <c r="U101" s="210">
        <v>3</v>
      </c>
      <c r="V101" s="210"/>
      <c r="W101" s="208"/>
      <c r="X101" s="208"/>
      <c r="Y101" s="208"/>
      <c r="Z101" s="208"/>
      <c r="AA101" s="208"/>
      <c r="AB101" s="208">
        <v>0</v>
      </c>
      <c r="AC101" s="208">
        <v>8</v>
      </c>
      <c r="AD101" s="208">
        <f t="shared" si="47"/>
        <v>285</v>
      </c>
    </row>
    <row r="102" spans="1:30" s="203" customFormat="1" ht="16.5" customHeight="1">
      <c r="A102" s="204">
        <v>22</v>
      </c>
      <c r="B102" s="227">
        <v>190</v>
      </c>
      <c r="C102" s="228" t="s">
        <v>425</v>
      </c>
      <c r="D102" s="228" t="s">
        <v>427</v>
      </c>
      <c r="E102" s="247">
        <v>1115</v>
      </c>
      <c r="F102" s="242" t="s">
        <v>79</v>
      </c>
      <c r="G102" s="204">
        <v>555</v>
      </c>
      <c r="H102" s="208">
        <v>2</v>
      </c>
      <c r="I102" s="208">
        <v>102</v>
      </c>
      <c r="J102" s="208">
        <v>193</v>
      </c>
      <c r="K102" s="208">
        <v>0</v>
      </c>
      <c r="L102" s="208">
        <v>2</v>
      </c>
      <c r="M102" s="208"/>
      <c r="N102" s="208">
        <v>39</v>
      </c>
      <c r="O102" s="208">
        <v>0</v>
      </c>
      <c r="P102" s="285">
        <v>0</v>
      </c>
      <c r="Q102" s="208">
        <v>3</v>
      </c>
      <c r="R102" s="208"/>
      <c r="S102" s="208"/>
      <c r="T102" s="210">
        <v>1</v>
      </c>
      <c r="U102" s="210">
        <v>0</v>
      </c>
      <c r="V102" s="210"/>
      <c r="W102" s="208"/>
      <c r="X102" s="208"/>
      <c r="Y102" s="208"/>
      <c r="Z102" s="208"/>
      <c r="AA102" s="208"/>
      <c r="AB102" s="208">
        <v>0</v>
      </c>
      <c r="AC102" s="208">
        <v>5</v>
      </c>
      <c r="AD102" s="208">
        <f t="shared" si="47"/>
        <v>347</v>
      </c>
    </row>
    <row r="103" spans="1:30" s="203" customFormat="1" ht="16.5" customHeight="1">
      <c r="A103" s="204">
        <v>22</v>
      </c>
      <c r="B103" s="232">
        <v>190</v>
      </c>
      <c r="C103" s="233" t="s">
        <v>425</v>
      </c>
      <c r="D103" s="233" t="s">
        <v>428</v>
      </c>
      <c r="E103" s="244">
        <v>1115</v>
      </c>
      <c r="F103" s="245" t="s">
        <v>136</v>
      </c>
      <c r="G103" s="204">
        <v>267</v>
      </c>
      <c r="H103" s="208">
        <v>0</v>
      </c>
      <c r="I103" s="208">
        <v>64</v>
      </c>
      <c r="J103" s="208">
        <v>38</v>
      </c>
      <c r="K103" s="208">
        <v>0</v>
      </c>
      <c r="L103" s="208">
        <v>0</v>
      </c>
      <c r="M103" s="208"/>
      <c r="N103" s="208">
        <v>37</v>
      </c>
      <c r="O103" s="208">
        <v>2</v>
      </c>
      <c r="P103" s="285">
        <v>0</v>
      </c>
      <c r="Q103" s="208">
        <v>10</v>
      </c>
      <c r="R103" s="208"/>
      <c r="S103" s="208"/>
      <c r="T103" s="210">
        <v>0</v>
      </c>
      <c r="U103" s="210">
        <v>0</v>
      </c>
      <c r="V103" s="210"/>
      <c r="W103" s="208"/>
      <c r="X103" s="208"/>
      <c r="Y103" s="208"/>
      <c r="Z103" s="208"/>
      <c r="AA103" s="208"/>
      <c r="AB103" s="208">
        <v>0</v>
      </c>
      <c r="AC103" s="208">
        <v>5</v>
      </c>
      <c r="AD103" s="208">
        <f t="shared" si="47"/>
        <v>156</v>
      </c>
    </row>
    <row r="104" spans="1:30" s="203" customFormat="1" ht="16.5" customHeight="1">
      <c r="A104" s="204">
        <v>22</v>
      </c>
      <c r="B104" s="227">
        <v>190</v>
      </c>
      <c r="C104" s="228" t="s">
        <v>425</v>
      </c>
      <c r="D104" s="228" t="s">
        <v>429</v>
      </c>
      <c r="E104" s="241">
        <v>1116</v>
      </c>
      <c r="F104" s="242" t="s">
        <v>31</v>
      </c>
      <c r="G104" s="204">
        <v>348</v>
      </c>
      <c r="H104" s="208">
        <v>0</v>
      </c>
      <c r="I104" s="208">
        <v>116</v>
      </c>
      <c r="J104" s="208">
        <v>80</v>
      </c>
      <c r="K104" s="208">
        <v>0</v>
      </c>
      <c r="L104" s="208">
        <v>3</v>
      </c>
      <c r="M104" s="208"/>
      <c r="N104" s="208">
        <v>15</v>
      </c>
      <c r="O104" s="208">
        <v>0</v>
      </c>
      <c r="P104" s="285">
        <v>0</v>
      </c>
      <c r="Q104" s="208">
        <v>7</v>
      </c>
      <c r="R104" s="208"/>
      <c r="S104" s="208"/>
      <c r="T104" s="210">
        <v>0</v>
      </c>
      <c r="U104" s="210">
        <v>2</v>
      </c>
      <c r="V104" s="210"/>
      <c r="W104" s="208"/>
      <c r="X104" s="208"/>
      <c r="Y104" s="208"/>
      <c r="Z104" s="208"/>
      <c r="AA104" s="208"/>
      <c r="AB104" s="208">
        <v>0</v>
      </c>
      <c r="AC104" s="208">
        <v>10</v>
      </c>
      <c r="AD104" s="208">
        <f t="shared" si="47"/>
        <v>233</v>
      </c>
    </row>
    <row r="105" spans="1:30" s="203" customFormat="1" ht="16.5" customHeight="1">
      <c r="A105" s="204">
        <v>22</v>
      </c>
      <c r="B105" s="227">
        <v>190</v>
      </c>
      <c r="C105" s="228" t="s">
        <v>425</v>
      </c>
      <c r="D105" s="228" t="s">
        <v>430</v>
      </c>
      <c r="E105" s="241">
        <v>1116</v>
      </c>
      <c r="F105" s="242" t="s">
        <v>79</v>
      </c>
      <c r="G105" s="204">
        <v>213</v>
      </c>
      <c r="H105" s="208">
        <v>2</v>
      </c>
      <c r="I105" s="208">
        <v>110</v>
      </c>
      <c r="J105" s="208">
        <v>70</v>
      </c>
      <c r="K105" s="208">
        <v>1</v>
      </c>
      <c r="L105" s="208">
        <v>1</v>
      </c>
      <c r="M105" s="208"/>
      <c r="N105" s="208">
        <v>10</v>
      </c>
      <c r="O105" s="208">
        <v>0</v>
      </c>
      <c r="P105" s="285">
        <v>0</v>
      </c>
      <c r="Q105" s="208">
        <v>1</v>
      </c>
      <c r="R105" s="208"/>
      <c r="S105" s="208"/>
      <c r="T105" s="210">
        <v>0</v>
      </c>
      <c r="U105" s="210">
        <v>0</v>
      </c>
      <c r="V105" s="210"/>
      <c r="W105" s="208"/>
      <c r="X105" s="208"/>
      <c r="Y105" s="208"/>
      <c r="Z105" s="208"/>
      <c r="AA105" s="208"/>
      <c r="AB105" s="208">
        <v>0</v>
      </c>
      <c r="AC105" s="208">
        <v>3</v>
      </c>
      <c r="AD105" s="208">
        <f t="shared" si="47"/>
        <v>198</v>
      </c>
    </row>
    <row r="106" spans="1:30" s="211" customFormat="1" ht="16.5">
      <c r="B106" s="219" t="s">
        <v>63</v>
      </c>
      <c r="C106" s="726" t="s">
        <v>64</v>
      </c>
      <c r="D106" s="726"/>
      <c r="E106" s="308"/>
      <c r="F106" s="308"/>
      <c r="G106" s="220">
        <f>SUM(G93:G105)</f>
        <v>6289</v>
      </c>
      <c r="H106" s="220">
        <f t="shared" ref="H106:AD106" si="48">SUM(H93:H105)</f>
        <v>11</v>
      </c>
      <c r="I106" s="220">
        <f t="shared" si="48"/>
        <v>2375</v>
      </c>
      <c r="J106" s="220">
        <f t="shared" si="48"/>
        <v>1855</v>
      </c>
      <c r="K106" s="220">
        <f t="shared" si="48"/>
        <v>14</v>
      </c>
      <c r="L106" s="220">
        <f t="shared" si="48"/>
        <v>15</v>
      </c>
      <c r="M106" s="220">
        <f t="shared" si="48"/>
        <v>0</v>
      </c>
      <c r="N106" s="220">
        <f t="shared" si="48"/>
        <v>342</v>
      </c>
      <c r="O106" s="220">
        <f t="shared" si="48"/>
        <v>4</v>
      </c>
      <c r="P106" s="220">
        <f t="shared" si="48"/>
        <v>0</v>
      </c>
      <c r="Q106" s="220">
        <f t="shared" si="48"/>
        <v>82</v>
      </c>
      <c r="R106" s="220">
        <f t="shared" si="48"/>
        <v>0</v>
      </c>
      <c r="S106" s="220">
        <f t="shared" si="48"/>
        <v>0</v>
      </c>
      <c r="T106" s="220">
        <f t="shared" si="48"/>
        <v>7</v>
      </c>
      <c r="U106" s="220">
        <f t="shared" si="48"/>
        <v>15</v>
      </c>
      <c r="V106" s="220">
        <f t="shared" si="48"/>
        <v>0</v>
      </c>
      <c r="W106" s="220">
        <f t="shared" si="48"/>
        <v>0</v>
      </c>
      <c r="X106" s="220">
        <f t="shared" si="48"/>
        <v>0</v>
      </c>
      <c r="Y106" s="220">
        <f t="shared" si="48"/>
        <v>0</v>
      </c>
      <c r="Z106" s="220">
        <f t="shared" si="48"/>
        <v>0</v>
      </c>
      <c r="AA106" s="220">
        <f t="shared" si="48"/>
        <v>0</v>
      </c>
      <c r="AB106" s="220">
        <f t="shared" si="48"/>
        <v>0</v>
      </c>
      <c r="AC106" s="220">
        <f t="shared" si="48"/>
        <v>103</v>
      </c>
      <c r="AD106" s="220">
        <f t="shared" si="48"/>
        <v>4823</v>
      </c>
    </row>
    <row r="107" spans="1:30" s="211" customFormat="1" ht="16.5">
      <c r="E107" s="221"/>
      <c r="F107" s="221"/>
      <c r="T107" s="211">
        <f>T106/2</f>
        <v>3.5</v>
      </c>
      <c r="U107" s="211">
        <f>U106/2</f>
        <v>7.5</v>
      </c>
    </row>
    <row r="108" spans="1:30" s="211" customFormat="1" ht="16.5">
      <c r="B108" s="219" t="s">
        <v>65</v>
      </c>
      <c r="C108" s="727" t="s">
        <v>66</v>
      </c>
      <c r="D108" s="728"/>
      <c r="E108" s="728"/>
      <c r="F108" s="729"/>
      <c r="G108" s="222" t="s">
        <v>6</v>
      </c>
      <c r="H108" s="200" t="s">
        <v>7</v>
      </c>
      <c r="I108" s="200" t="s">
        <v>8</v>
      </c>
      <c r="J108" s="200" t="s">
        <v>9</v>
      </c>
      <c r="K108" s="200" t="s">
        <v>10</v>
      </c>
      <c r="L108" s="200" t="s">
        <v>11</v>
      </c>
      <c r="M108" s="200" t="s">
        <v>12</v>
      </c>
      <c r="N108" s="200" t="s">
        <v>13</v>
      </c>
      <c r="O108" s="200" t="s">
        <v>14</v>
      </c>
      <c r="P108" s="200" t="s">
        <v>15</v>
      </c>
      <c r="Q108" s="200" t="s">
        <v>16</v>
      </c>
      <c r="R108" s="200" t="s">
        <v>17</v>
      </c>
      <c r="S108" s="200" t="s">
        <v>18</v>
      </c>
      <c r="T108" s="200" t="s">
        <v>22</v>
      </c>
      <c r="U108" s="200" t="s">
        <v>23</v>
      </c>
      <c r="V108" s="200" t="s">
        <v>24</v>
      </c>
      <c r="W108" s="200" t="s">
        <v>25</v>
      </c>
      <c r="X108" s="200" t="s">
        <v>26</v>
      </c>
      <c r="Y108" s="200" t="s">
        <v>27</v>
      </c>
      <c r="Z108" s="200" t="s">
        <v>28</v>
      </c>
      <c r="AA108" s="200" t="s">
        <v>29</v>
      </c>
    </row>
    <row r="109" spans="1:30" s="211" customFormat="1" ht="16.5">
      <c r="C109" s="730"/>
      <c r="D109" s="731"/>
      <c r="E109" s="731"/>
      <c r="F109" s="732"/>
      <c r="G109" s="217">
        <f>G106</f>
        <v>6289</v>
      </c>
      <c r="H109" s="217">
        <f>H106+3</f>
        <v>14</v>
      </c>
      <c r="I109" s="217">
        <f>I106+8</f>
        <v>2383</v>
      </c>
      <c r="J109" s="217">
        <f>J106+4</f>
        <v>1859</v>
      </c>
      <c r="K109" s="217">
        <f>K106+7</f>
        <v>21</v>
      </c>
      <c r="L109" s="217">
        <f t="shared" ref="L109:S109" si="49">L106</f>
        <v>15</v>
      </c>
      <c r="M109" s="217">
        <f t="shared" si="49"/>
        <v>0</v>
      </c>
      <c r="N109" s="217">
        <f t="shared" si="49"/>
        <v>342</v>
      </c>
      <c r="O109" s="217">
        <f t="shared" si="49"/>
        <v>4</v>
      </c>
      <c r="P109" s="217">
        <f t="shared" si="49"/>
        <v>0</v>
      </c>
      <c r="Q109" s="217">
        <f t="shared" si="49"/>
        <v>82</v>
      </c>
      <c r="R109" s="217">
        <f t="shared" si="49"/>
        <v>0</v>
      </c>
      <c r="S109" s="217">
        <f t="shared" si="49"/>
        <v>0</v>
      </c>
      <c r="T109" s="217">
        <f>W106</f>
        <v>0</v>
      </c>
      <c r="U109" s="217">
        <f t="shared" ref="U109" si="50">X106</f>
        <v>0</v>
      </c>
      <c r="V109" s="217">
        <f t="shared" ref="V109" si="51">Y106</f>
        <v>0</v>
      </c>
      <c r="W109" s="217">
        <f t="shared" ref="W109" si="52">Z106</f>
        <v>0</v>
      </c>
      <c r="X109" s="217">
        <f t="shared" ref="X109" si="53">AA106</f>
        <v>0</v>
      </c>
      <c r="Y109" s="217">
        <f>AB106</f>
        <v>0</v>
      </c>
      <c r="Z109" s="217">
        <f>AC106</f>
        <v>103</v>
      </c>
      <c r="AA109" s="217">
        <f>SUM(H109:Z109)</f>
        <v>4823</v>
      </c>
    </row>
    <row r="110" spans="1:30" s="211" customFormat="1" ht="16.5">
      <c r="E110" s="221"/>
      <c r="F110" s="221"/>
    </row>
    <row r="111" spans="1:30" s="211" customFormat="1" ht="30.75" customHeight="1">
      <c r="B111" s="219" t="s">
        <v>67</v>
      </c>
      <c r="C111" s="733" t="s">
        <v>68</v>
      </c>
      <c r="D111" s="733"/>
      <c r="E111" s="733"/>
      <c r="F111" s="733"/>
      <c r="G111" s="222" t="s">
        <v>6</v>
      </c>
      <c r="H111" s="724" t="s">
        <v>69</v>
      </c>
      <c r="I111" s="724"/>
      <c r="J111" s="724" t="s">
        <v>70</v>
      </c>
      <c r="K111" s="724"/>
      <c r="L111" s="200" t="s">
        <v>11</v>
      </c>
      <c r="M111" s="200" t="s">
        <v>12</v>
      </c>
      <c r="N111" s="200" t="s">
        <v>13</v>
      </c>
      <c r="O111" s="200" t="s">
        <v>14</v>
      </c>
      <c r="P111" s="200" t="s">
        <v>15</v>
      </c>
      <c r="Q111" s="200" t="s">
        <v>16</v>
      </c>
      <c r="R111" s="200" t="s">
        <v>17</v>
      </c>
      <c r="S111" s="200" t="s">
        <v>18</v>
      </c>
      <c r="T111" s="200" t="s">
        <v>22</v>
      </c>
      <c r="U111" s="200" t="s">
        <v>23</v>
      </c>
      <c r="V111" s="200" t="s">
        <v>24</v>
      </c>
      <c r="W111" s="200" t="s">
        <v>25</v>
      </c>
      <c r="X111" s="200" t="s">
        <v>26</v>
      </c>
      <c r="Y111" s="200" t="s">
        <v>27</v>
      </c>
      <c r="Z111" s="200" t="s">
        <v>28</v>
      </c>
      <c r="AA111" s="200" t="s">
        <v>29</v>
      </c>
    </row>
    <row r="112" spans="1:30" s="211" customFormat="1" ht="16.5">
      <c r="C112" s="733"/>
      <c r="D112" s="733"/>
      <c r="E112" s="733"/>
      <c r="F112" s="733"/>
      <c r="G112" s="217">
        <f>G106</f>
        <v>6289</v>
      </c>
      <c r="H112" s="725">
        <f>H109+J109</f>
        <v>1873</v>
      </c>
      <c r="I112" s="725"/>
      <c r="J112" s="725">
        <f>I109+K109</f>
        <v>2404</v>
      </c>
      <c r="K112" s="725"/>
      <c r="L112" s="217">
        <f>L109</f>
        <v>15</v>
      </c>
      <c r="M112" s="217" t="s">
        <v>790</v>
      </c>
      <c r="N112" s="217">
        <f t="shared" ref="N112:Q112" si="54">N109</f>
        <v>342</v>
      </c>
      <c r="O112" s="217">
        <f t="shared" si="54"/>
        <v>4</v>
      </c>
      <c r="P112" s="217" t="s">
        <v>790</v>
      </c>
      <c r="Q112" s="217">
        <f t="shared" si="54"/>
        <v>82</v>
      </c>
      <c r="R112" s="217" t="s">
        <v>790</v>
      </c>
      <c r="S112" s="217" t="s">
        <v>790</v>
      </c>
      <c r="T112" s="217" t="s">
        <v>790</v>
      </c>
      <c r="U112" s="217" t="s">
        <v>790</v>
      </c>
      <c r="V112" s="217" t="s">
        <v>790</v>
      </c>
      <c r="W112" s="217" t="s">
        <v>790</v>
      </c>
      <c r="X112" s="217" t="s">
        <v>790</v>
      </c>
      <c r="Y112" s="217">
        <f>Y109</f>
        <v>0</v>
      </c>
      <c r="Z112" s="217">
        <f>Z109</f>
        <v>103</v>
      </c>
      <c r="AA112" s="217">
        <f>SUM(H112:Z112)</f>
        <v>4823</v>
      </c>
    </row>
    <row r="113" spans="1:30" s="274" customFormat="1"/>
    <row r="114" spans="1:30" s="274" customFormat="1">
      <c r="A114" s="282"/>
      <c r="B114" s="282"/>
      <c r="C114" s="282"/>
      <c r="D114" s="282"/>
      <c r="E114" s="282"/>
      <c r="F114" s="282"/>
      <c r="G114" s="282"/>
    </row>
    <row r="115" spans="1:30" s="203" customFormat="1" ht="16.5" customHeight="1">
      <c r="A115" s="204">
        <v>22</v>
      </c>
      <c r="B115" s="227">
        <v>225</v>
      </c>
      <c r="C115" s="228" t="s">
        <v>431</v>
      </c>
      <c r="D115" s="228" t="s">
        <v>431</v>
      </c>
      <c r="E115" s="241">
        <v>1238</v>
      </c>
      <c r="F115" s="242" t="s">
        <v>31</v>
      </c>
      <c r="G115" s="204">
        <v>682</v>
      </c>
      <c r="H115" s="208">
        <v>221</v>
      </c>
      <c r="I115" s="208">
        <v>63</v>
      </c>
      <c r="J115" s="208">
        <v>4</v>
      </c>
      <c r="K115" s="208">
        <v>1</v>
      </c>
      <c r="L115" s="208">
        <v>1</v>
      </c>
      <c r="M115" s="208">
        <v>19</v>
      </c>
      <c r="N115" s="208">
        <v>74</v>
      </c>
      <c r="O115" s="208">
        <v>96</v>
      </c>
      <c r="P115" s="208">
        <v>0</v>
      </c>
      <c r="Q115" s="208">
        <v>29</v>
      </c>
      <c r="R115" s="208"/>
      <c r="S115" s="208"/>
      <c r="T115" s="210">
        <v>2</v>
      </c>
      <c r="U115" s="210">
        <v>1</v>
      </c>
      <c r="V115" s="210"/>
      <c r="W115" s="208"/>
      <c r="X115" s="208"/>
      <c r="Y115" s="208"/>
      <c r="Z115" s="208"/>
      <c r="AA115" s="208"/>
      <c r="AB115" s="208">
        <v>0</v>
      </c>
      <c r="AC115" s="208">
        <v>9</v>
      </c>
      <c r="AD115" s="208">
        <f t="shared" si="47"/>
        <v>520</v>
      </c>
    </row>
    <row r="116" spans="1:30" s="203" customFormat="1" ht="16.5" customHeight="1">
      <c r="A116" s="204">
        <v>22</v>
      </c>
      <c r="B116" s="227">
        <v>225</v>
      </c>
      <c r="C116" s="228" t="s">
        <v>431</v>
      </c>
      <c r="D116" s="228" t="s">
        <v>431</v>
      </c>
      <c r="E116" s="241">
        <v>1238</v>
      </c>
      <c r="F116" s="243" t="s">
        <v>32</v>
      </c>
      <c r="G116" s="204">
        <v>681</v>
      </c>
      <c r="H116" s="208">
        <v>178</v>
      </c>
      <c r="I116" s="208">
        <v>67</v>
      </c>
      <c r="J116" s="208">
        <v>3</v>
      </c>
      <c r="K116" s="208">
        <v>7</v>
      </c>
      <c r="L116" s="208">
        <v>1</v>
      </c>
      <c r="M116" s="208">
        <v>15</v>
      </c>
      <c r="N116" s="208">
        <v>100</v>
      </c>
      <c r="O116" s="208">
        <v>108</v>
      </c>
      <c r="P116" s="208">
        <v>0</v>
      </c>
      <c r="Q116" s="208">
        <v>23</v>
      </c>
      <c r="R116" s="208"/>
      <c r="S116" s="208"/>
      <c r="T116" s="210">
        <v>1</v>
      </c>
      <c r="U116" s="210">
        <v>0</v>
      </c>
      <c r="V116" s="210"/>
      <c r="W116" s="208"/>
      <c r="X116" s="208"/>
      <c r="Y116" s="208"/>
      <c r="Z116" s="208"/>
      <c r="AA116" s="208"/>
      <c r="AB116" s="208">
        <v>1</v>
      </c>
      <c r="AC116" s="208">
        <v>5</v>
      </c>
      <c r="AD116" s="208">
        <f t="shared" si="47"/>
        <v>509</v>
      </c>
    </row>
    <row r="117" spans="1:30" s="203" customFormat="1" ht="16.5" customHeight="1">
      <c r="A117" s="204">
        <v>22</v>
      </c>
      <c r="B117" s="227">
        <v>225</v>
      </c>
      <c r="C117" s="228" t="s">
        <v>431</v>
      </c>
      <c r="D117" s="228" t="s">
        <v>432</v>
      </c>
      <c r="E117" s="241">
        <v>1239</v>
      </c>
      <c r="F117" s="243" t="s">
        <v>31</v>
      </c>
      <c r="G117" s="204">
        <v>622</v>
      </c>
      <c r="H117" s="208">
        <v>192</v>
      </c>
      <c r="I117" s="208">
        <v>49</v>
      </c>
      <c r="J117" s="208">
        <v>17</v>
      </c>
      <c r="K117" s="208">
        <v>3</v>
      </c>
      <c r="L117" s="208">
        <v>4</v>
      </c>
      <c r="M117" s="208">
        <v>2</v>
      </c>
      <c r="N117" s="208">
        <v>7</v>
      </c>
      <c r="O117" s="208">
        <v>156</v>
      </c>
      <c r="P117" s="208">
        <v>0</v>
      </c>
      <c r="Q117" s="208">
        <v>55</v>
      </c>
      <c r="R117" s="208"/>
      <c r="S117" s="208"/>
      <c r="T117" s="210">
        <v>5</v>
      </c>
      <c r="U117" s="210">
        <v>0</v>
      </c>
      <c r="V117" s="210"/>
      <c r="W117" s="208"/>
      <c r="X117" s="208"/>
      <c r="Y117" s="208"/>
      <c r="Z117" s="208"/>
      <c r="AA117" s="208"/>
      <c r="AB117" s="208">
        <v>0</v>
      </c>
      <c r="AC117" s="208">
        <v>11</v>
      </c>
      <c r="AD117" s="208">
        <f t="shared" si="47"/>
        <v>501</v>
      </c>
    </row>
    <row r="118" spans="1:30" s="203" customFormat="1" ht="16.5" customHeight="1">
      <c r="A118" s="204">
        <v>22</v>
      </c>
      <c r="B118" s="227">
        <v>225</v>
      </c>
      <c r="C118" s="228" t="s">
        <v>431</v>
      </c>
      <c r="D118" s="228" t="s">
        <v>432</v>
      </c>
      <c r="E118" s="247">
        <v>1239</v>
      </c>
      <c r="F118" s="242" t="s">
        <v>32</v>
      </c>
      <c r="G118" s="204">
        <v>622</v>
      </c>
      <c r="H118" s="208">
        <v>192</v>
      </c>
      <c r="I118" s="208">
        <v>56</v>
      </c>
      <c r="J118" s="208">
        <v>5</v>
      </c>
      <c r="K118" s="208">
        <v>1</v>
      </c>
      <c r="L118" s="208">
        <v>3</v>
      </c>
      <c r="M118" s="208">
        <v>2</v>
      </c>
      <c r="N118" s="208">
        <v>8</v>
      </c>
      <c r="O118" s="208">
        <v>161</v>
      </c>
      <c r="P118" s="208">
        <v>0</v>
      </c>
      <c r="Q118" s="208">
        <v>62</v>
      </c>
      <c r="R118" s="208"/>
      <c r="S118" s="208"/>
      <c r="T118" s="210">
        <v>6</v>
      </c>
      <c r="U118" s="210">
        <v>0</v>
      </c>
      <c r="V118" s="210"/>
      <c r="W118" s="208"/>
      <c r="X118" s="208"/>
      <c r="Y118" s="208"/>
      <c r="Z118" s="208"/>
      <c r="AA118" s="208"/>
      <c r="AB118" s="208">
        <v>0</v>
      </c>
      <c r="AC118" s="208">
        <v>12</v>
      </c>
      <c r="AD118" s="208">
        <f t="shared" si="47"/>
        <v>508</v>
      </c>
    </row>
    <row r="119" spans="1:30" s="203" customFormat="1" ht="16.5" customHeight="1">
      <c r="A119" s="204">
        <v>22</v>
      </c>
      <c r="B119" s="227">
        <v>225</v>
      </c>
      <c r="C119" s="228" t="s">
        <v>431</v>
      </c>
      <c r="D119" s="228" t="s">
        <v>433</v>
      </c>
      <c r="E119" s="241">
        <v>1240</v>
      </c>
      <c r="F119" s="243" t="s">
        <v>31</v>
      </c>
      <c r="G119" s="204">
        <v>611</v>
      </c>
      <c r="H119" s="208">
        <v>54</v>
      </c>
      <c r="I119" s="208">
        <v>9</v>
      </c>
      <c r="J119" s="208">
        <v>21</v>
      </c>
      <c r="K119" s="208">
        <v>2</v>
      </c>
      <c r="L119" s="208">
        <v>2</v>
      </c>
      <c r="M119" s="208">
        <v>8</v>
      </c>
      <c r="N119" s="208">
        <v>5</v>
      </c>
      <c r="O119" s="208">
        <v>166</v>
      </c>
      <c r="P119" s="208">
        <v>0</v>
      </c>
      <c r="Q119" s="208">
        <v>216</v>
      </c>
      <c r="R119" s="208"/>
      <c r="S119" s="208"/>
      <c r="T119" s="210">
        <v>2</v>
      </c>
      <c r="U119" s="210">
        <v>0</v>
      </c>
      <c r="V119" s="210"/>
      <c r="W119" s="208"/>
      <c r="X119" s="208"/>
      <c r="Y119" s="208"/>
      <c r="Z119" s="208"/>
      <c r="AA119" s="208"/>
      <c r="AB119" s="208">
        <v>0</v>
      </c>
      <c r="AC119" s="208">
        <v>12</v>
      </c>
      <c r="AD119" s="208">
        <f t="shared" si="47"/>
        <v>497</v>
      </c>
    </row>
    <row r="120" spans="1:30" s="203" customFormat="1" ht="16.5" customHeight="1">
      <c r="A120" s="204">
        <v>22</v>
      </c>
      <c r="B120" s="227">
        <v>225</v>
      </c>
      <c r="C120" s="228" t="s">
        <v>431</v>
      </c>
      <c r="D120" s="228" t="s">
        <v>433</v>
      </c>
      <c r="E120" s="241">
        <v>1240</v>
      </c>
      <c r="F120" s="243" t="s">
        <v>32</v>
      </c>
      <c r="G120" s="204">
        <v>611</v>
      </c>
      <c r="H120" s="208">
        <v>52</v>
      </c>
      <c r="I120" s="208">
        <v>35</v>
      </c>
      <c r="J120" s="208">
        <v>17</v>
      </c>
      <c r="K120" s="208">
        <v>2</v>
      </c>
      <c r="L120" s="208">
        <v>3</v>
      </c>
      <c r="M120" s="208">
        <v>4</v>
      </c>
      <c r="N120" s="208">
        <v>5</v>
      </c>
      <c r="O120" s="208">
        <v>205</v>
      </c>
      <c r="P120" s="208">
        <v>0</v>
      </c>
      <c r="Q120" s="208">
        <v>164</v>
      </c>
      <c r="R120" s="208"/>
      <c r="S120" s="208"/>
      <c r="T120" s="210">
        <v>0</v>
      </c>
      <c r="U120" s="210">
        <v>0</v>
      </c>
      <c r="V120" s="210"/>
      <c r="W120" s="208"/>
      <c r="X120" s="208"/>
      <c r="Y120" s="208"/>
      <c r="Z120" s="208"/>
      <c r="AA120" s="208"/>
      <c r="AB120" s="208">
        <v>0</v>
      </c>
      <c r="AC120" s="208">
        <v>23</v>
      </c>
      <c r="AD120" s="208">
        <f t="shared" si="47"/>
        <v>510</v>
      </c>
    </row>
    <row r="121" spans="1:30" s="211" customFormat="1" ht="16.5">
      <c r="B121" s="219" t="s">
        <v>63</v>
      </c>
      <c r="C121" s="726" t="s">
        <v>64</v>
      </c>
      <c r="D121" s="726"/>
      <c r="E121" s="308"/>
      <c r="F121" s="308"/>
      <c r="G121" s="220">
        <f>SUM(G115:G120)</f>
        <v>3829</v>
      </c>
      <c r="H121" s="220">
        <f t="shared" ref="H121:AD121" si="55">SUM(H115:H120)</f>
        <v>889</v>
      </c>
      <c r="I121" s="220">
        <f t="shared" si="55"/>
        <v>279</v>
      </c>
      <c r="J121" s="220">
        <f t="shared" si="55"/>
        <v>67</v>
      </c>
      <c r="K121" s="220">
        <f t="shared" si="55"/>
        <v>16</v>
      </c>
      <c r="L121" s="220">
        <f t="shared" si="55"/>
        <v>14</v>
      </c>
      <c r="M121" s="220">
        <f t="shared" si="55"/>
        <v>50</v>
      </c>
      <c r="N121" s="220">
        <f t="shared" si="55"/>
        <v>199</v>
      </c>
      <c r="O121" s="220">
        <f t="shared" si="55"/>
        <v>892</v>
      </c>
      <c r="P121" s="220">
        <f t="shared" si="55"/>
        <v>0</v>
      </c>
      <c r="Q121" s="220">
        <f t="shared" si="55"/>
        <v>549</v>
      </c>
      <c r="R121" s="220">
        <f t="shared" si="55"/>
        <v>0</v>
      </c>
      <c r="S121" s="220">
        <f t="shared" si="55"/>
        <v>0</v>
      </c>
      <c r="T121" s="220">
        <f t="shared" si="55"/>
        <v>16</v>
      </c>
      <c r="U121" s="220">
        <f t="shared" si="55"/>
        <v>1</v>
      </c>
      <c r="V121" s="220">
        <f t="shared" si="55"/>
        <v>0</v>
      </c>
      <c r="W121" s="220">
        <f t="shared" si="55"/>
        <v>0</v>
      </c>
      <c r="X121" s="220">
        <f t="shared" si="55"/>
        <v>0</v>
      </c>
      <c r="Y121" s="220">
        <f t="shared" si="55"/>
        <v>0</v>
      </c>
      <c r="Z121" s="220">
        <f t="shared" si="55"/>
        <v>0</v>
      </c>
      <c r="AA121" s="220">
        <f t="shared" si="55"/>
        <v>0</v>
      </c>
      <c r="AB121" s="220">
        <f t="shared" si="55"/>
        <v>1</v>
      </c>
      <c r="AC121" s="220">
        <f t="shared" si="55"/>
        <v>72</v>
      </c>
      <c r="AD121" s="220">
        <f t="shared" si="55"/>
        <v>3045</v>
      </c>
    </row>
    <row r="122" spans="1:30" s="211" customFormat="1" ht="16.5">
      <c r="E122" s="221"/>
      <c r="F122" s="221"/>
      <c r="T122" s="211">
        <f>T121/2</f>
        <v>8</v>
      </c>
      <c r="U122" s="211">
        <f>U121/2</f>
        <v>0.5</v>
      </c>
    </row>
    <row r="123" spans="1:30" s="211" customFormat="1" ht="16.5">
      <c r="B123" s="219" t="s">
        <v>65</v>
      </c>
      <c r="C123" s="727" t="s">
        <v>66</v>
      </c>
      <c r="D123" s="728"/>
      <c r="E123" s="728"/>
      <c r="F123" s="729"/>
      <c r="G123" s="222" t="s">
        <v>6</v>
      </c>
      <c r="H123" s="200" t="s">
        <v>7</v>
      </c>
      <c r="I123" s="200" t="s">
        <v>8</v>
      </c>
      <c r="J123" s="200" t="s">
        <v>9</v>
      </c>
      <c r="K123" s="200" t="s">
        <v>10</v>
      </c>
      <c r="L123" s="200" t="s">
        <v>11</v>
      </c>
      <c r="M123" s="200" t="s">
        <v>12</v>
      </c>
      <c r="N123" s="200" t="s">
        <v>13</v>
      </c>
      <c r="O123" s="200" t="s">
        <v>14</v>
      </c>
      <c r="P123" s="200" t="s">
        <v>15</v>
      </c>
      <c r="Q123" s="200" t="s">
        <v>16</v>
      </c>
      <c r="R123" s="200" t="s">
        <v>17</v>
      </c>
      <c r="S123" s="200" t="s">
        <v>18</v>
      </c>
      <c r="T123" s="200" t="s">
        <v>22</v>
      </c>
      <c r="U123" s="200" t="s">
        <v>23</v>
      </c>
      <c r="V123" s="200" t="s">
        <v>24</v>
      </c>
      <c r="W123" s="200" t="s">
        <v>25</v>
      </c>
      <c r="X123" s="200" t="s">
        <v>26</v>
      </c>
      <c r="Y123" s="200" t="s">
        <v>27</v>
      </c>
      <c r="Z123" s="200" t="s">
        <v>28</v>
      </c>
      <c r="AA123" s="200" t="s">
        <v>29</v>
      </c>
    </row>
    <row r="124" spans="1:30" s="211" customFormat="1" ht="16.5">
      <c r="C124" s="730"/>
      <c r="D124" s="731"/>
      <c r="E124" s="731"/>
      <c r="F124" s="732"/>
      <c r="G124" s="217">
        <f>G121</f>
        <v>3829</v>
      </c>
      <c r="H124" s="217">
        <f>H121+8</f>
        <v>897</v>
      </c>
      <c r="I124" s="217">
        <f>I121+1</f>
        <v>280</v>
      </c>
      <c r="J124" s="217">
        <f>J121+8</f>
        <v>75</v>
      </c>
      <c r="K124" s="217">
        <f>K121</f>
        <v>16</v>
      </c>
      <c r="L124" s="217">
        <f t="shared" ref="L124:S124" si="56">L121</f>
        <v>14</v>
      </c>
      <c r="M124" s="217">
        <f t="shared" si="56"/>
        <v>50</v>
      </c>
      <c r="N124" s="217">
        <f t="shared" si="56"/>
        <v>199</v>
      </c>
      <c r="O124" s="217">
        <f t="shared" si="56"/>
        <v>892</v>
      </c>
      <c r="P124" s="217">
        <f t="shared" si="56"/>
        <v>0</v>
      </c>
      <c r="Q124" s="217">
        <f t="shared" si="56"/>
        <v>549</v>
      </c>
      <c r="R124" s="217">
        <f t="shared" si="56"/>
        <v>0</v>
      </c>
      <c r="S124" s="217">
        <f t="shared" si="56"/>
        <v>0</v>
      </c>
      <c r="T124" s="217">
        <f>W121</f>
        <v>0</v>
      </c>
      <c r="U124" s="217">
        <f t="shared" ref="U124" si="57">X121</f>
        <v>0</v>
      </c>
      <c r="V124" s="217">
        <f t="shared" ref="V124" si="58">Y121</f>
        <v>0</v>
      </c>
      <c r="W124" s="217">
        <f t="shared" ref="W124" si="59">Z121</f>
        <v>0</v>
      </c>
      <c r="X124" s="217">
        <f t="shared" ref="X124" si="60">AA121</f>
        <v>0</v>
      </c>
      <c r="Y124" s="217">
        <f>AB121</f>
        <v>1</v>
      </c>
      <c r="Z124" s="217">
        <f>AC121</f>
        <v>72</v>
      </c>
      <c r="AA124" s="217">
        <f>SUM(H124:Z124)</f>
        <v>3045</v>
      </c>
    </row>
    <row r="125" spans="1:30" s="211" customFormat="1" ht="16.5">
      <c r="E125" s="221"/>
      <c r="F125" s="221"/>
      <c r="J125" s="211" t="s">
        <v>787</v>
      </c>
    </row>
    <row r="126" spans="1:30" s="211" customFormat="1" ht="30.75" customHeight="1">
      <c r="B126" s="219" t="s">
        <v>67</v>
      </c>
      <c r="C126" s="733" t="s">
        <v>68</v>
      </c>
      <c r="D126" s="733"/>
      <c r="E126" s="733"/>
      <c r="F126" s="733"/>
      <c r="G126" s="222" t="s">
        <v>6</v>
      </c>
      <c r="H126" s="724" t="s">
        <v>69</v>
      </c>
      <c r="I126" s="724"/>
      <c r="J126" s="724" t="s">
        <v>70</v>
      </c>
      <c r="K126" s="724"/>
      <c r="L126" s="200" t="s">
        <v>11</v>
      </c>
      <c r="M126" s="200" t="s">
        <v>12</v>
      </c>
      <c r="N126" s="200" t="s">
        <v>13</v>
      </c>
      <c r="O126" s="200" t="s">
        <v>14</v>
      </c>
      <c r="P126" s="200" t="s">
        <v>15</v>
      </c>
      <c r="Q126" s="200" t="s">
        <v>16</v>
      </c>
      <c r="R126" s="200" t="s">
        <v>17</v>
      </c>
      <c r="S126" s="200" t="s">
        <v>18</v>
      </c>
      <c r="T126" s="200" t="s">
        <v>22</v>
      </c>
      <c r="U126" s="200" t="s">
        <v>23</v>
      </c>
      <c r="V126" s="200" t="s">
        <v>24</v>
      </c>
      <c r="W126" s="200" t="s">
        <v>25</v>
      </c>
      <c r="X126" s="200" t="s">
        <v>26</v>
      </c>
      <c r="Y126" s="200" t="s">
        <v>27</v>
      </c>
      <c r="Z126" s="200" t="s">
        <v>28</v>
      </c>
      <c r="AA126" s="200" t="s">
        <v>29</v>
      </c>
    </row>
    <row r="127" spans="1:30" s="211" customFormat="1" ht="16.5">
      <c r="C127" s="733"/>
      <c r="D127" s="733"/>
      <c r="E127" s="733"/>
      <c r="F127" s="733"/>
      <c r="G127" s="217">
        <f>G121</f>
        <v>3829</v>
      </c>
      <c r="H127" s="725">
        <f>H124+J124</f>
        <v>972</v>
      </c>
      <c r="I127" s="725"/>
      <c r="J127" s="725">
        <f>I124+K124</f>
        <v>296</v>
      </c>
      <c r="K127" s="725"/>
      <c r="L127" s="217">
        <f>L124</f>
        <v>14</v>
      </c>
      <c r="M127" s="217">
        <f t="shared" ref="M127:Q127" si="61">M124</f>
        <v>50</v>
      </c>
      <c r="N127" s="217">
        <f t="shared" si="61"/>
        <v>199</v>
      </c>
      <c r="O127" s="217">
        <f t="shared" si="61"/>
        <v>892</v>
      </c>
      <c r="P127" s="217" t="s">
        <v>790</v>
      </c>
      <c r="Q127" s="217">
        <f t="shared" si="61"/>
        <v>549</v>
      </c>
      <c r="R127" s="217" t="s">
        <v>790</v>
      </c>
      <c r="S127" s="217" t="s">
        <v>790</v>
      </c>
      <c r="T127" s="217" t="s">
        <v>790</v>
      </c>
      <c r="U127" s="217" t="s">
        <v>790</v>
      </c>
      <c r="V127" s="217" t="s">
        <v>790</v>
      </c>
      <c r="W127" s="217" t="s">
        <v>790</v>
      </c>
      <c r="X127" s="217" t="s">
        <v>790</v>
      </c>
      <c r="Y127" s="217">
        <f>Y124</f>
        <v>1</v>
      </c>
      <c r="Z127" s="217">
        <f>Z124</f>
        <v>72</v>
      </c>
      <c r="AA127" s="217">
        <f>SUM(H127:Z127)</f>
        <v>3045</v>
      </c>
    </row>
    <row r="128" spans="1:30" s="274" customFormat="1"/>
    <row r="129" spans="1:30" s="274" customFormat="1">
      <c r="A129" s="282"/>
      <c r="B129" s="282"/>
      <c r="C129" s="282"/>
      <c r="D129" s="282"/>
      <c r="E129" s="282"/>
      <c r="F129" s="282"/>
      <c r="G129" s="282"/>
    </row>
    <row r="130" spans="1:30" s="203" customFormat="1" ht="16.5" customHeight="1">
      <c r="A130" s="204">
        <v>22</v>
      </c>
      <c r="B130" s="259">
        <v>283</v>
      </c>
      <c r="C130" s="257" t="s">
        <v>434</v>
      </c>
      <c r="D130" s="257" t="s">
        <v>434</v>
      </c>
      <c r="E130" s="253">
        <v>1409</v>
      </c>
      <c r="F130" s="254" t="s">
        <v>31</v>
      </c>
      <c r="G130" s="204">
        <v>527</v>
      </c>
      <c r="H130" s="208">
        <v>1</v>
      </c>
      <c r="I130" s="208">
        <v>122</v>
      </c>
      <c r="J130" s="208">
        <v>14</v>
      </c>
      <c r="K130" s="208">
        <v>2</v>
      </c>
      <c r="L130" s="208">
        <v>1</v>
      </c>
      <c r="M130" s="208">
        <v>0</v>
      </c>
      <c r="N130" s="208">
        <v>197</v>
      </c>
      <c r="O130" s="208">
        <v>0</v>
      </c>
      <c r="P130" s="208">
        <v>0</v>
      </c>
      <c r="Q130" s="208">
        <v>97</v>
      </c>
      <c r="R130" s="208"/>
      <c r="S130" s="208"/>
      <c r="T130" s="210">
        <v>0</v>
      </c>
      <c r="U130" s="210">
        <v>3</v>
      </c>
      <c r="V130" s="210"/>
      <c r="W130" s="208"/>
      <c r="X130" s="208"/>
      <c r="Y130" s="208"/>
      <c r="Z130" s="208"/>
      <c r="AA130" s="208"/>
      <c r="AB130" s="208">
        <v>0</v>
      </c>
      <c r="AC130" s="208">
        <v>14</v>
      </c>
      <c r="AD130" s="208">
        <f t="shared" si="47"/>
        <v>451</v>
      </c>
    </row>
    <row r="131" spans="1:30" s="203" customFormat="1" ht="16.5" customHeight="1">
      <c r="A131" s="204">
        <v>22</v>
      </c>
      <c r="B131" s="227">
        <v>283</v>
      </c>
      <c r="C131" s="228" t="s">
        <v>434</v>
      </c>
      <c r="D131" s="228" t="s">
        <v>434</v>
      </c>
      <c r="E131" s="247">
        <v>1409</v>
      </c>
      <c r="F131" s="242" t="s">
        <v>32</v>
      </c>
      <c r="G131" s="204">
        <v>527</v>
      </c>
      <c r="H131" s="208">
        <v>0</v>
      </c>
      <c r="I131" s="208">
        <v>89</v>
      </c>
      <c r="J131" s="208">
        <v>20</v>
      </c>
      <c r="K131" s="208">
        <v>1</v>
      </c>
      <c r="L131" s="208">
        <v>1</v>
      </c>
      <c r="M131" s="208">
        <v>0</v>
      </c>
      <c r="N131" s="208">
        <v>231</v>
      </c>
      <c r="O131" s="208">
        <v>0</v>
      </c>
      <c r="P131" s="208">
        <v>0</v>
      </c>
      <c r="Q131" s="208">
        <v>67</v>
      </c>
      <c r="R131" s="208"/>
      <c r="S131" s="208"/>
      <c r="T131" s="210">
        <v>0</v>
      </c>
      <c r="U131" s="210">
        <v>5</v>
      </c>
      <c r="V131" s="210"/>
      <c r="W131" s="208"/>
      <c r="X131" s="208"/>
      <c r="Y131" s="208"/>
      <c r="Z131" s="208"/>
      <c r="AA131" s="208"/>
      <c r="AB131" s="208">
        <v>0</v>
      </c>
      <c r="AC131" s="208">
        <v>14</v>
      </c>
      <c r="AD131" s="208">
        <f>SUM(H131:AC131)</f>
        <v>428</v>
      </c>
    </row>
    <row r="132" spans="1:30" s="203" customFormat="1" ht="16.5" customHeight="1">
      <c r="A132" s="204">
        <v>22</v>
      </c>
      <c r="B132" s="227">
        <v>283</v>
      </c>
      <c r="C132" s="228" t="s">
        <v>434</v>
      </c>
      <c r="D132" s="228" t="s">
        <v>434</v>
      </c>
      <c r="E132" s="241">
        <v>1409</v>
      </c>
      <c r="F132" s="243" t="s">
        <v>33</v>
      </c>
      <c r="G132" s="204">
        <v>527</v>
      </c>
      <c r="H132" s="208">
        <v>0</v>
      </c>
      <c r="I132" s="208">
        <v>135</v>
      </c>
      <c r="J132" s="208">
        <v>17</v>
      </c>
      <c r="K132" s="208">
        <v>5</v>
      </c>
      <c r="L132" s="208">
        <v>1</v>
      </c>
      <c r="M132" s="208">
        <v>0</v>
      </c>
      <c r="N132" s="208">
        <v>215</v>
      </c>
      <c r="O132" s="208">
        <v>0</v>
      </c>
      <c r="P132" s="208">
        <v>0</v>
      </c>
      <c r="Q132" s="208">
        <v>49</v>
      </c>
      <c r="R132" s="208"/>
      <c r="S132" s="208"/>
      <c r="T132" s="210">
        <v>2</v>
      </c>
      <c r="U132" s="210">
        <v>5</v>
      </c>
      <c r="V132" s="210"/>
      <c r="W132" s="208"/>
      <c r="X132" s="208"/>
      <c r="Y132" s="208"/>
      <c r="Z132" s="208"/>
      <c r="AA132" s="208"/>
      <c r="AB132" s="208">
        <v>0</v>
      </c>
      <c r="AC132" s="208">
        <v>12</v>
      </c>
      <c r="AD132" s="208">
        <f t="shared" ref="AD132:AD162" si="62">SUM(H132:AC132)</f>
        <v>441</v>
      </c>
    </row>
    <row r="133" spans="1:30" s="203" customFormat="1" ht="16.5" customHeight="1">
      <c r="A133" s="204">
        <v>22</v>
      </c>
      <c r="B133" s="227">
        <v>283</v>
      </c>
      <c r="C133" s="228" t="s">
        <v>434</v>
      </c>
      <c r="D133" s="228" t="s">
        <v>435</v>
      </c>
      <c r="E133" s="241">
        <v>1410</v>
      </c>
      <c r="F133" s="243" t="s">
        <v>31</v>
      </c>
      <c r="G133" s="204">
        <v>473</v>
      </c>
      <c r="H133" s="208">
        <v>2</v>
      </c>
      <c r="I133" s="208">
        <v>116</v>
      </c>
      <c r="J133" s="208">
        <v>31</v>
      </c>
      <c r="K133" s="208">
        <v>5</v>
      </c>
      <c r="L133" s="208">
        <v>7</v>
      </c>
      <c r="M133" s="208">
        <v>0</v>
      </c>
      <c r="N133" s="208">
        <v>109</v>
      </c>
      <c r="O133" s="208">
        <v>0</v>
      </c>
      <c r="P133" s="208">
        <v>0</v>
      </c>
      <c r="Q133" s="208">
        <v>85</v>
      </c>
      <c r="R133" s="208"/>
      <c r="S133" s="208"/>
      <c r="T133" s="210">
        <v>0</v>
      </c>
      <c r="U133" s="210">
        <v>3</v>
      </c>
      <c r="V133" s="210"/>
      <c r="W133" s="208"/>
      <c r="X133" s="208"/>
      <c r="Y133" s="208"/>
      <c r="Z133" s="208"/>
      <c r="AA133" s="208"/>
      <c r="AB133" s="208">
        <v>0</v>
      </c>
      <c r="AC133" s="208">
        <v>24</v>
      </c>
      <c r="AD133" s="208">
        <f t="shared" si="62"/>
        <v>382</v>
      </c>
    </row>
    <row r="134" spans="1:30" s="203" customFormat="1" ht="16.5" customHeight="1">
      <c r="A134" s="204">
        <v>22</v>
      </c>
      <c r="B134" s="227">
        <v>283</v>
      </c>
      <c r="C134" s="228" t="s">
        <v>434</v>
      </c>
      <c r="D134" s="228" t="s">
        <v>435</v>
      </c>
      <c r="E134" s="241">
        <v>1410</v>
      </c>
      <c r="F134" s="242" t="s">
        <v>32</v>
      </c>
      <c r="G134" s="204">
        <v>473</v>
      </c>
      <c r="H134" s="208">
        <v>1</v>
      </c>
      <c r="I134" s="208">
        <v>76</v>
      </c>
      <c r="J134" s="208">
        <v>37</v>
      </c>
      <c r="K134" s="208">
        <v>1</v>
      </c>
      <c r="L134" s="208">
        <v>7</v>
      </c>
      <c r="M134" s="208">
        <v>0</v>
      </c>
      <c r="N134" s="208">
        <v>133</v>
      </c>
      <c r="O134" s="208">
        <v>0</v>
      </c>
      <c r="P134" s="208">
        <v>0</v>
      </c>
      <c r="Q134" s="208">
        <v>77</v>
      </c>
      <c r="R134" s="208"/>
      <c r="S134" s="208"/>
      <c r="T134" s="210">
        <v>2</v>
      </c>
      <c r="U134" s="210">
        <v>1</v>
      </c>
      <c r="V134" s="210"/>
      <c r="W134" s="208"/>
      <c r="X134" s="208"/>
      <c r="Y134" s="208"/>
      <c r="Z134" s="208"/>
      <c r="AA134" s="208"/>
      <c r="AB134" s="208">
        <v>0</v>
      </c>
      <c r="AC134" s="208">
        <v>21</v>
      </c>
      <c r="AD134" s="208">
        <f t="shared" si="62"/>
        <v>356</v>
      </c>
    </row>
    <row r="135" spans="1:30" s="211" customFormat="1" ht="16.5">
      <c r="B135" s="219" t="s">
        <v>63</v>
      </c>
      <c r="C135" s="726" t="s">
        <v>64</v>
      </c>
      <c r="D135" s="726"/>
      <c r="E135" s="308"/>
      <c r="F135" s="308"/>
      <c r="G135" s="220">
        <f>SUM(G130:G134)</f>
        <v>2527</v>
      </c>
      <c r="H135" s="220">
        <f t="shared" ref="H135:AD135" si="63">SUM(H130:H134)</f>
        <v>4</v>
      </c>
      <c r="I135" s="220">
        <f t="shared" si="63"/>
        <v>538</v>
      </c>
      <c r="J135" s="220">
        <f t="shared" si="63"/>
        <v>119</v>
      </c>
      <c r="K135" s="220">
        <f t="shared" si="63"/>
        <v>14</v>
      </c>
      <c r="L135" s="220">
        <f t="shared" si="63"/>
        <v>17</v>
      </c>
      <c r="M135" s="220">
        <f t="shared" si="63"/>
        <v>0</v>
      </c>
      <c r="N135" s="220">
        <f t="shared" si="63"/>
        <v>885</v>
      </c>
      <c r="O135" s="220">
        <f t="shared" si="63"/>
        <v>0</v>
      </c>
      <c r="P135" s="220">
        <f t="shared" si="63"/>
        <v>0</v>
      </c>
      <c r="Q135" s="220">
        <f t="shared" si="63"/>
        <v>375</v>
      </c>
      <c r="R135" s="220">
        <f t="shared" si="63"/>
        <v>0</v>
      </c>
      <c r="S135" s="220">
        <f t="shared" si="63"/>
        <v>0</v>
      </c>
      <c r="T135" s="220">
        <f t="shared" si="63"/>
        <v>4</v>
      </c>
      <c r="U135" s="220">
        <f t="shared" si="63"/>
        <v>17</v>
      </c>
      <c r="V135" s="220">
        <f t="shared" si="63"/>
        <v>0</v>
      </c>
      <c r="W135" s="220">
        <f t="shared" si="63"/>
        <v>0</v>
      </c>
      <c r="X135" s="220">
        <f t="shared" si="63"/>
        <v>0</v>
      </c>
      <c r="Y135" s="220">
        <f t="shared" si="63"/>
        <v>0</v>
      </c>
      <c r="Z135" s="220">
        <f t="shared" si="63"/>
        <v>0</v>
      </c>
      <c r="AA135" s="220">
        <f t="shared" si="63"/>
        <v>0</v>
      </c>
      <c r="AB135" s="220">
        <f t="shared" si="63"/>
        <v>0</v>
      </c>
      <c r="AC135" s="220">
        <f t="shared" si="63"/>
        <v>85</v>
      </c>
      <c r="AD135" s="220">
        <f t="shared" si="63"/>
        <v>2058</v>
      </c>
    </row>
    <row r="136" spans="1:30" s="211" customFormat="1" ht="16.5">
      <c r="E136" s="221"/>
      <c r="F136" s="221"/>
      <c r="T136" s="211">
        <f>T135/2</f>
        <v>2</v>
      </c>
      <c r="U136" s="211">
        <f>U135/2</f>
        <v>8.5</v>
      </c>
    </row>
    <row r="137" spans="1:30" s="211" customFormat="1" ht="16.5">
      <c r="B137" s="219" t="s">
        <v>65</v>
      </c>
      <c r="C137" s="727" t="s">
        <v>66</v>
      </c>
      <c r="D137" s="728"/>
      <c r="E137" s="728"/>
      <c r="F137" s="729"/>
      <c r="G137" s="222" t="s">
        <v>6</v>
      </c>
      <c r="H137" s="200" t="s">
        <v>7</v>
      </c>
      <c r="I137" s="200" t="s">
        <v>8</v>
      </c>
      <c r="J137" s="200" t="s">
        <v>9</v>
      </c>
      <c r="K137" s="200" t="s">
        <v>10</v>
      </c>
      <c r="L137" s="200" t="s">
        <v>11</v>
      </c>
      <c r="M137" s="200" t="s">
        <v>12</v>
      </c>
      <c r="N137" s="200" t="s">
        <v>13</v>
      </c>
      <c r="O137" s="200" t="s">
        <v>14</v>
      </c>
      <c r="P137" s="200" t="s">
        <v>15</v>
      </c>
      <c r="Q137" s="200" t="s">
        <v>16</v>
      </c>
      <c r="R137" s="200" t="s">
        <v>17</v>
      </c>
      <c r="S137" s="200" t="s">
        <v>18</v>
      </c>
      <c r="T137" s="200" t="s">
        <v>22</v>
      </c>
      <c r="U137" s="200" t="s">
        <v>23</v>
      </c>
      <c r="V137" s="200" t="s">
        <v>24</v>
      </c>
      <c r="W137" s="200" t="s">
        <v>25</v>
      </c>
      <c r="X137" s="200" t="s">
        <v>26</v>
      </c>
      <c r="Y137" s="200" t="s">
        <v>27</v>
      </c>
      <c r="Z137" s="200" t="s">
        <v>28</v>
      </c>
      <c r="AA137" s="200" t="s">
        <v>29</v>
      </c>
    </row>
    <row r="138" spans="1:30" s="211" customFormat="1" ht="16.5">
      <c r="C138" s="730"/>
      <c r="D138" s="731"/>
      <c r="E138" s="731"/>
      <c r="F138" s="732"/>
      <c r="G138" s="217">
        <f>G135</f>
        <v>2527</v>
      </c>
      <c r="H138" s="217">
        <f>H135+2</f>
        <v>6</v>
      </c>
      <c r="I138" s="217">
        <f>I135+9</f>
        <v>547</v>
      </c>
      <c r="J138" s="217">
        <f>J135+2</f>
        <v>121</v>
      </c>
      <c r="K138" s="217">
        <f>K135+8</f>
        <v>22</v>
      </c>
      <c r="L138" s="217">
        <f t="shared" ref="L138:S138" si="64">L135</f>
        <v>17</v>
      </c>
      <c r="M138" s="217">
        <f t="shared" si="64"/>
        <v>0</v>
      </c>
      <c r="N138" s="217">
        <f t="shared" si="64"/>
        <v>885</v>
      </c>
      <c r="O138" s="217">
        <f t="shared" si="64"/>
        <v>0</v>
      </c>
      <c r="P138" s="217">
        <f t="shared" si="64"/>
        <v>0</v>
      </c>
      <c r="Q138" s="217">
        <f t="shared" si="64"/>
        <v>375</v>
      </c>
      <c r="R138" s="217">
        <f t="shared" si="64"/>
        <v>0</v>
      </c>
      <c r="S138" s="217">
        <f t="shared" si="64"/>
        <v>0</v>
      </c>
      <c r="T138" s="217">
        <f>W135</f>
        <v>0</v>
      </c>
      <c r="U138" s="217">
        <f t="shared" ref="U138" si="65">X135</f>
        <v>0</v>
      </c>
      <c r="V138" s="217">
        <f t="shared" ref="V138" si="66">Y135</f>
        <v>0</v>
      </c>
      <c r="W138" s="217">
        <f t="shared" ref="W138" si="67">Z135</f>
        <v>0</v>
      </c>
      <c r="X138" s="217">
        <f t="shared" ref="X138" si="68">AA135</f>
        <v>0</v>
      </c>
      <c r="Y138" s="217">
        <f>AB135</f>
        <v>0</v>
      </c>
      <c r="Z138" s="217">
        <f>AC135</f>
        <v>85</v>
      </c>
      <c r="AA138" s="217">
        <f>SUM(H138:Z138)</f>
        <v>2058</v>
      </c>
    </row>
    <row r="139" spans="1:30" s="211" customFormat="1" ht="16.5">
      <c r="E139" s="221"/>
      <c r="F139" s="221"/>
    </row>
    <row r="140" spans="1:30" s="211" customFormat="1" ht="30.75" customHeight="1">
      <c r="B140" s="219" t="s">
        <v>67</v>
      </c>
      <c r="C140" s="733" t="s">
        <v>68</v>
      </c>
      <c r="D140" s="733"/>
      <c r="E140" s="733"/>
      <c r="F140" s="733"/>
      <c r="G140" s="222" t="s">
        <v>6</v>
      </c>
      <c r="H140" s="724" t="s">
        <v>69</v>
      </c>
      <c r="I140" s="724"/>
      <c r="J140" s="724" t="s">
        <v>70</v>
      </c>
      <c r="K140" s="724"/>
      <c r="L140" s="200" t="s">
        <v>11</v>
      </c>
      <c r="M140" s="200" t="s">
        <v>12</v>
      </c>
      <c r="N140" s="200" t="s">
        <v>13</v>
      </c>
      <c r="O140" s="200" t="s">
        <v>14</v>
      </c>
      <c r="P140" s="200" t="s">
        <v>15</v>
      </c>
      <c r="Q140" s="200" t="s">
        <v>16</v>
      </c>
      <c r="R140" s="200" t="s">
        <v>17</v>
      </c>
      <c r="S140" s="200" t="s">
        <v>18</v>
      </c>
      <c r="T140" s="200" t="s">
        <v>22</v>
      </c>
      <c r="U140" s="200" t="s">
        <v>23</v>
      </c>
      <c r="V140" s="200" t="s">
        <v>24</v>
      </c>
      <c r="W140" s="200" t="s">
        <v>25</v>
      </c>
      <c r="X140" s="200" t="s">
        <v>26</v>
      </c>
      <c r="Y140" s="200" t="s">
        <v>27</v>
      </c>
      <c r="Z140" s="200" t="s">
        <v>28</v>
      </c>
      <c r="AA140" s="200" t="s">
        <v>29</v>
      </c>
    </row>
    <row r="141" spans="1:30" s="211" customFormat="1" ht="16.5">
      <c r="C141" s="733"/>
      <c r="D141" s="733"/>
      <c r="E141" s="733"/>
      <c r="F141" s="733"/>
      <c r="G141" s="217">
        <f>G135</f>
        <v>2527</v>
      </c>
      <c r="H141" s="725">
        <f>H138+J138</f>
        <v>127</v>
      </c>
      <c r="I141" s="725"/>
      <c r="J141" s="725">
        <f>I138+K138</f>
        <v>569</v>
      </c>
      <c r="K141" s="725"/>
      <c r="L141" s="217">
        <f>L138</f>
        <v>17</v>
      </c>
      <c r="M141" s="217" t="s">
        <v>790</v>
      </c>
      <c r="N141" s="217">
        <f t="shared" ref="N141:Q141" si="69">N138</f>
        <v>885</v>
      </c>
      <c r="O141" s="217" t="s">
        <v>790</v>
      </c>
      <c r="P141" s="217" t="s">
        <v>790</v>
      </c>
      <c r="Q141" s="217">
        <f t="shared" si="69"/>
        <v>375</v>
      </c>
      <c r="R141" s="217" t="s">
        <v>790</v>
      </c>
      <c r="S141" s="217" t="s">
        <v>790</v>
      </c>
      <c r="T141" s="217" t="s">
        <v>790</v>
      </c>
      <c r="U141" s="217" t="s">
        <v>790</v>
      </c>
      <c r="V141" s="217" t="s">
        <v>790</v>
      </c>
      <c r="W141" s="217" t="s">
        <v>790</v>
      </c>
      <c r="X141" s="217" t="s">
        <v>790</v>
      </c>
      <c r="Y141" s="217">
        <f>Y138</f>
        <v>0</v>
      </c>
      <c r="Z141" s="217">
        <f>Z138</f>
        <v>85</v>
      </c>
      <c r="AA141" s="217">
        <f>SUM(H141:Z141)</f>
        <v>2058</v>
      </c>
    </row>
    <row r="142" spans="1:30" s="274" customFormat="1"/>
    <row r="143" spans="1:30" s="274" customFormat="1">
      <c r="A143" s="282"/>
      <c r="B143" s="282"/>
      <c r="C143" s="282"/>
      <c r="D143" s="282"/>
      <c r="E143" s="282"/>
      <c r="F143" s="282"/>
      <c r="G143" s="282"/>
    </row>
    <row r="144" spans="1:30" s="203" customFormat="1" ht="16.5" customHeight="1">
      <c r="A144" s="204">
        <v>22</v>
      </c>
      <c r="B144" s="246">
        <v>300</v>
      </c>
      <c r="C144" s="228" t="s">
        <v>222</v>
      </c>
      <c r="D144" s="228" t="s">
        <v>222</v>
      </c>
      <c r="E144" s="241">
        <v>1454</v>
      </c>
      <c r="F144" s="176" t="s">
        <v>31</v>
      </c>
      <c r="G144" s="204">
        <v>449</v>
      </c>
      <c r="H144" s="208">
        <v>1</v>
      </c>
      <c r="I144" s="208">
        <v>161</v>
      </c>
      <c r="J144" s="208">
        <v>179</v>
      </c>
      <c r="K144" s="208">
        <v>5</v>
      </c>
      <c r="L144" s="208">
        <v>0</v>
      </c>
      <c r="M144" s="208"/>
      <c r="N144" s="208"/>
      <c r="O144" s="208"/>
      <c r="P144" s="208">
        <v>1</v>
      </c>
      <c r="Q144" s="208">
        <v>0</v>
      </c>
      <c r="R144" s="208"/>
      <c r="S144" s="208"/>
      <c r="T144" s="210">
        <v>1</v>
      </c>
      <c r="U144" s="210">
        <v>2</v>
      </c>
      <c r="V144" s="210"/>
      <c r="W144" s="208"/>
      <c r="X144" s="208"/>
      <c r="Y144" s="208"/>
      <c r="Z144" s="208"/>
      <c r="AA144" s="208"/>
      <c r="AB144" s="208">
        <v>0</v>
      </c>
      <c r="AC144" s="208">
        <v>6</v>
      </c>
      <c r="AD144" s="208">
        <f t="shared" si="62"/>
        <v>356</v>
      </c>
    </row>
    <row r="145" spans="1:30" s="203" customFormat="1" ht="16.5" customHeight="1">
      <c r="A145" s="204">
        <v>22</v>
      </c>
      <c r="B145" s="227">
        <v>300</v>
      </c>
      <c r="C145" s="228" t="s">
        <v>222</v>
      </c>
      <c r="D145" s="228" t="s">
        <v>222</v>
      </c>
      <c r="E145" s="247">
        <v>1454</v>
      </c>
      <c r="F145" s="243" t="s">
        <v>32</v>
      </c>
      <c r="G145" s="204">
        <v>449</v>
      </c>
      <c r="H145" s="208">
        <v>3</v>
      </c>
      <c r="I145" s="208">
        <v>139</v>
      </c>
      <c r="J145" s="208">
        <v>188</v>
      </c>
      <c r="K145" s="208">
        <v>0</v>
      </c>
      <c r="L145" s="208">
        <v>1</v>
      </c>
      <c r="M145" s="208"/>
      <c r="N145" s="208"/>
      <c r="O145" s="208"/>
      <c r="P145" s="208">
        <v>1</v>
      </c>
      <c r="Q145" s="208">
        <v>6</v>
      </c>
      <c r="R145" s="208"/>
      <c r="S145" s="208"/>
      <c r="T145" s="210">
        <v>0</v>
      </c>
      <c r="U145" s="210">
        <v>3</v>
      </c>
      <c r="V145" s="210"/>
      <c r="W145" s="208"/>
      <c r="X145" s="208"/>
      <c r="Y145" s="208"/>
      <c r="Z145" s="208"/>
      <c r="AA145" s="208"/>
      <c r="AB145" s="208">
        <v>0</v>
      </c>
      <c r="AC145" s="208">
        <v>12</v>
      </c>
      <c r="AD145" s="208">
        <f t="shared" si="62"/>
        <v>353</v>
      </c>
    </row>
    <row r="146" spans="1:30" s="203" customFormat="1" ht="16.5" customHeight="1">
      <c r="A146" s="204">
        <v>22</v>
      </c>
      <c r="B146" s="246">
        <v>300</v>
      </c>
      <c r="C146" s="228" t="s">
        <v>222</v>
      </c>
      <c r="D146" s="228" t="s">
        <v>222</v>
      </c>
      <c r="E146" s="241">
        <v>1455</v>
      </c>
      <c r="F146" s="242" t="s">
        <v>31</v>
      </c>
      <c r="G146" s="204">
        <v>714</v>
      </c>
      <c r="H146" s="208">
        <v>2</v>
      </c>
      <c r="I146" s="208">
        <v>276</v>
      </c>
      <c r="J146" s="208">
        <v>262</v>
      </c>
      <c r="K146" s="208">
        <v>1</v>
      </c>
      <c r="L146" s="208">
        <v>2</v>
      </c>
      <c r="M146" s="208"/>
      <c r="N146" s="208"/>
      <c r="O146" s="208"/>
      <c r="P146" s="208">
        <v>1</v>
      </c>
      <c r="Q146" s="208">
        <v>5</v>
      </c>
      <c r="R146" s="208"/>
      <c r="S146" s="208"/>
      <c r="T146" s="210">
        <v>2</v>
      </c>
      <c r="U146" s="210">
        <v>0</v>
      </c>
      <c r="V146" s="210"/>
      <c r="W146" s="208"/>
      <c r="X146" s="208"/>
      <c r="Y146" s="208"/>
      <c r="Z146" s="208"/>
      <c r="AA146" s="208"/>
      <c r="AB146" s="208">
        <v>1</v>
      </c>
      <c r="AC146" s="208">
        <v>13</v>
      </c>
      <c r="AD146" s="208">
        <f t="shared" si="62"/>
        <v>565</v>
      </c>
    </row>
    <row r="147" spans="1:30" s="203" customFormat="1" ht="16.5" customHeight="1">
      <c r="A147" s="204">
        <v>22</v>
      </c>
      <c r="B147" s="227">
        <v>300</v>
      </c>
      <c r="C147" s="228" t="s">
        <v>222</v>
      </c>
      <c r="D147" s="228" t="s">
        <v>222</v>
      </c>
      <c r="E147" s="241">
        <v>1455</v>
      </c>
      <c r="F147" s="243" t="s">
        <v>32</v>
      </c>
      <c r="G147" s="204">
        <v>714</v>
      </c>
      <c r="H147" s="208">
        <v>3</v>
      </c>
      <c r="I147" s="208">
        <v>232</v>
      </c>
      <c r="J147" s="208">
        <v>279</v>
      </c>
      <c r="K147" s="208">
        <v>0</v>
      </c>
      <c r="L147" s="208">
        <v>2</v>
      </c>
      <c r="M147" s="208"/>
      <c r="N147" s="208"/>
      <c r="O147" s="208"/>
      <c r="P147" s="208">
        <v>1</v>
      </c>
      <c r="Q147" s="208">
        <v>5</v>
      </c>
      <c r="R147" s="208"/>
      <c r="S147" s="208"/>
      <c r="T147" s="210">
        <v>0</v>
      </c>
      <c r="U147" s="210">
        <v>6</v>
      </c>
      <c r="V147" s="210"/>
      <c r="W147" s="208"/>
      <c r="X147" s="208"/>
      <c r="Y147" s="208"/>
      <c r="Z147" s="208"/>
      <c r="AA147" s="208"/>
      <c r="AB147" s="208">
        <v>0</v>
      </c>
      <c r="AC147" s="208">
        <v>13</v>
      </c>
      <c r="AD147" s="208">
        <f t="shared" si="62"/>
        <v>541</v>
      </c>
    </row>
    <row r="148" spans="1:30" s="203" customFormat="1" ht="16.5" customHeight="1">
      <c r="A148" s="204">
        <v>22</v>
      </c>
      <c r="B148" s="227">
        <v>300</v>
      </c>
      <c r="C148" s="228" t="s">
        <v>222</v>
      </c>
      <c r="D148" s="228" t="s">
        <v>436</v>
      </c>
      <c r="E148" s="247">
        <v>1456</v>
      </c>
      <c r="F148" s="176" t="s">
        <v>31</v>
      </c>
      <c r="G148" s="204">
        <v>309</v>
      </c>
      <c r="H148" s="208">
        <v>1</v>
      </c>
      <c r="I148" s="208">
        <v>62</v>
      </c>
      <c r="J148" s="208">
        <v>144</v>
      </c>
      <c r="K148" s="208">
        <v>2</v>
      </c>
      <c r="L148" s="208">
        <v>1</v>
      </c>
      <c r="M148" s="208"/>
      <c r="N148" s="208"/>
      <c r="O148" s="208"/>
      <c r="P148" s="208">
        <v>1</v>
      </c>
      <c r="Q148" s="208">
        <v>2</v>
      </c>
      <c r="R148" s="208"/>
      <c r="S148" s="208"/>
      <c r="T148" s="210">
        <v>1</v>
      </c>
      <c r="U148" s="210">
        <v>1</v>
      </c>
      <c r="V148" s="210"/>
      <c r="W148" s="208"/>
      <c r="X148" s="208"/>
      <c r="Y148" s="208"/>
      <c r="Z148" s="208"/>
      <c r="AA148" s="208"/>
      <c r="AB148" s="208">
        <v>0</v>
      </c>
      <c r="AC148" s="208">
        <v>4</v>
      </c>
      <c r="AD148" s="208">
        <f t="shared" si="62"/>
        <v>219</v>
      </c>
    </row>
    <row r="149" spans="1:30" s="203" customFormat="1" ht="16.5" customHeight="1">
      <c r="A149" s="204">
        <v>22</v>
      </c>
      <c r="B149" s="227">
        <v>300</v>
      </c>
      <c r="C149" s="233" t="s">
        <v>222</v>
      </c>
      <c r="D149" s="233" t="s">
        <v>437</v>
      </c>
      <c r="E149" s="244">
        <v>1457</v>
      </c>
      <c r="F149" s="248" t="s">
        <v>31</v>
      </c>
      <c r="G149" s="204">
        <v>217</v>
      </c>
      <c r="H149" s="208">
        <v>0</v>
      </c>
      <c r="I149" s="208">
        <v>47</v>
      </c>
      <c r="J149" s="208">
        <v>117</v>
      </c>
      <c r="K149" s="208">
        <v>3</v>
      </c>
      <c r="L149" s="208">
        <v>0</v>
      </c>
      <c r="M149" s="208"/>
      <c r="N149" s="208"/>
      <c r="O149" s="208"/>
      <c r="P149" s="208">
        <v>0</v>
      </c>
      <c r="Q149" s="208">
        <v>1</v>
      </c>
      <c r="R149" s="208"/>
      <c r="S149" s="208"/>
      <c r="T149" s="210">
        <v>0</v>
      </c>
      <c r="U149" s="210">
        <v>3</v>
      </c>
      <c r="V149" s="210"/>
      <c r="W149" s="208"/>
      <c r="X149" s="208"/>
      <c r="Y149" s="208"/>
      <c r="Z149" s="208"/>
      <c r="AA149" s="208"/>
      <c r="AB149" s="208">
        <v>0</v>
      </c>
      <c r="AC149" s="208">
        <v>4</v>
      </c>
      <c r="AD149" s="208">
        <f t="shared" si="62"/>
        <v>175</v>
      </c>
    </row>
    <row r="150" spans="1:30" s="211" customFormat="1" ht="16.5">
      <c r="B150" s="219" t="s">
        <v>63</v>
      </c>
      <c r="C150" s="726" t="s">
        <v>64</v>
      </c>
      <c r="D150" s="726"/>
      <c r="E150" s="308"/>
      <c r="F150" s="308"/>
      <c r="G150" s="220">
        <f>SUM(G144:G149)</f>
        <v>2852</v>
      </c>
      <c r="H150" s="220">
        <f t="shared" ref="H150:AD150" si="70">SUM(H144:H149)</f>
        <v>10</v>
      </c>
      <c r="I150" s="220">
        <f t="shared" si="70"/>
        <v>917</v>
      </c>
      <c r="J150" s="220">
        <f t="shared" si="70"/>
        <v>1169</v>
      </c>
      <c r="K150" s="220">
        <f t="shared" si="70"/>
        <v>11</v>
      </c>
      <c r="L150" s="220">
        <f t="shared" si="70"/>
        <v>6</v>
      </c>
      <c r="M150" s="220">
        <f t="shared" si="70"/>
        <v>0</v>
      </c>
      <c r="N150" s="220">
        <f t="shared" si="70"/>
        <v>0</v>
      </c>
      <c r="O150" s="220">
        <f t="shared" si="70"/>
        <v>0</v>
      </c>
      <c r="P150" s="220">
        <f t="shared" si="70"/>
        <v>5</v>
      </c>
      <c r="Q150" s="220">
        <f t="shared" si="70"/>
        <v>19</v>
      </c>
      <c r="R150" s="220">
        <f t="shared" si="70"/>
        <v>0</v>
      </c>
      <c r="S150" s="220">
        <f t="shared" si="70"/>
        <v>0</v>
      </c>
      <c r="T150" s="220">
        <f t="shared" si="70"/>
        <v>4</v>
      </c>
      <c r="U150" s="220">
        <f t="shared" si="70"/>
        <v>15</v>
      </c>
      <c r="V150" s="220">
        <f t="shared" si="70"/>
        <v>0</v>
      </c>
      <c r="W150" s="220">
        <f t="shared" si="70"/>
        <v>0</v>
      </c>
      <c r="X150" s="220">
        <f t="shared" si="70"/>
        <v>0</v>
      </c>
      <c r="Y150" s="220">
        <f t="shared" si="70"/>
        <v>0</v>
      </c>
      <c r="Z150" s="220">
        <f t="shared" si="70"/>
        <v>0</v>
      </c>
      <c r="AA150" s="220">
        <f t="shared" si="70"/>
        <v>0</v>
      </c>
      <c r="AB150" s="220">
        <f t="shared" si="70"/>
        <v>1</v>
      </c>
      <c r="AC150" s="220">
        <f t="shared" si="70"/>
        <v>52</v>
      </c>
      <c r="AD150" s="220">
        <f t="shared" si="70"/>
        <v>2209</v>
      </c>
    </row>
    <row r="151" spans="1:30" s="211" customFormat="1" ht="16.5">
      <c r="E151" s="221"/>
      <c r="F151" s="221"/>
      <c r="T151" s="211">
        <f>T150/2</f>
        <v>2</v>
      </c>
      <c r="U151" s="211">
        <f>U150/2</f>
        <v>7.5</v>
      </c>
    </row>
    <row r="152" spans="1:30" s="211" customFormat="1" ht="16.5">
      <c r="B152" s="219" t="s">
        <v>65</v>
      </c>
      <c r="C152" s="727" t="s">
        <v>66</v>
      </c>
      <c r="D152" s="728"/>
      <c r="E152" s="728"/>
      <c r="F152" s="729"/>
      <c r="G152" s="222" t="s">
        <v>6</v>
      </c>
      <c r="H152" s="200" t="s">
        <v>7</v>
      </c>
      <c r="I152" s="200" t="s">
        <v>8</v>
      </c>
      <c r="J152" s="200" t="s">
        <v>9</v>
      </c>
      <c r="K152" s="200" t="s">
        <v>10</v>
      </c>
      <c r="L152" s="200" t="s">
        <v>11</v>
      </c>
      <c r="M152" s="200" t="s">
        <v>12</v>
      </c>
      <c r="N152" s="200" t="s">
        <v>13</v>
      </c>
      <c r="O152" s="200" t="s">
        <v>14</v>
      </c>
      <c r="P152" s="200" t="s">
        <v>15</v>
      </c>
      <c r="Q152" s="200" t="s">
        <v>16</v>
      </c>
      <c r="R152" s="200" t="s">
        <v>17</v>
      </c>
      <c r="S152" s="200" t="s">
        <v>18</v>
      </c>
      <c r="T152" s="200" t="s">
        <v>22</v>
      </c>
      <c r="U152" s="200" t="s">
        <v>23</v>
      </c>
      <c r="V152" s="200" t="s">
        <v>24</v>
      </c>
      <c r="W152" s="200" t="s">
        <v>25</v>
      </c>
      <c r="X152" s="200" t="s">
        <v>26</v>
      </c>
      <c r="Y152" s="200" t="s">
        <v>27</v>
      </c>
      <c r="Z152" s="200" t="s">
        <v>28</v>
      </c>
      <c r="AA152" s="200" t="s">
        <v>29</v>
      </c>
    </row>
    <row r="153" spans="1:30" s="211" customFormat="1" ht="16.5">
      <c r="C153" s="730"/>
      <c r="D153" s="731"/>
      <c r="E153" s="731"/>
      <c r="F153" s="732"/>
      <c r="G153" s="217">
        <f>G150</f>
        <v>2852</v>
      </c>
      <c r="H153" s="217">
        <f>H150+2</f>
        <v>12</v>
      </c>
      <c r="I153" s="217">
        <f>I150+8</f>
        <v>925</v>
      </c>
      <c r="J153" s="217">
        <f>J150+2</f>
        <v>1171</v>
      </c>
      <c r="K153" s="217">
        <f>K150+7</f>
        <v>18</v>
      </c>
      <c r="L153" s="217">
        <f t="shared" ref="L153:S153" si="71">L150</f>
        <v>6</v>
      </c>
      <c r="M153" s="217">
        <f t="shared" si="71"/>
        <v>0</v>
      </c>
      <c r="N153" s="217">
        <f t="shared" si="71"/>
        <v>0</v>
      </c>
      <c r="O153" s="217">
        <f t="shared" si="71"/>
        <v>0</v>
      </c>
      <c r="P153" s="217">
        <f t="shared" si="71"/>
        <v>5</v>
      </c>
      <c r="Q153" s="217">
        <f t="shared" si="71"/>
        <v>19</v>
      </c>
      <c r="R153" s="217">
        <f t="shared" si="71"/>
        <v>0</v>
      </c>
      <c r="S153" s="217">
        <f t="shared" si="71"/>
        <v>0</v>
      </c>
      <c r="T153" s="217">
        <f>W150</f>
        <v>0</v>
      </c>
      <c r="U153" s="217">
        <f t="shared" ref="U153" si="72">X150</f>
        <v>0</v>
      </c>
      <c r="V153" s="217">
        <f t="shared" ref="V153" si="73">Y150</f>
        <v>0</v>
      </c>
      <c r="W153" s="217">
        <f t="shared" ref="W153" si="74">Z150</f>
        <v>0</v>
      </c>
      <c r="X153" s="217">
        <f t="shared" ref="X153" si="75">AA150</f>
        <v>0</v>
      </c>
      <c r="Y153" s="217">
        <f>AB150</f>
        <v>1</v>
      </c>
      <c r="Z153" s="217">
        <f>AC150</f>
        <v>52</v>
      </c>
      <c r="AA153" s="217">
        <f>SUM(H153:Z153)</f>
        <v>2209</v>
      </c>
    </row>
    <row r="154" spans="1:30" s="211" customFormat="1" ht="16.5">
      <c r="E154" s="221"/>
      <c r="F154" s="221"/>
    </row>
    <row r="155" spans="1:30" s="211" customFormat="1" ht="30.75" customHeight="1">
      <c r="B155" s="219" t="s">
        <v>67</v>
      </c>
      <c r="C155" s="733" t="s">
        <v>68</v>
      </c>
      <c r="D155" s="733"/>
      <c r="E155" s="733"/>
      <c r="F155" s="733"/>
      <c r="G155" s="222" t="s">
        <v>6</v>
      </c>
      <c r="H155" s="724" t="s">
        <v>69</v>
      </c>
      <c r="I155" s="724"/>
      <c r="J155" s="724" t="s">
        <v>70</v>
      </c>
      <c r="K155" s="724"/>
      <c r="L155" s="200" t="s">
        <v>11</v>
      </c>
      <c r="M155" s="200" t="s">
        <v>12</v>
      </c>
      <c r="N155" s="200" t="s">
        <v>13</v>
      </c>
      <c r="O155" s="200" t="s">
        <v>14</v>
      </c>
      <c r="P155" s="200" t="s">
        <v>15</v>
      </c>
      <c r="Q155" s="200" t="s">
        <v>16</v>
      </c>
      <c r="R155" s="200" t="s">
        <v>17</v>
      </c>
      <c r="S155" s="200" t="s">
        <v>18</v>
      </c>
      <c r="T155" s="200" t="s">
        <v>22</v>
      </c>
      <c r="U155" s="200" t="s">
        <v>23</v>
      </c>
      <c r="V155" s="200" t="s">
        <v>24</v>
      </c>
      <c r="W155" s="200" t="s">
        <v>25</v>
      </c>
      <c r="X155" s="200" t="s">
        <v>26</v>
      </c>
      <c r="Y155" s="200" t="s">
        <v>27</v>
      </c>
      <c r="Z155" s="200" t="s">
        <v>28</v>
      </c>
      <c r="AA155" s="200" t="s">
        <v>29</v>
      </c>
    </row>
    <row r="156" spans="1:30" s="211" customFormat="1" ht="16.5">
      <c r="C156" s="733"/>
      <c r="D156" s="733"/>
      <c r="E156" s="733"/>
      <c r="F156" s="733"/>
      <c r="G156" s="217">
        <f>G150</f>
        <v>2852</v>
      </c>
      <c r="H156" s="725">
        <f>H153+J153</f>
        <v>1183</v>
      </c>
      <c r="I156" s="725"/>
      <c r="J156" s="725">
        <f>I153+K153</f>
        <v>943</v>
      </c>
      <c r="K156" s="725"/>
      <c r="L156" s="217">
        <f>L153</f>
        <v>6</v>
      </c>
      <c r="M156" s="217" t="s">
        <v>790</v>
      </c>
      <c r="N156" s="217" t="s">
        <v>790</v>
      </c>
      <c r="O156" s="217" t="s">
        <v>790</v>
      </c>
      <c r="P156" s="217">
        <f t="shared" ref="P156:Q156" si="76">P153</f>
        <v>5</v>
      </c>
      <c r="Q156" s="217">
        <f t="shared" si="76"/>
        <v>19</v>
      </c>
      <c r="R156" s="217" t="s">
        <v>790</v>
      </c>
      <c r="S156" s="217" t="s">
        <v>790</v>
      </c>
      <c r="T156" s="217" t="s">
        <v>790</v>
      </c>
      <c r="U156" s="217" t="s">
        <v>790</v>
      </c>
      <c r="V156" s="217" t="s">
        <v>790</v>
      </c>
      <c r="W156" s="217" t="s">
        <v>790</v>
      </c>
      <c r="X156" s="217" t="s">
        <v>790</v>
      </c>
      <c r="Y156" s="217">
        <f>Y153</f>
        <v>1</v>
      </c>
      <c r="Z156" s="217">
        <f>Z153</f>
        <v>52</v>
      </c>
      <c r="AA156" s="217">
        <f>SUM(H156:Z156)</f>
        <v>2209</v>
      </c>
    </row>
    <row r="157" spans="1:30" s="274" customFormat="1"/>
    <row r="158" spans="1:30" s="274" customFormat="1">
      <c r="A158" s="282"/>
      <c r="B158" s="282"/>
      <c r="C158" s="282"/>
      <c r="D158" s="282"/>
      <c r="E158" s="282"/>
      <c r="F158" s="282"/>
      <c r="G158" s="282"/>
    </row>
    <row r="159" spans="1:30" s="203" customFormat="1" ht="16.5" customHeight="1">
      <c r="A159" s="204">
        <v>22</v>
      </c>
      <c r="B159" s="232">
        <v>310</v>
      </c>
      <c r="C159" s="233" t="s">
        <v>798</v>
      </c>
      <c r="D159" s="233" t="s">
        <v>438</v>
      </c>
      <c r="E159" s="244">
        <v>1485</v>
      </c>
      <c r="F159" s="243" t="s">
        <v>31</v>
      </c>
      <c r="G159" s="204">
        <v>587</v>
      </c>
      <c r="H159" s="208">
        <v>2</v>
      </c>
      <c r="I159" s="208">
        <v>128</v>
      </c>
      <c r="J159" s="208">
        <v>113</v>
      </c>
      <c r="K159" s="208">
        <v>2</v>
      </c>
      <c r="L159" s="208">
        <v>8</v>
      </c>
      <c r="M159" s="208"/>
      <c r="N159" s="208"/>
      <c r="O159" s="208"/>
      <c r="P159" s="208">
        <v>12</v>
      </c>
      <c r="Q159" s="208">
        <v>176</v>
      </c>
      <c r="R159" s="208"/>
      <c r="S159" s="208"/>
      <c r="T159" s="210">
        <v>0</v>
      </c>
      <c r="U159" s="210">
        <v>1</v>
      </c>
      <c r="V159" s="210"/>
      <c r="W159" s="208"/>
      <c r="X159" s="208"/>
      <c r="Y159" s="208"/>
      <c r="Z159" s="208"/>
      <c r="AA159" s="208"/>
      <c r="AB159" s="208">
        <v>0</v>
      </c>
      <c r="AC159" s="208">
        <v>7</v>
      </c>
      <c r="AD159" s="208">
        <f t="shared" si="62"/>
        <v>449</v>
      </c>
    </row>
    <row r="160" spans="1:30" s="203" customFormat="1" ht="16.5" customHeight="1">
      <c r="A160" s="204">
        <v>22</v>
      </c>
      <c r="B160" s="246">
        <v>310</v>
      </c>
      <c r="C160" s="233" t="s">
        <v>798</v>
      </c>
      <c r="D160" s="228" t="s">
        <v>438</v>
      </c>
      <c r="E160" s="241">
        <v>1485</v>
      </c>
      <c r="F160" s="243" t="s">
        <v>32</v>
      </c>
      <c r="G160" s="204">
        <v>586</v>
      </c>
      <c r="H160" s="208">
        <v>1</v>
      </c>
      <c r="I160" s="208">
        <v>134</v>
      </c>
      <c r="J160" s="208">
        <v>95</v>
      </c>
      <c r="K160" s="208">
        <v>1</v>
      </c>
      <c r="L160" s="208">
        <v>2</v>
      </c>
      <c r="M160" s="208"/>
      <c r="N160" s="208"/>
      <c r="O160" s="208"/>
      <c r="P160" s="208">
        <v>13</v>
      </c>
      <c r="Q160" s="208">
        <v>152</v>
      </c>
      <c r="R160" s="208"/>
      <c r="S160" s="208"/>
      <c r="T160" s="210">
        <v>0</v>
      </c>
      <c r="U160" s="210">
        <v>2</v>
      </c>
      <c r="V160" s="210"/>
      <c r="W160" s="208"/>
      <c r="X160" s="208"/>
      <c r="Y160" s="208"/>
      <c r="Z160" s="208"/>
      <c r="AA160" s="208"/>
      <c r="AB160" s="208">
        <v>0</v>
      </c>
      <c r="AC160" s="208">
        <v>10</v>
      </c>
      <c r="AD160" s="208">
        <f t="shared" si="62"/>
        <v>410</v>
      </c>
    </row>
    <row r="161" spans="1:30" s="203" customFormat="1" ht="16.5" customHeight="1">
      <c r="A161" s="204">
        <v>22</v>
      </c>
      <c r="B161" s="227">
        <v>310</v>
      </c>
      <c r="C161" s="233" t="s">
        <v>798</v>
      </c>
      <c r="D161" s="228" t="s">
        <v>438</v>
      </c>
      <c r="E161" s="241">
        <v>1486</v>
      </c>
      <c r="F161" s="242" t="s">
        <v>31</v>
      </c>
      <c r="G161" s="204">
        <v>577</v>
      </c>
      <c r="H161" s="208">
        <v>1</v>
      </c>
      <c r="I161" s="208">
        <v>155</v>
      </c>
      <c r="J161" s="208">
        <v>76</v>
      </c>
      <c r="K161" s="208">
        <v>3</v>
      </c>
      <c r="L161" s="208">
        <v>6</v>
      </c>
      <c r="M161" s="208"/>
      <c r="N161" s="208"/>
      <c r="O161" s="208"/>
      <c r="P161" s="208">
        <v>5</v>
      </c>
      <c r="Q161" s="208">
        <v>170</v>
      </c>
      <c r="R161" s="208"/>
      <c r="S161" s="208"/>
      <c r="T161" s="210">
        <v>1</v>
      </c>
      <c r="U161" s="210">
        <v>0</v>
      </c>
      <c r="V161" s="210"/>
      <c r="W161" s="208"/>
      <c r="X161" s="208"/>
      <c r="Y161" s="208"/>
      <c r="Z161" s="208"/>
      <c r="AA161" s="208"/>
      <c r="AB161" s="208">
        <v>0</v>
      </c>
      <c r="AC161" s="208">
        <v>17</v>
      </c>
      <c r="AD161" s="208">
        <f t="shared" si="62"/>
        <v>434</v>
      </c>
    </row>
    <row r="162" spans="1:30" s="203" customFormat="1" ht="16.5" customHeight="1">
      <c r="A162" s="204">
        <v>22</v>
      </c>
      <c r="B162" s="246">
        <v>310</v>
      </c>
      <c r="C162" s="233" t="s">
        <v>798</v>
      </c>
      <c r="D162" s="228" t="s">
        <v>438</v>
      </c>
      <c r="E162" s="241">
        <v>1486</v>
      </c>
      <c r="F162" s="243" t="s">
        <v>32</v>
      </c>
      <c r="G162" s="204">
        <v>577</v>
      </c>
      <c r="H162" s="208">
        <v>3</v>
      </c>
      <c r="I162" s="208">
        <v>130</v>
      </c>
      <c r="J162" s="208">
        <v>112</v>
      </c>
      <c r="K162" s="208">
        <v>3</v>
      </c>
      <c r="L162" s="208">
        <v>6</v>
      </c>
      <c r="M162" s="208"/>
      <c r="N162" s="208"/>
      <c r="O162" s="208"/>
      <c r="P162" s="208">
        <v>5</v>
      </c>
      <c r="Q162" s="208">
        <v>154</v>
      </c>
      <c r="R162" s="208"/>
      <c r="S162" s="208"/>
      <c r="T162" s="210">
        <v>0</v>
      </c>
      <c r="U162" s="210">
        <v>4</v>
      </c>
      <c r="V162" s="210"/>
      <c r="W162" s="208"/>
      <c r="X162" s="208"/>
      <c r="Y162" s="208"/>
      <c r="Z162" s="208"/>
      <c r="AA162" s="208"/>
      <c r="AB162" s="208">
        <v>0</v>
      </c>
      <c r="AC162" s="208">
        <v>16</v>
      </c>
      <c r="AD162" s="208">
        <f t="shared" si="62"/>
        <v>433</v>
      </c>
    </row>
    <row r="163" spans="1:30" s="203" customFormat="1" ht="16.5" customHeight="1">
      <c r="A163" s="204">
        <v>22</v>
      </c>
      <c r="B163" s="227">
        <v>310</v>
      </c>
      <c r="C163" s="233" t="s">
        <v>798</v>
      </c>
      <c r="D163" s="228" t="s">
        <v>438</v>
      </c>
      <c r="E163" s="241">
        <v>1487</v>
      </c>
      <c r="F163" s="243" t="s">
        <v>31</v>
      </c>
      <c r="G163" s="204">
        <v>525</v>
      </c>
      <c r="H163" s="208">
        <v>2</v>
      </c>
      <c r="I163" s="208">
        <v>176</v>
      </c>
      <c r="J163" s="208">
        <v>88</v>
      </c>
      <c r="K163" s="208">
        <v>3</v>
      </c>
      <c r="L163" s="208">
        <v>1</v>
      </c>
      <c r="M163" s="208"/>
      <c r="N163" s="208"/>
      <c r="O163" s="208"/>
      <c r="P163" s="208">
        <v>7</v>
      </c>
      <c r="Q163" s="208">
        <v>94</v>
      </c>
      <c r="R163" s="208"/>
      <c r="S163" s="208"/>
      <c r="T163" s="210">
        <v>1</v>
      </c>
      <c r="U163" s="210">
        <v>5</v>
      </c>
      <c r="V163" s="210"/>
      <c r="W163" s="208"/>
      <c r="X163" s="208"/>
      <c r="Y163" s="208"/>
      <c r="Z163" s="208"/>
      <c r="AA163" s="208"/>
      <c r="AB163" s="208">
        <v>0</v>
      </c>
      <c r="AC163" s="208">
        <v>9</v>
      </c>
      <c r="AD163" s="208">
        <f>SUM(H163:AC163)</f>
        <v>386</v>
      </c>
    </row>
    <row r="164" spans="1:30" s="203" customFormat="1" ht="16.5" customHeight="1">
      <c r="A164" s="204">
        <v>22</v>
      </c>
      <c r="B164" s="227">
        <v>310</v>
      </c>
      <c r="C164" s="233" t="s">
        <v>798</v>
      </c>
      <c r="D164" s="228" t="s">
        <v>438</v>
      </c>
      <c r="E164" s="247">
        <v>1487</v>
      </c>
      <c r="F164" s="242" t="s">
        <v>32</v>
      </c>
      <c r="G164" s="204">
        <v>525</v>
      </c>
      <c r="H164" s="208">
        <v>4</v>
      </c>
      <c r="I164" s="208">
        <v>163</v>
      </c>
      <c r="J164" s="208">
        <v>76</v>
      </c>
      <c r="K164" s="208">
        <v>1</v>
      </c>
      <c r="L164" s="208">
        <v>3</v>
      </c>
      <c r="M164" s="208"/>
      <c r="N164" s="208"/>
      <c r="O164" s="208"/>
      <c r="P164" s="208">
        <v>10</v>
      </c>
      <c r="Q164" s="208">
        <v>107</v>
      </c>
      <c r="R164" s="208"/>
      <c r="S164" s="208"/>
      <c r="T164" s="210">
        <v>2</v>
      </c>
      <c r="U164" s="210">
        <v>2</v>
      </c>
      <c r="V164" s="210"/>
      <c r="W164" s="208"/>
      <c r="X164" s="208"/>
      <c r="Y164" s="208"/>
      <c r="Z164" s="208"/>
      <c r="AA164" s="208"/>
      <c r="AB164" s="208">
        <v>0</v>
      </c>
      <c r="AC164" s="208">
        <v>17</v>
      </c>
      <c r="AD164" s="208">
        <f t="shared" ref="AD164:AD185" si="77">SUM(H164:AC164)</f>
        <v>385</v>
      </c>
    </row>
    <row r="165" spans="1:30" s="203" customFormat="1" ht="16.5" customHeight="1">
      <c r="A165" s="204">
        <v>22</v>
      </c>
      <c r="B165" s="232">
        <v>310</v>
      </c>
      <c r="C165" s="233" t="s">
        <v>798</v>
      </c>
      <c r="D165" s="233" t="s">
        <v>439</v>
      </c>
      <c r="E165" s="244">
        <v>1488</v>
      </c>
      <c r="F165" s="243" t="s">
        <v>31</v>
      </c>
      <c r="G165" s="204">
        <v>518</v>
      </c>
      <c r="H165" s="208">
        <v>4</v>
      </c>
      <c r="I165" s="208">
        <v>118</v>
      </c>
      <c r="J165" s="208">
        <v>103</v>
      </c>
      <c r="K165" s="208">
        <v>5</v>
      </c>
      <c r="L165" s="208">
        <v>3</v>
      </c>
      <c r="M165" s="208"/>
      <c r="N165" s="208"/>
      <c r="O165" s="208"/>
      <c r="P165" s="208">
        <v>12</v>
      </c>
      <c r="Q165" s="208">
        <v>91</v>
      </c>
      <c r="R165" s="208"/>
      <c r="S165" s="208"/>
      <c r="T165" s="210">
        <v>1</v>
      </c>
      <c r="U165" s="210">
        <v>4</v>
      </c>
      <c r="V165" s="210"/>
      <c r="W165" s="208"/>
      <c r="X165" s="208"/>
      <c r="Y165" s="208"/>
      <c r="Z165" s="208"/>
      <c r="AA165" s="208"/>
      <c r="AB165" s="208">
        <v>0</v>
      </c>
      <c r="AC165" s="208">
        <v>18</v>
      </c>
      <c r="AD165" s="208">
        <f t="shared" si="77"/>
        <v>359</v>
      </c>
    </row>
    <row r="166" spans="1:30" s="203" customFormat="1" ht="16.5" customHeight="1">
      <c r="A166" s="204">
        <v>22</v>
      </c>
      <c r="B166" s="227">
        <v>310</v>
      </c>
      <c r="C166" s="233" t="s">
        <v>798</v>
      </c>
      <c r="D166" s="228" t="s">
        <v>440</v>
      </c>
      <c r="E166" s="241">
        <v>1488</v>
      </c>
      <c r="F166" s="529" t="s">
        <v>79</v>
      </c>
      <c r="G166" s="204">
        <v>421</v>
      </c>
      <c r="H166" s="208">
        <v>4</v>
      </c>
      <c r="I166" s="208">
        <v>67</v>
      </c>
      <c r="J166" s="208">
        <v>135</v>
      </c>
      <c r="K166" s="208">
        <v>3</v>
      </c>
      <c r="L166" s="208">
        <v>2</v>
      </c>
      <c r="M166" s="208"/>
      <c r="N166" s="208"/>
      <c r="O166" s="208"/>
      <c r="P166" s="208">
        <v>6</v>
      </c>
      <c r="Q166" s="208">
        <v>56</v>
      </c>
      <c r="R166" s="208"/>
      <c r="S166" s="208"/>
      <c r="T166" s="210">
        <v>6</v>
      </c>
      <c r="U166" s="210">
        <v>0</v>
      </c>
      <c r="V166" s="210"/>
      <c r="W166" s="208"/>
      <c r="X166" s="208"/>
      <c r="Y166" s="208"/>
      <c r="Z166" s="208"/>
      <c r="AA166" s="208"/>
      <c r="AB166" s="208">
        <v>0</v>
      </c>
      <c r="AC166" s="208">
        <v>8</v>
      </c>
      <c r="AD166" s="208">
        <f t="shared" si="77"/>
        <v>287</v>
      </c>
    </row>
    <row r="167" spans="1:30" s="203" customFormat="1" ht="16.5" customHeight="1">
      <c r="A167" s="204">
        <v>22</v>
      </c>
      <c r="B167" s="246">
        <v>310</v>
      </c>
      <c r="C167" s="233" t="s">
        <v>798</v>
      </c>
      <c r="D167" s="228" t="s">
        <v>441</v>
      </c>
      <c r="E167" s="241">
        <v>1489</v>
      </c>
      <c r="F167" s="243" t="s">
        <v>31</v>
      </c>
      <c r="G167" s="204">
        <v>748</v>
      </c>
      <c r="H167" s="208">
        <v>1</v>
      </c>
      <c r="I167" s="208">
        <v>66</v>
      </c>
      <c r="J167" s="208">
        <v>393</v>
      </c>
      <c r="K167" s="208">
        <v>7</v>
      </c>
      <c r="L167" s="208">
        <v>2</v>
      </c>
      <c r="M167" s="208"/>
      <c r="N167" s="208"/>
      <c r="O167" s="208"/>
      <c r="P167" s="208">
        <v>2</v>
      </c>
      <c r="Q167" s="208">
        <v>9</v>
      </c>
      <c r="R167" s="208"/>
      <c r="S167" s="208"/>
      <c r="T167" s="210">
        <v>3</v>
      </c>
      <c r="U167" s="210">
        <v>4</v>
      </c>
      <c r="V167" s="210"/>
      <c r="W167" s="208"/>
      <c r="X167" s="208"/>
      <c r="Y167" s="208"/>
      <c r="Z167" s="208"/>
      <c r="AA167" s="208"/>
      <c r="AB167" s="208">
        <v>0</v>
      </c>
      <c r="AC167" s="208">
        <v>15</v>
      </c>
      <c r="AD167" s="208">
        <f t="shared" si="77"/>
        <v>502</v>
      </c>
    </row>
    <row r="168" spans="1:30" s="203" customFormat="1" ht="16.5" customHeight="1">
      <c r="A168" s="204">
        <v>22</v>
      </c>
      <c r="B168" s="227">
        <v>310</v>
      </c>
      <c r="C168" s="233" t="s">
        <v>798</v>
      </c>
      <c r="D168" s="228" t="s">
        <v>441</v>
      </c>
      <c r="E168" s="247">
        <v>1489</v>
      </c>
      <c r="F168" s="242" t="s">
        <v>32</v>
      </c>
      <c r="G168" s="204">
        <v>748</v>
      </c>
      <c r="H168" s="208">
        <v>6</v>
      </c>
      <c r="I168" s="208">
        <v>88</v>
      </c>
      <c r="J168" s="208">
        <v>394</v>
      </c>
      <c r="K168" s="208">
        <v>9</v>
      </c>
      <c r="L168" s="208">
        <v>3</v>
      </c>
      <c r="M168" s="208"/>
      <c r="N168" s="208"/>
      <c r="O168" s="208"/>
      <c r="P168" s="208">
        <v>7</v>
      </c>
      <c r="Q168" s="208">
        <v>19</v>
      </c>
      <c r="R168" s="208"/>
      <c r="S168" s="208"/>
      <c r="T168" s="210">
        <v>5</v>
      </c>
      <c r="U168" s="210">
        <v>5</v>
      </c>
      <c r="V168" s="210"/>
      <c r="W168" s="208"/>
      <c r="X168" s="208"/>
      <c r="Y168" s="208"/>
      <c r="Z168" s="208"/>
      <c r="AA168" s="208"/>
      <c r="AB168" s="208">
        <v>0</v>
      </c>
      <c r="AC168" s="208">
        <v>12</v>
      </c>
      <c r="AD168" s="208">
        <f t="shared" si="77"/>
        <v>548</v>
      </c>
    </row>
    <row r="169" spans="1:30" s="203" customFormat="1" ht="16.5" customHeight="1">
      <c r="A169" s="204">
        <v>22</v>
      </c>
      <c r="B169" s="246">
        <v>306</v>
      </c>
      <c r="C169" s="233" t="s">
        <v>798</v>
      </c>
      <c r="D169" s="228" t="s">
        <v>442</v>
      </c>
      <c r="E169" s="241">
        <v>1490</v>
      </c>
      <c r="F169" s="243" t="s">
        <v>31</v>
      </c>
      <c r="G169" s="204">
        <v>722</v>
      </c>
      <c r="H169" s="208">
        <v>6</v>
      </c>
      <c r="I169" s="208">
        <v>60</v>
      </c>
      <c r="J169" s="208">
        <v>400</v>
      </c>
      <c r="K169" s="208">
        <v>2</v>
      </c>
      <c r="L169" s="208">
        <v>2</v>
      </c>
      <c r="M169" s="208"/>
      <c r="N169" s="208"/>
      <c r="O169" s="208"/>
      <c r="P169" s="208">
        <v>2</v>
      </c>
      <c r="Q169" s="208">
        <v>19</v>
      </c>
      <c r="R169" s="208"/>
      <c r="S169" s="208"/>
      <c r="T169" s="210">
        <v>7</v>
      </c>
      <c r="U169" s="210">
        <v>2</v>
      </c>
      <c r="V169" s="210"/>
      <c r="W169" s="208"/>
      <c r="X169" s="208"/>
      <c r="Y169" s="208"/>
      <c r="Z169" s="208"/>
      <c r="AA169" s="208"/>
      <c r="AB169" s="208">
        <v>0</v>
      </c>
      <c r="AC169" s="208">
        <v>20</v>
      </c>
      <c r="AD169" s="208">
        <f t="shared" si="77"/>
        <v>520</v>
      </c>
    </row>
    <row r="170" spans="1:30" s="203" customFormat="1" ht="16.5" customHeight="1">
      <c r="A170" s="204">
        <v>22</v>
      </c>
      <c r="B170" s="227">
        <v>306</v>
      </c>
      <c r="C170" s="233" t="s">
        <v>798</v>
      </c>
      <c r="D170" s="228" t="s">
        <v>443</v>
      </c>
      <c r="E170" s="241">
        <v>1491</v>
      </c>
      <c r="F170" s="243" t="s">
        <v>31</v>
      </c>
      <c r="G170" s="204">
        <v>405</v>
      </c>
      <c r="H170" s="208">
        <v>1</v>
      </c>
      <c r="I170" s="208">
        <v>97</v>
      </c>
      <c r="J170" s="208">
        <v>157</v>
      </c>
      <c r="K170" s="208">
        <v>1</v>
      </c>
      <c r="L170" s="208">
        <v>1</v>
      </c>
      <c r="M170" s="208"/>
      <c r="N170" s="208"/>
      <c r="O170" s="208"/>
      <c r="P170" s="208">
        <v>1</v>
      </c>
      <c r="Q170" s="208">
        <v>38</v>
      </c>
      <c r="R170" s="208"/>
      <c r="S170" s="208"/>
      <c r="T170" s="210">
        <v>2</v>
      </c>
      <c r="U170" s="210">
        <v>4</v>
      </c>
      <c r="V170" s="210"/>
      <c r="W170" s="208"/>
      <c r="X170" s="208"/>
      <c r="Y170" s="208"/>
      <c r="Z170" s="208"/>
      <c r="AA170" s="208"/>
      <c r="AB170" s="208">
        <v>0</v>
      </c>
      <c r="AC170" s="208">
        <v>11</v>
      </c>
      <c r="AD170" s="208">
        <f t="shared" si="77"/>
        <v>313</v>
      </c>
    </row>
    <row r="171" spans="1:30" s="203" customFormat="1" ht="16.5" customHeight="1">
      <c r="A171" s="204">
        <v>22</v>
      </c>
      <c r="B171" s="227">
        <v>306</v>
      </c>
      <c r="C171" s="233" t="s">
        <v>798</v>
      </c>
      <c r="D171" s="228" t="s">
        <v>444</v>
      </c>
      <c r="E171" s="241">
        <v>1491</v>
      </c>
      <c r="F171" s="529" t="s">
        <v>79</v>
      </c>
      <c r="G171" s="204">
        <v>487</v>
      </c>
      <c r="H171" s="208">
        <v>4</v>
      </c>
      <c r="I171" s="208">
        <v>86</v>
      </c>
      <c r="J171" s="208">
        <v>143</v>
      </c>
      <c r="K171" s="208">
        <v>3</v>
      </c>
      <c r="L171" s="208">
        <v>8</v>
      </c>
      <c r="M171" s="208"/>
      <c r="N171" s="208"/>
      <c r="O171" s="208"/>
      <c r="P171" s="208">
        <v>5</v>
      </c>
      <c r="Q171" s="208">
        <v>74</v>
      </c>
      <c r="R171" s="208"/>
      <c r="S171" s="208"/>
      <c r="T171" s="210">
        <v>1</v>
      </c>
      <c r="U171" s="210">
        <v>0</v>
      </c>
      <c r="V171" s="210"/>
      <c r="W171" s="208"/>
      <c r="X171" s="208"/>
      <c r="Y171" s="208"/>
      <c r="Z171" s="208"/>
      <c r="AA171" s="208"/>
      <c r="AB171" s="208">
        <v>4</v>
      </c>
      <c r="AC171" s="208">
        <v>12</v>
      </c>
      <c r="AD171" s="208">
        <f t="shared" si="77"/>
        <v>340</v>
      </c>
    </row>
    <row r="172" spans="1:30" s="211" customFormat="1" ht="16.5">
      <c r="B172" s="219" t="s">
        <v>63</v>
      </c>
      <c r="C172" s="726" t="s">
        <v>64</v>
      </c>
      <c r="D172" s="726"/>
      <c r="E172" s="308"/>
      <c r="F172" s="308"/>
      <c r="G172" s="220">
        <f>SUM(G159:G171)</f>
        <v>7426</v>
      </c>
      <c r="H172" s="220">
        <f t="shared" ref="H172:AD172" si="78">SUM(H159:H171)</f>
        <v>39</v>
      </c>
      <c r="I172" s="220">
        <f t="shared" si="78"/>
        <v>1468</v>
      </c>
      <c r="J172" s="220">
        <f t="shared" si="78"/>
        <v>2285</v>
      </c>
      <c r="K172" s="220">
        <f t="shared" si="78"/>
        <v>43</v>
      </c>
      <c r="L172" s="220">
        <f t="shared" si="78"/>
        <v>47</v>
      </c>
      <c r="M172" s="220">
        <f t="shared" si="78"/>
        <v>0</v>
      </c>
      <c r="N172" s="220">
        <f t="shared" si="78"/>
        <v>0</v>
      </c>
      <c r="O172" s="220">
        <f t="shared" si="78"/>
        <v>0</v>
      </c>
      <c r="P172" s="220">
        <f t="shared" si="78"/>
        <v>87</v>
      </c>
      <c r="Q172" s="220">
        <f t="shared" si="78"/>
        <v>1159</v>
      </c>
      <c r="R172" s="220">
        <f t="shared" si="78"/>
        <v>0</v>
      </c>
      <c r="S172" s="220">
        <f t="shared" si="78"/>
        <v>0</v>
      </c>
      <c r="T172" s="220">
        <f t="shared" si="78"/>
        <v>29</v>
      </c>
      <c r="U172" s="220">
        <f t="shared" si="78"/>
        <v>33</v>
      </c>
      <c r="V172" s="220">
        <f t="shared" si="78"/>
        <v>0</v>
      </c>
      <c r="W172" s="220">
        <f t="shared" si="78"/>
        <v>0</v>
      </c>
      <c r="X172" s="220">
        <f t="shared" si="78"/>
        <v>0</v>
      </c>
      <c r="Y172" s="220">
        <f t="shared" si="78"/>
        <v>0</v>
      </c>
      <c r="Z172" s="220">
        <f t="shared" si="78"/>
        <v>0</v>
      </c>
      <c r="AA172" s="220">
        <f t="shared" si="78"/>
        <v>0</v>
      </c>
      <c r="AB172" s="220">
        <f t="shared" si="78"/>
        <v>4</v>
      </c>
      <c r="AC172" s="220">
        <f t="shared" si="78"/>
        <v>172</v>
      </c>
      <c r="AD172" s="220">
        <f t="shared" si="78"/>
        <v>5366</v>
      </c>
    </row>
    <row r="173" spans="1:30" s="211" customFormat="1" ht="16.5">
      <c r="E173" s="221"/>
      <c r="F173" s="221"/>
      <c r="T173" s="211">
        <f>T172/2</f>
        <v>14.5</v>
      </c>
      <c r="U173" s="211">
        <f>U172/2</f>
        <v>16.5</v>
      </c>
    </row>
    <row r="174" spans="1:30" s="211" customFormat="1" ht="16.5">
      <c r="B174" s="219" t="s">
        <v>65</v>
      </c>
      <c r="C174" s="727" t="s">
        <v>66</v>
      </c>
      <c r="D174" s="728"/>
      <c r="E174" s="728"/>
      <c r="F174" s="729"/>
      <c r="G174" s="222" t="s">
        <v>6</v>
      </c>
      <c r="H174" s="200" t="s">
        <v>7</v>
      </c>
      <c r="I174" s="200" t="s">
        <v>8</v>
      </c>
      <c r="J174" s="200" t="s">
        <v>9</v>
      </c>
      <c r="K174" s="200" t="s">
        <v>10</v>
      </c>
      <c r="L174" s="200" t="s">
        <v>11</v>
      </c>
      <c r="M174" s="200" t="s">
        <v>12</v>
      </c>
      <c r="N174" s="200" t="s">
        <v>13</v>
      </c>
      <c r="O174" s="200" t="s">
        <v>14</v>
      </c>
      <c r="P174" s="200" t="s">
        <v>15</v>
      </c>
      <c r="Q174" s="200" t="s">
        <v>16</v>
      </c>
      <c r="R174" s="200" t="s">
        <v>17</v>
      </c>
      <c r="S174" s="200" t="s">
        <v>18</v>
      </c>
      <c r="T174" s="200" t="s">
        <v>22</v>
      </c>
      <c r="U174" s="200" t="s">
        <v>23</v>
      </c>
      <c r="V174" s="200" t="s">
        <v>24</v>
      </c>
      <c r="W174" s="200" t="s">
        <v>25</v>
      </c>
      <c r="X174" s="200" t="s">
        <v>26</v>
      </c>
      <c r="Y174" s="200" t="s">
        <v>27</v>
      </c>
      <c r="Z174" s="200" t="s">
        <v>28</v>
      </c>
      <c r="AA174" s="200" t="s">
        <v>29</v>
      </c>
    </row>
    <row r="175" spans="1:30" s="211" customFormat="1" ht="16.5">
      <c r="C175" s="730"/>
      <c r="D175" s="731"/>
      <c r="E175" s="731"/>
      <c r="F175" s="732"/>
      <c r="G175" s="217">
        <f>G172</f>
        <v>7426</v>
      </c>
      <c r="H175" s="217">
        <f>H172+14</f>
        <v>53</v>
      </c>
      <c r="I175" s="217">
        <f>I172+17</f>
        <v>1485</v>
      </c>
      <c r="J175" s="217">
        <f>J172+15</f>
        <v>2300</v>
      </c>
      <c r="K175" s="217">
        <f>K172+16</f>
        <v>59</v>
      </c>
      <c r="L175" s="217">
        <f t="shared" ref="L175:S175" si="79">L172</f>
        <v>47</v>
      </c>
      <c r="M175" s="217">
        <f t="shared" si="79"/>
        <v>0</v>
      </c>
      <c r="N175" s="217">
        <f t="shared" si="79"/>
        <v>0</v>
      </c>
      <c r="O175" s="217">
        <f t="shared" si="79"/>
        <v>0</v>
      </c>
      <c r="P175" s="217">
        <f t="shared" si="79"/>
        <v>87</v>
      </c>
      <c r="Q175" s="217">
        <f t="shared" si="79"/>
        <v>1159</v>
      </c>
      <c r="R175" s="217">
        <f t="shared" si="79"/>
        <v>0</v>
      </c>
      <c r="S175" s="217">
        <f t="shared" si="79"/>
        <v>0</v>
      </c>
      <c r="T175" s="217">
        <f>W172</f>
        <v>0</v>
      </c>
      <c r="U175" s="217">
        <f t="shared" ref="U175" si="80">X172</f>
        <v>0</v>
      </c>
      <c r="V175" s="217">
        <f t="shared" ref="V175" si="81">Y172</f>
        <v>0</v>
      </c>
      <c r="W175" s="217">
        <f t="shared" ref="W175" si="82">Z172</f>
        <v>0</v>
      </c>
      <c r="X175" s="217">
        <f t="shared" ref="X175" si="83">AA172</f>
        <v>0</v>
      </c>
      <c r="Y175" s="217">
        <f>AB172</f>
        <v>4</v>
      </c>
      <c r="Z175" s="217">
        <f>AC172</f>
        <v>172</v>
      </c>
      <c r="AA175" s="217">
        <f>SUM(H175:Z175)</f>
        <v>5366</v>
      </c>
    </row>
    <row r="176" spans="1:30" s="211" customFormat="1" ht="16.5">
      <c r="E176" s="221"/>
      <c r="F176" s="221"/>
    </row>
    <row r="177" spans="1:30" s="211" customFormat="1" ht="30.75" customHeight="1">
      <c r="B177" s="219" t="s">
        <v>67</v>
      </c>
      <c r="C177" s="733" t="s">
        <v>68</v>
      </c>
      <c r="D177" s="733"/>
      <c r="E177" s="733"/>
      <c r="F177" s="733"/>
      <c r="G177" s="222" t="s">
        <v>6</v>
      </c>
      <c r="H177" s="724" t="s">
        <v>69</v>
      </c>
      <c r="I177" s="724"/>
      <c r="J177" s="724" t="s">
        <v>70</v>
      </c>
      <c r="K177" s="724"/>
      <c r="L177" s="200" t="s">
        <v>11</v>
      </c>
      <c r="M177" s="200" t="s">
        <v>12</v>
      </c>
      <c r="N177" s="200" t="s">
        <v>13</v>
      </c>
      <c r="O177" s="200" t="s">
        <v>14</v>
      </c>
      <c r="P177" s="200" t="s">
        <v>15</v>
      </c>
      <c r="Q177" s="200" t="s">
        <v>16</v>
      </c>
      <c r="R177" s="200" t="s">
        <v>17</v>
      </c>
      <c r="S177" s="200" t="s">
        <v>18</v>
      </c>
      <c r="T177" s="200" t="s">
        <v>22</v>
      </c>
      <c r="U177" s="200" t="s">
        <v>23</v>
      </c>
      <c r="V177" s="200" t="s">
        <v>24</v>
      </c>
      <c r="W177" s="200" t="s">
        <v>25</v>
      </c>
      <c r="X177" s="200" t="s">
        <v>26</v>
      </c>
      <c r="Y177" s="200" t="s">
        <v>27</v>
      </c>
      <c r="Z177" s="200" t="s">
        <v>28</v>
      </c>
      <c r="AA177" s="200" t="s">
        <v>29</v>
      </c>
    </row>
    <row r="178" spans="1:30" s="211" customFormat="1" ht="16.5">
      <c r="C178" s="733"/>
      <c r="D178" s="733"/>
      <c r="E178" s="733"/>
      <c r="F178" s="733"/>
      <c r="G178" s="217">
        <f>G172</f>
        <v>7426</v>
      </c>
      <c r="H178" s="725">
        <f>H175+J175</f>
        <v>2353</v>
      </c>
      <c r="I178" s="725"/>
      <c r="J178" s="725">
        <f>I175+K175</f>
        <v>1544</v>
      </c>
      <c r="K178" s="725"/>
      <c r="L178" s="217">
        <f>L175</f>
        <v>47</v>
      </c>
      <c r="M178" s="217" t="s">
        <v>790</v>
      </c>
      <c r="N178" s="217" t="s">
        <v>790</v>
      </c>
      <c r="O178" s="217" t="s">
        <v>790</v>
      </c>
      <c r="P178" s="217">
        <f t="shared" ref="P178:Q178" si="84">P175</f>
        <v>87</v>
      </c>
      <c r="Q178" s="217">
        <f t="shared" si="84"/>
        <v>1159</v>
      </c>
      <c r="R178" s="217" t="s">
        <v>790</v>
      </c>
      <c r="S178" s="217" t="s">
        <v>790</v>
      </c>
      <c r="T178" s="217" t="s">
        <v>790</v>
      </c>
      <c r="U178" s="217" t="s">
        <v>790</v>
      </c>
      <c r="V178" s="217" t="s">
        <v>790</v>
      </c>
      <c r="W178" s="217" t="s">
        <v>790</v>
      </c>
      <c r="X178" s="217" t="s">
        <v>790</v>
      </c>
      <c r="Y178" s="217">
        <f>Y175</f>
        <v>4</v>
      </c>
      <c r="Z178" s="217">
        <f>Z175</f>
        <v>172</v>
      </c>
      <c r="AA178" s="217">
        <f>SUM(H178:Z178)</f>
        <v>5366</v>
      </c>
    </row>
    <row r="179" spans="1:30" s="274" customFormat="1"/>
    <row r="180" spans="1:30" s="274" customFormat="1">
      <c r="A180" s="282"/>
      <c r="B180" s="282"/>
      <c r="C180" s="282"/>
      <c r="D180" s="282"/>
      <c r="E180" s="282"/>
      <c r="F180" s="282"/>
      <c r="G180" s="282"/>
    </row>
    <row r="181" spans="1:30" s="203" customFormat="1" ht="16.5" customHeight="1">
      <c r="A181" s="204">
        <v>22</v>
      </c>
      <c r="B181" s="227">
        <v>342</v>
      </c>
      <c r="C181" s="228" t="s">
        <v>445</v>
      </c>
      <c r="D181" s="228" t="s">
        <v>445</v>
      </c>
      <c r="E181" s="241">
        <v>1609</v>
      </c>
      <c r="F181" s="243" t="s">
        <v>31</v>
      </c>
      <c r="G181" s="204">
        <v>504</v>
      </c>
      <c r="H181" s="208">
        <v>0</v>
      </c>
      <c r="I181" s="208">
        <v>160</v>
      </c>
      <c r="J181" s="208">
        <v>201</v>
      </c>
      <c r="K181" s="208">
        <v>3</v>
      </c>
      <c r="L181" s="208">
        <v>2</v>
      </c>
      <c r="M181" s="208"/>
      <c r="N181" s="208"/>
      <c r="O181" s="208"/>
      <c r="P181" s="208">
        <v>1</v>
      </c>
      <c r="Q181" s="208">
        <v>20</v>
      </c>
      <c r="R181" s="208"/>
      <c r="S181" s="208"/>
      <c r="T181" s="210">
        <v>2</v>
      </c>
      <c r="U181" s="210">
        <v>2</v>
      </c>
      <c r="V181" s="210"/>
      <c r="W181" s="208"/>
      <c r="X181" s="208"/>
      <c r="Y181" s="208"/>
      <c r="Z181" s="208"/>
      <c r="AA181" s="208"/>
      <c r="AB181" s="208">
        <v>0</v>
      </c>
      <c r="AC181" s="208">
        <v>7</v>
      </c>
      <c r="AD181" s="208">
        <f t="shared" si="77"/>
        <v>398</v>
      </c>
    </row>
    <row r="182" spans="1:30" s="203" customFormat="1" ht="16.5" customHeight="1">
      <c r="A182" s="204">
        <v>22</v>
      </c>
      <c r="B182" s="227">
        <v>342</v>
      </c>
      <c r="C182" s="228" t="s">
        <v>445</v>
      </c>
      <c r="D182" s="228" t="s">
        <v>446</v>
      </c>
      <c r="E182" s="247">
        <v>1609</v>
      </c>
      <c r="F182" s="243" t="s">
        <v>32</v>
      </c>
      <c r="G182" s="204">
        <v>503</v>
      </c>
      <c r="H182" s="208">
        <v>4</v>
      </c>
      <c r="I182" s="208">
        <v>177</v>
      </c>
      <c r="J182" s="208">
        <v>186</v>
      </c>
      <c r="K182" s="208">
        <v>2</v>
      </c>
      <c r="L182" s="208">
        <v>0</v>
      </c>
      <c r="M182" s="208"/>
      <c r="N182" s="208"/>
      <c r="O182" s="208"/>
      <c r="P182" s="208">
        <v>2</v>
      </c>
      <c r="Q182" s="208">
        <v>17</v>
      </c>
      <c r="R182" s="208"/>
      <c r="S182" s="208"/>
      <c r="T182" s="210">
        <v>1</v>
      </c>
      <c r="U182" s="210">
        <v>3</v>
      </c>
      <c r="V182" s="210"/>
      <c r="W182" s="208"/>
      <c r="X182" s="208"/>
      <c r="Y182" s="208"/>
      <c r="Z182" s="208"/>
      <c r="AA182" s="208"/>
      <c r="AB182" s="208">
        <v>0</v>
      </c>
      <c r="AC182" s="208">
        <v>7</v>
      </c>
      <c r="AD182" s="208">
        <f t="shared" si="77"/>
        <v>399</v>
      </c>
    </row>
    <row r="183" spans="1:30" s="203" customFormat="1" ht="16.5" customHeight="1">
      <c r="A183" s="204">
        <v>22</v>
      </c>
      <c r="B183" s="246">
        <v>342</v>
      </c>
      <c r="C183" s="228" t="s">
        <v>445</v>
      </c>
      <c r="D183" s="228" t="s">
        <v>447</v>
      </c>
      <c r="E183" s="241">
        <v>1610</v>
      </c>
      <c r="F183" s="242" t="s">
        <v>31</v>
      </c>
      <c r="G183" s="204">
        <v>379</v>
      </c>
      <c r="H183" s="208">
        <v>0</v>
      </c>
      <c r="I183" s="208">
        <v>98</v>
      </c>
      <c r="J183" s="208">
        <v>94</v>
      </c>
      <c r="K183" s="208">
        <v>4</v>
      </c>
      <c r="L183" s="208">
        <v>3</v>
      </c>
      <c r="M183" s="208"/>
      <c r="N183" s="208"/>
      <c r="O183" s="208"/>
      <c r="P183" s="208">
        <v>3</v>
      </c>
      <c r="Q183" s="208">
        <v>33</v>
      </c>
      <c r="R183" s="208"/>
      <c r="S183" s="208"/>
      <c r="T183" s="210">
        <v>2</v>
      </c>
      <c r="U183" s="210">
        <v>4</v>
      </c>
      <c r="V183" s="210"/>
      <c r="W183" s="208"/>
      <c r="X183" s="208"/>
      <c r="Y183" s="208"/>
      <c r="Z183" s="208"/>
      <c r="AA183" s="208"/>
      <c r="AB183" s="208">
        <v>0</v>
      </c>
      <c r="AC183" s="208">
        <v>6</v>
      </c>
      <c r="AD183" s="208">
        <f t="shared" si="77"/>
        <v>247</v>
      </c>
    </row>
    <row r="184" spans="1:30" s="203" customFormat="1" ht="16.5" customHeight="1">
      <c r="A184" s="204">
        <v>22</v>
      </c>
      <c r="B184" s="232">
        <v>342</v>
      </c>
      <c r="C184" s="233" t="s">
        <v>445</v>
      </c>
      <c r="D184" s="233" t="s">
        <v>447</v>
      </c>
      <c r="E184" s="244">
        <v>1610</v>
      </c>
      <c r="F184" s="248" t="s">
        <v>32</v>
      </c>
      <c r="G184" s="204">
        <v>379</v>
      </c>
      <c r="H184" s="208">
        <v>2</v>
      </c>
      <c r="I184" s="208">
        <v>104</v>
      </c>
      <c r="J184" s="208">
        <v>93</v>
      </c>
      <c r="K184" s="208">
        <v>0</v>
      </c>
      <c r="L184" s="208">
        <v>3</v>
      </c>
      <c r="M184" s="208"/>
      <c r="N184" s="208"/>
      <c r="O184" s="208"/>
      <c r="P184" s="208">
        <v>3</v>
      </c>
      <c r="Q184" s="208">
        <v>54</v>
      </c>
      <c r="R184" s="208"/>
      <c r="S184" s="208"/>
      <c r="T184" s="210">
        <v>2</v>
      </c>
      <c r="U184" s="210">
        <v>2</v>
      </c>
      <c r="V184" s="210"/>
      <c r="W184" s="208"/>
      <c r="X184" s="208"/>
      <c r="Y184" s="208"/>
      <c r="Z184" s="208"/>
      <c r="AA184" s="208"/>
      <c r="AB184" s="208">
        <v>0</v>
      </c>
      <c r="AC184" s="208">
        <v>6</v>
      </c>
      <c r="AD184" s="208">
        <f t="shared" si="77"/>
        <v>269</v>
      </c>
    </row>
    <row r="185" spans="1:30" s="203" customFormat="1" ht="16.5" customHeight="1">
      <c r="A185" s="204">
        <v>22</v>
      </c>
      <c r="B185" s="232">
        <v>342</v>
      </c>
      <c r="C185" s="228" t="s">
        <v>445</v>
      </c>
      <c r="D185" s="228" t="s">
        <v>448</v>
      </c>
      <c r="E185" s="247">
        <v>1611</v>
      </c>
      <c r="F185" s="243" t="s">
        <v>31</v>
      </c>
      <c r="G185" s="204">
        <v>358</v>
      </c>
      <c r="H185" s="208">
        <v>0</v>
      </c>
      <c r="I185" s="208">
        <v>77</v>
      </c>
      <c r="J185" s="208">
        <v>166</v>
      </c>
      <c r="K185" s="208">
        <v>3</v>
      </c>
      <c r="L185" s="208">
        <v>2</v>
      </c>
      <c r="M185" s="208"/>
      <c r="N185" s="208"/>
      <c r="O185" s="208"/>
      <c r="P185" s="208">
        <v>0</v>
      </c>
      <c r="Q185" s="208">
        <v>3</v>
      </c>
      <c r="R185" s="208"/>
      <c r="S185" s="208"/>
      <c r="T185" s="210">
        <v>1</v>
      </c>
      <c r="U185" s="210">
        <v>0</v>
      </c>
      <c r="V185" s="210"/>
      <c r="W185" s="208"/>
      <c r="X185" s="208"/>
      <c r="Y185" s="208"/>
      <c r="Z185" s="208"/>
      <c r="AA185" s="208"/>
      <c r="AB185" s="208">
        <v>0</v>
      </c>
      <c r="AC185" s="208">
        <v>9</v>
      </c>
      <c r="AD185" s="208">
        <f t="shared" si="77"/>
        <v>261</v>
      </c>
    </row>
    <row r="186" spans="1:30" s="203" customFormat="1" ht="16.5" customHeight="1">
      <c r="A186" s="204">
        <v>22</v>
      </c>
      <c r="B186" s="232">
        <v>342</v>
      </c>
      <c r="C186" s="228" t="s">
        <v>445</v>
      </c>
      <c r="D186" s="228" t="s">
        <v>449</v>
      </c>
      <c r="E186" s="241">
        <v>1612</v>
      </c>
      <c r="F186" s="243" t="s">
        <v>31</v>
      </c>
      <c r="G186" s="204">
        <v>323</v>
      </c>
      <c r="H186" s="208">
        <v>0</v>
      </c>
      <c r="I186" s="208">
        <v>150</v>
      </c>
      <c r="J186" s="208">
        <v>101</v>
      </c>
      <c r="K186" s="208">
        <v>0</v>
      </c>
      <c r="L186" s="208">
        <v>2</v>
      </c>
      <c r="M186" s="208"/>
      <c r="N186" s="208"/>
      <c r="O186" s="208"/>
      <c r="P186" s="208">
        <v>1</v>
      </c>
      <c r="Q186" s="208">
        <v>14</v>
      </c>
      <c r="R186" s="208"/>
      <c r="S186" s="208"/>
      <c r="T186" s="210">
        <v>0</v>
      </c>
      <c r="U186" s="210">
        <v>0</v>
      </c>
      <c r="V186" s="210"/>
      <c r="W186" s="208"/>
      <c r="X186" s="208"/>
      <c r="Y186" s="208"/>
      <c r="Z186" s="208"/>
      <c r="AA186" s="208"/>
      <c r="AB186" s="208">
        <v>0</v>
      </c>
      <c r="AC186" s="208">
        <v>5</v>
      </c>
      <c r="AD186" s="208">
        <f>SUM(H186:AC186)</f>
        <v>273</v>
      </c>
    </row>
    <row r="187" spans="1:30" s="203" customFormat="1" ht="16.5" customHeight="1">
      <c r="A187" s="204">
        <v>22</v>
      </c>
      <c r="B187" s="232">
        <v>342</v>
      </c>
      <c r="C187" s="233" t="s">
        <v>445</v>
      </c>
      <c r="D187" s="233" t="s">
        <v>450</v>
      </c>
      <c r="E187" s="244">
        <v>1612</v>
      </c>
      <c r="F187" s="529" t="s">
        <v>79</v>
      </c>
      <c r="G187" s="204">
        <v>534</v>
      </c>
      <c r="H187" s="208">
        <v>2</v>
      </c>
      <c r="I187" s="208">
        <v>130</v>
      </c>
      <c r="J187" s="208">
        <v>226</v>
      </c>
      <c r="K187" s="208">
        <v>1</v>
      </c>
      <c r="L187" s="208">
        <v>3</v>
      </c>
      <c r="M187" s="208"/>
      <c r="N187" s="208"/>
      <c r="O187" s="208"/>
      <c r="P187" s="208">
        <v>0</v>
      </c>
      <c r="Q187" s="208">
        <v>50</v>
      </c>
      <c r="R187" s="208"/>
      <c r="S187" s="208"/>
      <c r="T187" s="210">
        <v>4</v>
      </c>
      <c r="U187" s="210">
        <v>1</v>
      </c>
      <c r="V187" s="210"/>
      <c r="W187" s="208"/>
      <c r="X187" s="208"/>
      <c r="Y187" s="208"/>
      <c r="Z187" s="208"/>
      <c r="AA187" s="208"/>
      <c r="AB187" s="208">
        <v>0</v>
      </c>
      <c r="AC187" s="208">
        <v>12</v>
      </c>
      <c r="AD187" s="208">
        <f t="shared" ref="AD187:AD217" si="85">SUM(H187:AC187)</f>
        <v>429</v>
      </c>
    </row>
    <row r="188" spans="1:30" s="211" customFormat="1" ht="16.5">
      <c r="B188" s="219" t="s">
        <v>63</v>
      </c>
      <c r="C188" s="726" t="s">
        <v>64</v>
      </c>
      <c r="D188" s="726"/>
      <c r="E188" s="308"/>
      <c r="F188" s="308"/>
      <c r="G188" s="220">
        <f>SUM(G181:G187)</f>
        <v>2980</v>
      </c>
      <c r="H188" s="220">
        <f t="shared" ref="H188:AD188" si="86">SUM(H181:H187)</f>
        <v>8</v>
      </c>
      <c r="I188" s="220">
        <f t="shared" si="86"/>
        <v>896</v>
      </c>
      <c r="J188" s="220">
        <f t="shared" si="86"/>
        <v>1067</v>
      </c>
      <c r="K188" s="220">
        <f t="shared" si="86"/>
        <v>13</v>
      </c>
      <c r="L188" s="220">
        <f t="shared" si="86"/>
        <v>15</v>
      </c>
      <c r="M188" s="220">
        <f t="shared" si="86"/>
        <v>0</v>
      </c>
      <c r="N188" s="220">
        <f t="shared" si="86"/>
        <v>0</v>
      </c>
      <c r="O188" s="220">
        <f t="shared" si="86"/>
        <v>0</v>
      </c>
      <c r="P188" s="220">
        <f t="shared" si="86"/>
        <v>10</v>
      </c>
      <c r="Q188" s="220">
        <f t="shared" si="86"/>
        <v>191</v>
      </c>
      <c r="R188" s="220">
        <f t="shared" si="86"/>
        <v>0</v>
      </c>
      <c r="S188" s="220">
        <f t="shared" si="86"/>
        <v>0</v>
      </c>
      <c r="T188" s="220">
        <f t="shared" si="86"/>
        <v>12</v>
      </c>
      <c r="U188" s="220">
        <f t="shared" si="86"/>
        <v>12</v>
      </c>
      <c r="V188" s="220">
        <f t="shared" si="86"/>
        <v>0</v>
      </c>
      <c r="W188" s="220">
        <f t="shared" si="86"/>
        <v>0</v>
      </c>
      <c r="X188" s="220">
        <f t="shared" si="86"/>
        <v>0</v>
      </c>
      <c r="Y188" s="220">
        <f t="shared" si="86"/>
        <v>0</v>
      </c>
      <c r="Z188" s="220">
        <f t="shared" si="86"/>
        <v>0</v>
      </c>
      <c r="AA188" s="220">
        <f t="shared" si="86"/>
        <v>0</v>
      </c>
      <c r="AB188" s="220">
        <f t="shared" si="86"/>
        <v>0</v>
      </c>
      <c r="AC188" s="220">
        <f t="shared" si="86"/>
        <v>52</v>
      </c>
      <c r="AD188" s="220">
        <f t="shared" si="86"/>
        <v>2276</v>
      </c>
    </row>
    <row r="189" spans="1:30" s="211" customFormat="1" ht="16.5">
      <c r="E189" s="221"/>
      <c r="F189" s="221"/>
      <c r="T189" s="211">
        <f>T188/2</f>
        <v>6</v>
      </c>
      <c r="U189" s="211">
        <f>U188/2</f>
        <v>6</v>
      </c>
    </row>
    <row r="190" spans="1:30" s="211" customFormat="1" ht="16.5">
      <c r="B190" s="219" t="s">
        <v>65</v>
      </c>
      <c r="C190" s="727" t="s">
        <v>66</v>
      </c>
      <c r="D190" s="728"/>
      <c r="E190" s="728"/>
      <c r="F190" s="729"/>
      <c r="G190" s="222" t="s">
        <v>6</v>
      </c>
      <c r="H190" s="200" t="s">
        <v>7</v>
      </c>
      <c r="I190" s="200" t="s">
        <v>8</v>
      </c>
      <c r="J190" s="200" t="s">
        <v>9</v>
      </c>
      <c r="K190" s="200" t="s">
        <v>10</v>
      </c>
      <c r="L190" s="200" t="s">
        <v>11</v>
      </c>
      <c r="M190" s="200" t="s">
        <v>12</v>
      </c>
      <c r="N190" s="200" t="s">
        <v>13</v>
      </c>
      <c r="O190" s="200" t="s">
        <v>14</v>
      </c>
      <c r="P190" s="200" t="s">
        <v>15</v>
      </c>
      <c r="Q190" s="200" t="s">
        <v>16</v>
      </c>
      <c r="R190" s="200" t="s">
        <v>17</v>
      </c>
      <c r="S190" s="200" t="s">
        <v>18</v>
      </c>
      <c r="T190" s="200" t="s">
        <v>22</v>
      </c>
      <c r="U190" s="200" t="s">
        <v>23</v>
      </c>
      <c r="V190" s="200" t="s">
        <v>24</v>
      </c>
      <c r="W190" s="200" t="s">
        <v>25</v>
      </c>
      <c r="X190" s="200" t="s">
        <v>26</v>
      </c>
      <c r="Y190" s="200" t="s">
        <v>27</v>
      </c>
      <c r="Z190" s="200" t="s">
        <v>28</v>
      </c>
      <c r="AA190" s="200" t="s">
        <v>29</v>
      </c>
    </row>
    <row r="191" spans="1:30" s="211" customFormat="1" ht="16.5">
      <c r="C191" s="730"/>
      <c r="D191" s="731"/>
      <c r="E191" s="731"/>
      <c r="F191" s="732"/>
      <c r="G191" s="217">
        <f>G188</f>
        <v>2980</v>
      </c>
      <c r="H191" s="217">
        <f>H188+6</f>
        <v>14</v>
      </c>
      <c r="I191" s="217">
        <f>I188+6</f>
        <v>902</v>
      </c>
      <c r="J191" s="217">
        <f>J188+6</f>
        <v>1073</v>
      </c>
      <c r="K191" s="217">
        <f>K188+6</f>
        <v>19</v>
      </c>
      <c r="L191" s="217">
        <f t="shared" ref="L191:S191" si="87">L188</f>
        <v>15</v>
      </c>
      <c r="M191" s="217">
        <f t="shared" si="87"/>
        <v>0</v>
      </c>
      <c r="N191" s="217">
        <f t="shared" si="87"/>
        <v>0</v>
      </c>
      <c r="O191" s="217">
        <f t="shared" si="87"/>
        <v>0</v>
      </c>
      <c r="P191" s="217">
        <f t="shared" si="87"/>
        <v>10</v>
      </c>
      <c r="Q191" s="217">
        <f t="shared" si="87"/>
        <v>191</v>
      </c>
      <c r="R191" s="217">
        <f t="shared" si="87"/>
        <v>0</v>
      </c>
      <c r="S191" s="217">
        <f t="shared" si="87"/>
        <v>0</v>
      </c>
      <c r="T191" s="217">
        <f>W188</f>
        <v>0</v>
      </c>
      <c r="U191" s="217">
        <f t="shared" ref="U191" si="88">X188</f>
        <v>0</v>
      </c>
      <c r="V191" s="217">
        <f t="shared" ref="V191" si="89">Y188</f>
        <v>0</v>
      </c>
      <c r="W191" s="217">
        <f t="shared" ref="W191" si="90">Z188</f>
        <v>0</v>
      </c>
      <c r="X191" s="217">
        <f t="shared" ref="X191" si="91">AA188</f>
        <v>0</v>
      </c>
      <c r="Y191" s="217">
        <f>AB188</f>
        <v>0</v>
      </c>
      <c r="Z191" s="217">
        <f>AC188</f>
        <v>52</v>
      </c>
      <c r="AA191" s="217">
        <f>SUM(H191:Z191)</f>
        <v>2276</v>
      </c>
    </row>
    <row r="192" spans="1:30" s="211" customFormat="1" ht="16.5">
      <c r="E192" s="221"/>
      <c r="F192" s="221"/>
    </row>
    <row r="193" spans="1:30" s="211" customFormat="1" ht="30.75" customHeight="1">
      <c r="B193" s="219" t="s">
        <v>67</v>
      </c>
      <c r="C193" s="733" t="s">
        <v>68</v>
      </c>
      <c r="D193" s="733"/>
      <c r="E193" s="733"/>
      <c r="F193" s="733"/>
      <c r="G193" s="222" t="s">
        <v>6</v>
      </c>
      <c r="H193" s="724" t="s">
        <v>69</v>
      </c>
      <c r="I193" s="724"/>
      <c r="J193" s="724" t="s">
        <v>70</v>
      </c>
      <c r="K193" s="724"/>
      <c r="L193" s="200" t="s">
        <v>11</v>
      </c>
      <c r="M193" s="200" t="s">
        <v>12</v>
      </c>
      <c r="N193" s="200" t="s">
        <v>13</v>
      </c>
      <c r="O193" s="200" t="s">
        <v>14</v>
      </c>
      <c r="P193" s="200" t="s">
        <v>15</v>
      </c>
      <c r="Q193" s="200" t="s">
        <v>16</v>
      </c>
      <c r="R193" s="200" t="s">
        <v>17</v>
      </c>
      <c r="S193" s="200" t="s">
        <v>18</v>
      </c>
      <c r="T193" s="200" t="s">
        <v>22</v>
      </c>
      <c r="U193" s="200" t="s">
        <v>23</v>
      </c>
      <c r="V193" s="200" t="s">
        <v>24</v>
      </c>
      <c r="W193" s="200" t="s">
        <v>25</v>
      </c>
      <c r="X193" s="200" t="s">
        <v>26</v>
      </c>
      <c r="Y193" s="200" t="s">
        <v>27</v>
      </c>
      <c r="Z193" s="200" t="s">
        <v>28</v>
      </c>
      <c r="AA193" s="200" t="s">
        <v>29</v>
      </c>
    </row>
    <row r="194" spans="1:30" s="211" customFormat="1" ht="16.5">
      <c r="C194" s="733"/>
      <c r="D194" s="733"/>
      <c r="E194" s="733"/>
      <c r="F194" s="733"/>
      <c r="G194" s="217">
        <f>G188</f>
        <v>2980</v>
      </c>
      <c r="H194" s="725">
        <f>H191+J191</f>
        <v>1087</v>
      </c>
      <c r="I194" s="725"/>
      <c r="J194" s="725">
        <f>I191+K191</f>
        <v>921</v>
      </c>
      <c r="K194" s="725"/>
      <c r="L194" s="217">
        <f>L191</f>
        <v>15</v>
      </c>
      <c r="M194" s="217" t="s">
        <v>790</v>
      </c>
      <c r="N194" s="217" t="s">
        <v>790</v>
      </c>
      <c r="O194" s="217" t="s">
        <v>790</v>
      </c>
      <c r="P194" s="217">
        <f t="shared" ref="P194:Q194" si="92">P191</f>
        <v>10</v>
      </c>
      <c r="Q194" s="217">
        <f t="shared" si="92"/>
        <v>191</v>
      </c>
      <c r="R194" s="217" t="s">
        <v>790</v>
      </c>
      <c r="S194" s="217" t="s">
        <v>790</v>
      </c>
      <c r="T194" s="217" t="s">
        <v>790</v>
      </c>
      <c r="U194" s="217" t="s">
        <v>790</v>
      </c>
      <c r="V194" s="217" t="s">
        <v>790</v>
      </c>
      <c r="W194" s="217" t="s">
        <v>790</v>
      </c>
      <c r="X194" s="217" t="s">
        <v>790</v>
      </c>
      <c r="Y194" s="217">
        <f>Y191</f>
        <v>0</v>
      </c>
      <c r="Z194" s="217">
        <f>Z191</f>
        <v>52</v>
      </c>
      <c r="AA194" s="217">
        <f>SUM(H194:Z194)</f>
        <v>2276</v>
      </c>
    </row>
    <row r="195" spans="1:30" s="274" customFormat="1"/>
    <row r="196" spans="1:30" s="274" customFormat="1">
      <c r="A196" s="282"/>
      <c r="B196" s="282"/>
      <c r="C196" s="282"/>
      <c r="D196" s="282"/>
      <c r="E196" s="282"/>
      <c r="F196" s="282"/>
      <c r="G196" s="282"/>
    </row>
    <row r="197" spans="1:30" s="203" customFormat="1" ht="16.5" customHeight="1">
      <c r="A197" s="204">
        <v>22</v>
      </c>
      <c r="B197" s="246">
        <v>407</v>
      </c>
      <c r="C197" s="228" t="s">
        <v>451</v>
      </c>
      <c r="D197" s="228" t="s">
        <v>451</v>
      </c>
      <c r="E197" s="247">
        <v>1826</v>
      </c>
      <c r="F197" s="242" t="s">
        <v>31</v>
      </c>
      <c r="G197" s="204">
        <v>475</v>
      </c>
      <c r="H197" s="208">
        <v>0</v>
      </c>
      <c r="I197" s="208">
        <v>95</v>
      </c>
      <c r="J197" s="208">
        <v>0</v>
      </c>
      <c r="K197" s="208">
        <v>0</v>
      </c>
      <c r="L197" s="208">
        <v>158</v>
      </c>
      <c r="M197" s="208">
        <v>30</v>
      </c>
      <c r="N197" s="208">
        <v>77</v>
      </c>
      <c r="O197" s="208"/>
      <c r="P197" s="208"/>
      <c r="Q197" s="208">
        <v>5</v>
      </c>
      <c r="R197" s="208"/>
      <c r="S197" s="208"/>
      <c r="T197" s="210">
        <v>0</v>
      </c>
      <c r="U197" s="210">
        <v>0</v>
      </c>
      <c r="V197" s="210"/>
      <c r="W197" s="208"/>
      <c r="X197" s="208"/>
      <c r="Y197" s="208"/>
      <c r="Z197" s="208"/>
      <c r="AA197" s="208"/>
      <c r="AB197" s="208">
        <v>0</v>
      </c>
      <c r="AC197" s="208">
        <v>12</v>
      </c>
      <c r="AD197" s="208">
        <f t="shared" si="85"/>
        <v>377</v>
      </c>
    </row>
    <row r="198" spans="1:30" s="203" customFormat="1" ht="16.5" customHeight="1">
      <c r="A198" s="204">
        <v>22</v>
      </c>
      <c r="B198" s="227">
        <v>407</v>
      </c>
      <c r="C198" s="228" t="s">
        <v>451</v>
      </c>
      <c r="D198" s="228" t="s">
        <v>451</v>
      </c>
      <c r="E198" s="241">
        <v>1826</v>
      </c>
      <c r="F198" s="243" t="s">
        <v>32</v>
      </c>
      <c r="G198" s="204">
        <v>475</v>
      </c>
      <c r="H198" s="208">
        <v>1</v>
      </c>
      <c r="I198" s="208">
        <v>72</v>
      </c>
      <c r="J198" s="208">
        <v>1</v>
      </c>
      <c r="K198" s="208">
        <v>2</v>
      </c>
      <c r="L198" s="208">
        <v>174</v>
      </c>
      <c r="M198" s="208">
        <v>37</v>
      </c>
      <c r="N198" s="208">
        <v>63</v>
      </c>
      <c r="O198" s="208"/>
      <c r="P198" s="208"/>
      <c r="Q198" s="208">
        <v>3</v>
      </c>
      <c r="R198" s="208"/>
      <c r="S198" s="208"/>
      <c r="T198" s="210">
        <v>0</v>
      </c>
      <c r="U198" s="210">
        <v>1</v>
      </c>
      <c r="V198" s="210"/>
      <c r="W198" s="208"/>
      <c r="X198" s="208"/>
      <c r="Y198" s="208"/>
      <c r="Z198" s="208"/>
      <c r="AA198" s="208"/>
      <c r="AB198" s="208">
        <v>0</v>
      </c>
      <c r="AC198" s="208">
        <v>6</v>
      </c>
      <c r="AD198" s="208">
        <f t="shared" si="85"/>
        <v>360</v>
      </c>
    </row>
    <row r="199" spans="1:30" s="211" customFormat="1" ht="16.5">
      <c r="B199" s="219" t="s">
        <v>63</v>
      </c>
      <c r="C199" s="726" t="s">
        <v>64</v>
      </c>
      <c r="D199" s="726"/>
      <c r="E199" s="308"/>
      <c r="F199" s="308"/>
      <c r="G199" s="220">
        <f>SUM(G197:G198)</f>
        <v>950</v>
      </c>
      <c r="H199" s="220">
        <f t="shared" ref="H199" si="93">SUM(H197:H198)</f>
        <v>1</v>
      </c>
      <c r="I199" s="220">
        <f t="shared" ref="I199" si="94">SUM(I197:I198)</f>
        <v>167</v>
      </c>
      <c r="J199" s="220">
        <f t="shared" ref="J199" si="95">SUM(J197:J198)</f>
        <v>1</v>
      </c>
      <c r="K199" s="220">
        <f t="shared" ref="K199" si="96">SUM(K197:K198)</f>
        <v>2</v>
      </c>
      <c r="L199" s="220">
        <f t="shared" ref="L199" si="97">SUM(L197:L198)</f>
        <v>332</v>
      </c>
      <c r="M199" s="220">
        <f t="shared" ref="M199" si="98">SUM(M197:M198)</f>
        <v>67</v>
      </c>
      <c r="N199" s="220">
        <f t="shared" ref="N199" si="99">SUM(N197:N198)</f>
        <v>140</v>
      </c>
      <c r="O199" s="220">
        <f t="shared" ref="O199" si="100">SUM(O197:O198)</f>
        <v>0</v>
      </c>
      <c r="P199" s="220">
        <f t="shared" ref="P199" si="101">SUM(P197:P198)</f>
        <v>0</v>
      </c>
      <c r="Q199" s="220">
        <f t="shared" ref="Q199" si="102">SUM(Q197:Q198)</f>
        <v>8</v>
      </c>
      <c r="R199" s="220">
        <f t="shared" ref="R199" si="103">SUM(R197:R198)</f>
        <v>0</v>
      </c>
      <c r="S199" s="220">
        <f t="shared" ref="S199" si="104">SUM(S197:S198)</f>
        <v>0</v>
      </c>
      <c r="T199" s="220">
        <f t="shared" ref="T199" si="105">SUM(T197:T198)</f>
        <v>0</v>
      </c>
      <c r="U199" s="220">
        <f t="shared" ref="U199" si="106">SUM(U197:U198)</f>
        <v>1</v>
      </c>
      <c r="V199" s="220">
        <f t="shared" ref="V199" si="107">SUM(V197:V198)</f>
        <v>0</v>
      </c>
      <c r="W199" s="220">
        <f t="shared" ref="W199" si="108">SUM(W197:W198)</f>
        <v>0</v>
      </c>
      <c r="X199" s="220">
        <f t="shared" ref="X199" si="109">SUM(X197:X198)</f>
        <v>0</v>
      </c>
      <c r="Y199" s="220">
        <f t="shared" ref="Y199" si="110">SUM(Y197:Y198)</f>
        <v>0</v>
      </c>
      <c r="Z199" s="220">
        <f t="shared" ref="Z199" si="111">SUM(Z197:Z198)</f>
        <v>0</v>
      </c>
      <c r="AA199" s="220">
        <f t="shared" ref="AA199" si="112">SUM(AA197:AA198)</f>
        <v>0</v>
      </c>
      <c r="AB199" s="220">
        <f t="shared" ref="AB199" si="113">SUM(AB197:AB198)</f>
        <v>0</v>
      </c>
      <c r="AC199" s="220">
        <f t="shared" ref="AC199" si="114">SUM(AC197:AC198)</f>
        <v>18</v>
      </c>
      <c r="AD199" s="220">
        <f t="shared" ref="AD199" si="115">SUM(AD197:AD198)</f>
        <v>737</v>
      </c>
    </row>
    <row r="200" spans="1:30" s="211" customFormat="1" ht="16.5">
      <c r="E200" s="221"/>
      <c r="F200" s="221"/>
      <c r="T200" s="211">
        <f>T199/2</f>
        <v>0</v>
      </c>
      <c r="U200" s="211">
        <f>U199/2</f>
        <v>0.5</v>
      </c>
    </row>
    <row r="201" spans="1:30" s="211" customFormat="1" ht="16.5">
      <c r="B201" s="219" t="s">
        <v>65</v>
      </c>
      <c r="C201" s="727" t="s">
        <v>66</v>
      </c>
      <c r="D201" s="728"/>
      <c r="E201" s="728"/>
      <c r="F201" s="729"/>
      <c r="G201" s="222" t="s">
        <v>6</v>
      </c>
      <c r="H201" s="200" t="s">
        <v>7</v>
      </c>
      <c r="I201" s="200" t="s">
        <v>8</v>
      </c>
      <c r="J201" s="200" t="s">
        <v>9</v>
      </c>
      <c r="K201" s="200" t="s">
        <v>10</v>
      </c>
      <c r="L201" s="200" t="s">
        <v>11</v>
      </c>
      <c r="M201" s="200" t="s">
        <v>12</v>
      </c>
      <c r="N201" s="200" t="s">
        <v>13</v>
      </c>
      <c r="O201" s="200" t="s">
        <v>14</v>
      </c>
      <c r="P201" s="200" t="s">
        <v>15</v>
      </c>
      <c r="Q201" s="200" t="s">
        <v>16</v>
      </c>
      <c r="R201" s="200" t="s">
        <v>17</v>
      </c>
      <c r="S201" s="200" t="s">
        <v>18</v>
      </c>
      <c r="T201" s="200" t="s">
        <v>22</v>
      </c>
      <c r="U201" s="200" t="s">
        <v>23</v>
      </c>
      <c r="V201" s="200" t="s">
        <v>24</v>
      </c>
      <c r="W201" s="200" t="s">
        <v>25</v>
      </c>
      <c r="X201" s="200" t="s">
        <v>26</v>
      </c>
      <c r="Y201" s="200" t="s">
        <v>27</v>
      </c>
      <c r="Z201" s="200" t="s">
        <v>28</v>
      </c>
      <c r="AA201" s="200" t="s">
        <v>29</v>
      </c>
    </row>
    <row r="202" spans="1:30" s="211" customFormat="1" ht="16.5">
      <c r="C202" s="730"/>
      <c r="D202" s="731"/>
      <c r="E202" s="731"/>
      <c r="F202" s="732"/>
      <c r="G202" s="217">
        <f>G199</f>
        <v>950</v>
      </c>
      <c r="H202" s="217">
        <f>H199</f>
        <v>1</v>
      </c>
      <c r="I202" s="217">
        <f>I199+1</f>
        <v>168</v>
      </c>
      <c r="J202" s="217">
        <f>J199</f>
        <v>1</v>
      </c>
      <c r="K202" s="217">
        <f>K199</f>
        <v>2</v>
      </c>
      <c r="L202" s="217">
        <f t="shared" ref="L202:S202" si="116">L199</f>
        <v>332</v>
      </c>
      <c r="M202" s="217">
        <f t="shared" si="116"/>
        <v>67</v>
      </c>
      <c r="N202" s="217">
        <f t="shared" si="116"/>
        <v>140</v>
      </c>
      <c r="O202" s="217">
        <f t="shared" si="116"/>
        <v>0</v>
      </c>
      <c r="P202" s="217">
        <f t="shared" si="116"/>
        <v>0</v>
      </c>
      <c r="Q202" s="217">
        <f t="shared" si="116"/>
        <v>8</v>
      </c>
      <c r="R202" s="217">
        <f t="shared" si="116"/>
        <v>0</v>
      </c>
      <c r="S202" s="217">
        <f t="shared" si="116"/>
        <v>0</v>
      </c>
      <c r="T202" s="217">
        <f>W199</f>
        <v>0</v>
      </c>
      <c r="U202" s="217">
        <f t="shared" ref="U202" si="117">X199</f>
        <v>0</v>
      </c>
      <c r="V202" s="217">
        <f t="shared" ref="V202" si="118">Y199</f>
        <v>0</v>
      </c>
      <c r="W202" s="217">
        <f t="shared" ref="W202" si="119">Z199</f>
        <v>0</v>
      </c>
      <c r="X202" s="217">
        <f t="shared" ref="X202" si="120">AA199</f>
        <v>0</v>
      </c>
      <c r="Y202" s="217">
        <f>AB199</f>
        <v>0</v>
      </c>
      <c r="Z202" s="217">
        <f>AC199</f>
        <v>18</v>
      </c>
      <c r="AA202" s="217">
        <f>SUM(H202:Z202)</f>
        <v>737</v>
      </c>
    </row>
    <row r="203" spans="1:30" s="211" customFormat="1" ht="16.5">
      <c r="E203" s="221"/>
      <c r="F203" s="221"/>
    </row>
    <row r="204" spans="1:30" s="211" customFormat="1" ht="30.75" customHeight="1">
      <c r="B204" s="219" t="s">
        <v>67</v>
      </c>
      <c r="C204" s="733" t="s">
        <v>68</v>
      </c>
      <c r="D204" s="733"/>
      <c r="E204" s="733"/>
      <c r="F204" s="733"/>
      <c r="G204" s="222" t="s">
        <v>6</v>
      </c>
      <c r="H204" s="724" t="s">
        <v>69</v>
      </c>
      <c r="I204" s="724"/>
      <c r="J204" s="724" t="s">
        <v>70</v>
      </c>
      <c r="K204" s="724"/>
      <c r="L204" s="200" t="s">
        <v>11</v>
      </c>
      <c r="M204" s="200" t="s">
        <v>12</v>
      </c>
      <c r="N204" s="200" t="s">
        <v>13</v>
      </c>
      <c r="O204" s="200" t="s">
        <v>14</v>
      </c>
      <c r="P204" s="200" t="s">
        <v>15</v>
      </c>
      <c r="Q204" s="200" t="s">
        <v>16</v>
      </c>
      <c r="R204" s="200" t="s">
        <v>17</v>
      </c>
      <c r="S204" s="200" t="s">
        <v>18</v>
      </c>
      <c r="T204" s="200" t="s">
        <v>22</v>
      </c>
      <c r="U204" s="200" t="s">
        <v>23</v>
      </c>
      <c r="V204" s="200" t="s">
        <v>24</v>
      </c>
      <c r="W204" s="200" t="s">
        <v>25</v>
      </c>
      <c r="X204" s="200" t="s">
        <v>26</v>
      </c>
      <c r="Y204" s="200" t="s">
        <v>27</v>
      </c>
      <c r="Z204" s="200" t="s">
        <v>28</v>
      </c>
      <c r="AA204" s="200" t="s">
        <v>29</v>
      </c>
    </row>
    <row r="205" spans="1:30" s="211" customFormat="1" ht="16.5">
      <c r="C205" s="733"/>
      <c r="D205" s="733"/>
      <c r="E205" s="733"/>
      <c r="F205" s="733"/>
      <c r="G205" s="217">
        <f>G199</f>
        <v>950</v>
      </c>
      <c r="H205" s="725">
        <f>H202+J202</f>
        <v>2</v>
      </c>
      <c r="I205" s="725"/>
      <c r="J205" s="725">
        <f>I202+K202</f>
        <v>170</v>
      </c>
      <c r="K205" s="725"/>
      <c r="L205" s="217">
        <f>L202</f>
        <v>332</v>
      </c>
      <c r="M205" s="217">
        <f t="shared" ref="M205:Q205" si="121">M202</f>
        <v>67</v>
      </c>
      <c r="N205" s="217">
        <f t="shared" si="121"/>
        <v>140</v>
      </c>
      <c r="O205" s="217" t="s">
        <v>790</v>
      </c>
      <c r="P205" s="217" t="s">
        <v>790</v>
      </c>
      <c r="Q205" s="217">
        <f t="shared" si="121"/>
        <v>8</v>
      </c>
      <c r="R205" s="217" t="s">
        <v>790</v>
      </c>
      <c r="S205" s="217" t="s">
        <v>790</v>
      </c>
      <c r="T205" s="217" t="s">
        <v>790</v>
      </c>
      <c r="U205" s="217" t="s">
        <v>790</v>
      </c>
      <c r="V205" s="217" t="s">
        <v>790</v>
      </c>
      <c r="W205" s="217" t="s">
        <v>790</v>
      </c>
      <c r="X205" s="217" t="s">
        <v>790</v>
      </c>
      <c r="Y205" s="217">
        <f>Y202</f>
        <v>0</v>
      </c>
      <c r="Z205" s="217">
        <f>Z202</f>
        <v>18</v>
      </c>
      <c r="AA205" s="217">
        <f>SUM(H205:Z205)</f>
        <v>737</v>
      </c>
    </row>
    <row r="206" spans="1:30" s="274" customFormat="1"/>
    <row r="207" spans="1:30" s="274" customFormat="1">
      <c r="A207" s="282"/>
      <c r="B207" s="282"/>
      <c r="C207" s="282"/>
      <c r="D207" s="282"/>
      <c r="E207" s="282"/>
      <c r="F207" s="282"/>
      <c r="G207" s="282"/>
    </row>
    <row r="208" spans="1:30" s="203" customFormat="1" ht="16.5" customHeight="1">
      <c r="A208" s="204">
        <v>22</v>
      </c>
      <c r="B208" s="227">
        <v>415</v>
      </c>
      <c r="C208" s="228" t="s">
        <v>456</v>
      </c>
      <c r="D208" s="228" t="s">
        <v>452</v>
      </c>
      <c r="E208" s="241">
        <v>1851</v>
      </c>
      <c r="F208" s="243" t="s">
        <v>31</v>
      </c>
      <c r="G208" s="204">
        <v>591</v>
      </c>
      <c r="H208" s="208">
        <v>1</v>
      </c>
      <c r="I208" s="208">
        <v>145</v>
      </c>
      <c r="J208" s="208">
        <v>139</v>
      </c>
      <c r="K208" s="208">
        <v>5</v>
      </c>
      <c r="L208" s="208">
        <v>125</v>
      </c>
      <c r="M208" s="208"/>
      <c r="N208" s="208"/>
      <c r="O208" s="208">
        <v>2</v>
      </c>
      <c r="P208" s="208"/>
      <c r="Q208" s="208">
        <v>26</v>
      </c>
      <c r="R208" s="208"/>
      <c r="S208" s="208"/>
      <c r="T208" s="210">
        <v>4</v>
      </c>
      <c r="U208" s="210">
        <v>6</v>
      </c>
      <c r="V208" s="210"/>
      <c r="W208" s="208"/>
      <c r="X208" s="208"/>
      <c r="Y208" s="208"/>
      <c r="Z208" s="208"/>
      <c r="AA208" s="208"/>
      <c r="AB208" s="208">
        <v>0</v>
      </c>
      <c r="AC208" s="208">
        <v>14</v>
      </c>
      <c r="AD208" s="208">
        <f t="shared" si="85"/>
        <v>467</v>
      </c>
    </row>
    <row r="209" spans="1:30" s="203" customFormat="1" ht="16.5" customHeight="1">
      <c r="A209" s="204">
        <v>22</v>
      </c>
      <c r="B209" s="232">
        <v>415</v>
      </c>
      <c r="C209" s="228" t="s">
        <v>456</v>
      </c>
      <c r="D209" s="233" t="s">
        <v>452</v>
      </c>
      <c r="E209" s="244">
        <v>1851</v>
      </c>
      <c r="F209" s="248" t="s">
        <v>32</v>
      </c>
      <c r="G209" s="204">
        <v>591</v>
      </c>
      <c r="H209" s="208">
        <v>4</v>
      </c>
      <c r="I209" s="208">
        <v>169</v>
      </c>
      <c r="J209" s="208">
        <v>118</v>
      </c>
      <c r="K209" s="208">
        <v>2</v>
      </c>
      <c r="L209" s="208">
        <v>96</v>
      </c>
      <c r="M209" s="208"/>
      <c r="N209" s="208"/>
      <c r="O209" s="208">
        <v>7</v>
      </c>
      <c r="P209" s="208"/>
      <c r="Q209" s="208">
        <v>35</v>
      </c>
      <c r="R209" s="208"/>
      <c r="S209" s="208"/>
      <c r="T209" s="210">
        <v>2</v>
      </c>
      <c r="U209" s="210">
        <v>3</v>
      </c>
      <c r="V209" s="210"/>
      <c r="W209" s="208"/>
      <c r="X209" s="208"/>
      <c r="Y209" s="208"/>
      <c r="Z209" s="208"/>
      <c r="AA209" s="208"/>
      <c r="AB209" s="208">
        <v>0</v>
      </c>
      <c r="AC209" s="208">
        <v>15</v>
      </c>
      <c r="AD209" s="208">
        <f t="shared" si="85"/>
        <v>451</v>
      </c>
    </row>
    <row r="210" spans="1:30" s="203" customFormat="1" ht="16.5" customHeight="1">
      <c r="A210" s="204">
        <v>22</v>
      </c>
      <c r="B210" s="227">
        <v>415</v>
      </c>
      <c r="C210" s="228" t="s">
        <v>456</v>
      </c>
      <c r="D210" s="228" t="s">
        <v>452</v>
      </c>
      <c r="E210" s="247">
        <v>1851</v>
      </c>
      <c r="F210" s="242" t="s">
        <v>33</v>
      </c>
      <c r="G210" s="204">
        <v>591</v>
      </c>
      <c r="H210" s="208">
        <v>0</v>
      </c>
      <c r="I210" s="208">
        <v>178</v>
      </c>
      <c r="J210" s="208">
        <v>133</v>
      </c>
      <c r="K210" s="208">
        <v>1</v>
      </c>
      <c r="L210" s="208">
        <v>115</v>
      </c>
      <c r="M210" s="208"/>
      <c r="N210" s="208"/>
      <c r="O210" s="208">
        <v>2</v>
      </c>
      <c r="P210" s="208"/>
      <c r="Q210" s="208">
        <v>28</v>
      </c>
      <c r="R210" s="208"/>
      <c r="S210" s="208"/>
      <c r="T210" s="210">
        <v>1</v>
      </c>
      <c r="U210" s="210">
        <v>5</v>
      </c>
      <c r="V210" s="210"/>
      <c r="W210" s="208"/>
      <c r="X210" s="208"/>
      <c r="Y210" s="208"/>
      <c r="Z210" s="208"/>
      <c r="AA210" s="208"/>
      <c r="AB210" s="208">
        <v>0</v>
      </c>
      <c r="AC210" s="208">
        <v>7</v>
      </c>
      <c r="AD210" s="208">
        <f t="shared" si="85"/>
        <v>470</v>
      </c>
    </row>
    <row r="211" spans="1:30" s="203" customFormat="1" ht="16.5" customHeight="1">
      <c r="A211" s="204">
        <v>22</v>
      </c>
      <c r="B211" s="227">
        <v>415</v>
      </c>
      <c r="C211" s="228" t="s">
        <v>456</v>
      </c>
      <c r="D211" s="228" t="s">
        <v>453</v>
      </c>
      <c r="E211" s="241">
        <v>1851</v>
      </c>
      <c r="F211" s="242" t="s">
        <v>79</v>
      </c>
      <c r="G211" s="204">
        <v>234</v>
      </c>
      <c r="H211" s="208">
        <v>2</v>
      </c>
      <c r="I211" s="208">
        <v>112</v>
      </c>
      <c r="J211" s="208">
        <v>39</v>
      </c>
      <c r="K211" s="208">
        <v>2</v>
      </c>
      <c r="L211" s="208">
        <v>3</v>
      </c>
      <c r="M211" s="208"/>
      <c r="N211" s="208"/>
      <c r="O211" s="208">
        <v>0</v>
      </c>
      <c r="P211" s="208"/>
      <c r="Q211" s="208">
        <v>18</v>
      </c>
      <c r="R211" s="208"/>
      <c r="S211" s="208"/>
      <c r="T211" s="210">
        <v>0</v>
      </c>
      <c r="U211" s="210">
        <v>2</v>
      </c>
      <c r="V211" s="210"/>
      <c r="W211" s="208"/>
      <c r="X211" s="208"/>
      <c r="Y211" s="208"/>
      <c r="Z211" s="208"/>
      <c r="AA211" s="208"/>
      <c r="AB211" s="208">
        <v>0</v>
      </c>
      <c r="AC211" s="208">
        <v>3</v>
      </c>
      <c r="AD211" s="208">
        <f t="shared" si="85"/>
        <v>181</v>
      </c>
    </row>
    <row r="212" spans="1:30" s="203" customFormat="1" ht="16.5" customHeight="1">
      <c r="A212" s="204">
        <v>22</v>
      </c>
      <c r="B212" s="227">
        <v>415</v>
      </c>
      <c r="C212" s="228" t="s">
        <v>456</v>
      </c>
      <c r="D212" s="228" t="s">
        <v>452</v>
      </c>
      <c r="E212" s="241">
        <v>1852</v>
      </c>
      <c r="F212" s="243" t="s">
        <v>31</v>
      </c>
      <c r="G212" s="204">
        <v>659</v>
      </c>
      <c r="H212" s="208">
        <v>4</v>
      </c>
      <c r="I212" s="208">
        <v>137</v>
      </c>
      <c r="J212" s="208">
        <v>185</v>
      </c>
      <c r="K212" s="208">
        <v>2</v>
      </c>
      <c r="L212" s="208">
        <v>112</v>
      </c>
      <c r="M212" s="208"/>
      <c r="N212" s="208"/>
      <c r="O212" s="208">
        <v>3</v>
      </c>
      <c r="P212" s="208"/>
      <c r="Q212" s="208">
        <v>50</v>
      </c>
      <c r="R212" s="208"/>
      <c r="S212" s="208"/>
      <c r="T212" s="210">
        <v>3</v>
      </c>
      <c r="U212" s="210">
        <v>3</v>
      </c>
      <c r="V212" s="210"/>
      <c r="W212" s="208"/>
      <c r="X212" s="208"/>
      <c r="Y212" s="208"/>
      <c r="Z212" s="208"/>
      <c r="AA212" s="208"/>
      <c r="AB212" s="208">
        <v>0</v>
      </c>
      <c r="AC212" s="208">
        <v>7</v>
      </c>
      <c r="AD212" s="208">
        <f t="shared" si="85"/>
        <v>506</v>
      </c>
    </row>
    <row r="213" spans="1:30" s="203" customFormat="1" ht="16.5" customHeight="1">
      <c r="A213" s="204">
        <v>22</v>
      </c>
      <c r="B213" s="227">
        <v>415</v>
      </c>
      <c r="C213" s="228" t="s">
        <v>456</v>
      </c>
      <c r="D213" s="228" t="s">
        <v>452</v>
      </c>
      <c r="E213" s="241">
        <v>1852</v>
      </c>
      <c r="F213" s="242" t="s">
        <v>32</v>
      </c>
      <c r="G213" s="204">
        <v>659</v>
      </c>
      <c r="H213" s="208">
        <v>4</v>
      </c>
      <c r="I213" s="208">
        <v>133</v>
      </c>
      <c r="J213" s="208">
        <v>153</v>
      </c>
      <c r="K213" s="208">
        <v>2</v>
      </c>
      <c r="L213" s="208">
        <v>139</v>
      </c>
      <c r="M213" s="208"/>
      <c r="N213" s="208"/>
      <c r="O213" s="208">
        <v>3</v>
      </c>
      <c r="P213" s="208"/>
      <c r="Q213" s="208">
        <v>44</v>
      </c>
      <c r="R213" s="208"/>
      <c r="S213" s="208"/>
      <c r="T213" s="210">
        <v>1</v>
      </c>
      <c r="U213" s="210">
        <v>4</v>
      </c>
      <c r="V213" s="210"/>
      <c r="W213" s="208"/>
      <c r="X213" s="208"/>
      <c r="Y213" s="208"/>
      <c r="Z213" s="208"/>
      <c r="AA213" s="208"/>
      <c r="AB213" s="208">
        <v>0</v>
      </c>
      <c r="AC213" s="208">
        <v>7</v>
      </c>
      <c r="AD213" s="208">
        <f t="shared" si="85"/>
        <v>490</v>
      </c>
    </row>
    <row r="214" spans="1:30" s="203" customFormat="1" ht="16.5" customHeight="1">
      <c r="A214" s="204">
        <v>22</v>
      </c>
      <c r="B214" s="227">
        <v>415</v>
      </c>
      <c r="C214" s="228" t="s">
        <v>456</v>
      </c>
      <c r="D214" s="228" t="s">
        <v>452</v>
      </c>
      <c r="E214" s="241">
        <v>1852</v>
      </c>
      <c r="F214" s="243" t="s">
        <v>33</v>
      </c>
      <c r="G214" s="204">
        <v>659</v>
      </c>
      <c r="H214" s="208">
        <v>4</v>
      </c>
      <c r="I214" s="208">
        <v>170</v>
      </c>
      <c r="J214" s="208">
        <v>159</v>
      </c>
      <c r="K214" s="208">
        <v>0</v>
      </c>
      <c r="L214" s="208">
        <v>102</v>
      </c>
      <c r="M214" s="208"/>
      <c r="N214" s="208"/>
      <c r="O214" s="208">
        <v>3</v>
      </c>
      <c r="P214" s="208"/>
      <c r="Q214" s="208">
        <v>38</v>
      </c>
      <c r="R214" s="208"/>
      <c r="S214" s="208"/>
      <c r="T214" s="210">
        <v>2</v>
      </c>
      <c r="U214" s="210">
        <v>3</v>
      </c>
      <c r="V214" s="210"/>
      <c r="W214" s="208"/>
      <c r="X214" s="208"/>
      <c r="Y214" s="208"/>
      <c r="Z214" s="208"/>
      <c r="AA214" s="208"/>
      <c r="AB214" s="208">
        <v>0</v>
      </c>
      <c r="AC214" s="208">
        <v>7</v>
      </c>
      <c r="AD214" s="208">
        <f t="shared" si="85"/>
        <v>488</v>
      </c>
    </row>
    <row r="215" spans="1:30" s="203" customFormat="1" ht="16.5" customHeight="1">
      <c r="A215" s="204">
        <v>22</v>
      </c>
      <c r="B215" s="227">
        <v>415</v>
      </c>
      <c r="C215" s="228" t="s">
        <v>456</v>
      </c>
      <c r="D215" s="228" t="s">
        <v>454</v>
      </c>
      <c r="E215" s="247">
        <v>1853</v>
      </c>
      <c r="F215" s="243" t="s">
        <v>31</v>
      </c>
      <c r="G215" s="204">
        <v>386</v>
      </c>
      <c r="H215" s="208">
        <v>2</v>
      </c>
      <c r="I215" s="208">
        <v>131</v>
      </c>
      <c r="J215" s="208">
        <v>90</v>
      </c>
      <c r="K215" s="208">
        <v>0</v>
      </c>
      <c r="L215" s="208">
        <v>13</v>
      </c>
      <c r="M215" s="208"/>
      <c r="N215" s="208"/>
      <c r="O215" s="208">
        <v>0</v>
      </c>
      <c r="P215" s="208"/>
      <c r="Q215" s="208">
        <v>31</v>
      </c>
      <c r="R215" s="208"/>
      <c r="S215" s="208"/>
      <c r="T215" s="210">
        <v>5</v>
      </c>
      <c r="U215" s="210">
        <v>2</v>
      </c>
      <c r="V215" s="210"/>
      <c r="W215" s="208"/>
      <c r="X215" s="208"/>
      <c r="Y215" s="208"/>
      <c r="Z215" s="208"/>
      <c r="AA215" s="208"/>
      <c r="AB215" s="208">
        <v>0</v>
      </c>
      <c r="AC215" s="208">
        <v>5</v>
      </c>
      <c r="AD215" s="208">
        <f t="shared" si="85"/>
        <v>279</v>
      </c>
    </row>
    <row r="216" spans="1:30" s="203" customFormat="1" ht="16.5" customHeight="1">
      <c r="A216" s="204">
        <v>22</v>
      </c>
      <c r="B216" s="227">
        <v>415</v>
      </c>
      <c r="C216" s="228" t="s">
        <v>456</v>
      </c>
      <c r="D216" s="228" t="s">
        <v>455</v>
      </c>
      <c r="E216" s="241">
        <v>1853</v>
      </c>
      <c r="F216" s="242" t="s">
        <v>79</v>
      </c>
      <c r="G216" s="204">
        <v>743</v>
      </c>
      <c r="H216" s="208">
        <v>6</v>
      </c>
      <c r="I216" s="208">
        <v>177</v>
      </c>
      <c r="J216" s="208">
        <v>207</v>
      </c>
      <c r="K216" s="208">
        <v>2</v>
      </c>
      <c r="L216" s="208">
        <v>78</v>
      </c>
      <c r="M216" s="208"/>
      <c r="N216" s="208"/>
      <c r="O216" s="208">
        <v>2</v>
      </c>
      <c r="P216" s="208"/>
      <c r="Q216" s="208">
        <v>17</v>
      </c>
      <c r="R216" s="208"/>
      <c r="S216" s="208"/>
      <c r="T216" s="210">
        <v>0</v>
      </c>
      <c r="U216" s="210">
        <v>0</v>
      </c>
      <c r="V216" s="210"/>
      <c r="W216" s="208"/>
      <c r="X216" s="208"/>
      <c r="Y216" s="208"/>
      <c r="Z216" s="208"/>
      <c r="AA216" s="208"/>
      <c r="AB216" s="208">
        <v>0</v>
      </c>
      <c r="AC216" s="208">
        <v>12</v>
      </c>
      <c r="AD216" s="208">
        <f t="shared" si="85"/>
        <v>501</v>
      </c>
    </row>
    <row r="217" spans="1:30" s="203" customFormat="1" ht="16.5" customHeight="1">
      <c r="A217" s="204">
        <v>22</v>
      </c>
      <c r="B217" s="227">
        <v>415</v>
      </c>
      <c r="C217" s="228" t="s">
        <v>456</v>
      </c>
      <c r="D217" s="228" t="s">
        <v>454</v>
      </c>
      <c r="E217" s="241">
        <v>1854</v>
      </c>
      <c r="F217" s="243" t="s">
        <v>31</v>
      </c>
      <c r="G217" s="204">
        <v>525</v>
      </c>
      <c r="H217" s="208">
        <v>2</v>
      </c>
      <c r="I217" s="208">
        <v>148</v>
      </c>
      <c r="J217" s="208">
        <v>148</v>
      </c>
      <c r="K217" s="208">
        <v>1</v>
      </c>
      <c r="L217" s="208">
        <v>26</v>
      </c>
      <c r="M217" s="208"/>
      <c r="N217" s="208"/>
      <c r="O217" s="208">
        <v>0</v>
      </c>
      <c r="P217" s="208"/>
      <c r="Q217" s="208">
        <v>16</v>
      </c>
      <c r="R217" s="208"/>
      <c r="S217" s="208"/>
      <c r="T217" s="210">
        <v>2</v>
      </c>
      <c r="U217" s="210">
        <v>1</v>
      </c>
      <c r="V217" s="210"/>
      <c r="W217" s="208"/>
      <c r="X217" s="208"/>
      <c r="Y217" s="208"/>
      <c r="Z217" s="208"/>
      <c r="AA217" s="208"/>
      <c r="AB217" s="208">
        <v>0</v>
      </c>
      <c r="AC217" s="208">
        <v>12</v>
      </c>
      <c r="AD217" s="208">
        <f t="shared" si="85"/>
        <v>356</v>
      </c>
    </row>
    <row r="218" spans="1:30" s="203" customFormat="1" ht="16.5" customHeight="1">
      <c r="A218" s="204">
        <v>22</v>
      </c>
      <c r="B218" s="227">
        <v>415</v>
      </c>
      <c r="C218" s="228" t="s">
        <v>456</v>
      </c>
      <c r="D218" s="238" t="s">
        <v>457</v>
      </c>
      <c r="E218" s="249">
        <v>1854</v>
      </c>
      <c r="F218" s="260" t="s">
        <v>32</v>
      </c>
      <c r="G218" s="204">
        <v>524</v>
      </c>
      <c r="H218" s="208">
        <v>5</v>
      </c>
      <c r="I218" s="208">
        <v>148</v>
      </c>
      <c r="J218" s="208">
        <v>149</v>
      </c>
      <c r="K218" s="208">
        <v>0</v>
      </c>
      <c r="L218" s="208">
        <v>29</v>
      </c>
      <c r="M218" s="208"/>
      <c r="N218" s="208"/>
      <c r="O218" s="208">
        <v>2</v>
      </c>
      <c r="P218" s="208"/>
      <c r="Q218" s="208">
        <v>24</v>
      </c>
      <c r="R218" s="208"/>
      <c r="S218" s="208"/>
      <c r="T218" s="210">
        <v>4</v>
      </c>
      <c r="U218" s="210">
        <v>2</v>
      </c>
      <c r="V218" s="210"/>
      <c r="W218" s="208"/>
      <c r="X218" s="208"/>
      <c r="Y218" s="208"/>
      <c r="Z218" s="208"/>
      <c r="AA218" s="208"/>
      <c r="AB218" s="208">
        <v>0</v>
      </c>
      <c r="AC218" s="208">
        <v>6</v>
      </c>
      <c r="AD218" s="208">
        <f>SUM(H218:AC218)</f>
        <v>369</v>
      </c>
    </row>
    <row r="219" spans="1:30" s="203" customFormat="1" ht="16.5" customHeight="1">
      <c r="A219" s="204">
        <v>22</v>
      </c>
      <c r="B219" s="227">
        <v>415</v>
      </c>
      <c r="C219" s="228" t="s">
        <v>456</v>
      </c>
      <c r="D219" s="228" t="s">
        <v>454</v>
      </c>
      <c r="E219" s="241">
        <v>1854</v>
      </c>
      <c r="F219" s="243" t="s">
        <v>33</v>
      </c>
      <c r="G219" s="204">
        <v>524</v>
      </c>
      <c r="H219" s="208">
        <v>1</v>
      </c>
      <c r="I219" s="208">
        <v>159</v>
      </c>
      <c r="J219" s="208">
        <v>156</v>
      </c>
      <c r="K219" s="208">
        <v>1</v>
      </c>
      <c r="L219" s="208">
        <v>28</v>
      </c>
      <c r="M219" s="208"/>
      <c r="N219" s="208"/>
      <c r="O219" s="208">
        <v>1</v>
      </c>
      <c r="P219" s="208"/>
      <c r="Q219" s="208">
        <v>19</v>
      </c>
      <c r="R219" s="208"/>
      <c r="S219" s="208"/>
      <c r="T219" s="210">
        <v>3</v>
      </c>
      <c r="U219" s="210">
        <v>1</v>
      </c>
      <c r="V219" s="210"/>
      <c r="W219" s="208"/>
      <c r="X219" s="208"/>
      <c r="Y219" s="208"/>
      <c r="Z219" s="208"/>
      <c r="AA219" s="208"/>
      <c r="AB219" s="208">
        <v>0</v>
      </c>
      <c r="AC219" s="208">
        <v>8</v>
      </c>
      <c r="AD219" s="208">
        <f t="shared" ref="AD219:AD233" si="122">SUM(H219:AC219)</f>
        <v>377</v>
      </c>
    </row>
    <row r="220" spans="1:30" s="203" customFormat="1" ht="16.5" customHeight="1">
      <c r="A220" s="204">
        <v>22</v>
      </c>
      <c r="B220" s="232">
        <v>415</v>
      </c>
      <c r="C220" s="228" t="s">
        <v>456</v>
      </c>
      <c r="D220" s="233" t="s">
        <v>458</v>
      </c>
      <c r="E220" s="244">
        <v>1855</v>
      </c>
      <c r="F220" s="245" t="s">
        <v>31</v>
      </c>
      <c r="G220" s="204">
        <v>526</v>
      </c>
      <c r="H220" s="208">
        <v>5</v>
      </c>
      <c r="I220" s="208">
        <v>141</v>
      </c>
      <c r="J220" s="208">
        <v>130</v>
      </c>
      <c r="K220" s="208">
        <v>4</v>
      </c>
      <c r="L220" s="208">
        <v>19</v>
      </c>
      <c r="M220" s="208"/>
      <c r="N220" s="208"/>
      <c r="O220" s="208">
        <v>3</v>
      </c>
      <c r="P220" s="208"/>
      <c r="Q220" s="208">
        <v>44</v>
      </c>
      <c r="R220" s="208"/>
      <c r="S220" s="208"/>
      <c r="T220" s="210">
        <v>1</v>
      </c>
      <c r="U220" s="210">
        <v>1</v>
      </c>
      <c r="V220" s="210"/>
      <c r="W220" s="208"/>
      <c r="X220" s="208"/>
      <c r="Y220" s="208"/>
      <c r="Z220" s="208"/>
      <c r="AA220" s="208"/>
      <c r="AB220" s="208">
        <v>0</v>
      </c>
      <c r="AC220" s="208">
        <v>17</v>
      </c>
      <c r="AD220" s="208">
        <f t="shared" si="122"/>
        <v>365</v>
      </c>
    </row>
    <row r="221" spans="1:30" s="203" customFormat="1" ht="16.5" customHeight="1">
      <c r="A221" s="204">
        <v>22</v>
      </c>
      <c r="B221" s="227">
        <v>415</v>
      </c>
      <c r="C221" s="228" t="s">
        <v>456</v>
      </c>
      <c r="D221" s="228" t="s">
        <v>459</v>
      </c>
      <c r="E221" s="241">
        <v>1855</v>
      </c>
      <c r="F221" s="243" t="s">
        <v>32</v>
      </c>
      <c r="G221" s="204">
        <v>526</v>
      </c>
      <c r="H221" s="208">
        <v>0</v>
      </c>
      <c r="I221" s="208">
        <v>106</v>
      </c>
      <c r="J221" s="208">
        <v>132</v>
      </c>
      <c r="K221" s="208">
        <v>7</v>
      </c>
      <c r="L221" s="208">
        <v>24</v>
      </c>
      <c r="M221" s="208"/>
      <c r="N221" s="208"/>
      <c r="O221" s="208">
        <v>2</v>
      </c>
      <c r="P221" s="208"/>
      <c r="Q221" s="208">
        <v>35</v>
      </c>
      <c r="R221" s="208"/>
      <c r="S221" s="208"/>
      <c r="T221" s="210">
        <v>0</v>
      </c>
      <c r="U221" s="210">
        <v>5</v>
      </c>
      <c r="V221" s="210"/>
      <c r="W221" s="208"/>
      <c r="X221" s="208"/>
      <c r="Y221" s="208"/>
      <c r="Z221" s="208"/>
      <c r="AA221" s="208"/>
      <c r="AB221" s="208">
        <v>0</v>
      </c>
      <c r="AC221" s="208">
        <v>18</v>
      </c>
      <c r="AD221" s="208">
        <f t="shared" si="122"/>
        <v>329</v>
      </c>
    </row>
    <row r="222" spans="1:30" s="203" customFormat="1" ht="16.5" customHeight="1">
      <c r="A222" s="204">
        <v>22</v>
      </c>
      <c r="B222" s="227">
        <v>415</v>
      </c>
      <c r="C222" s="228" t="s">
        <v>456</v>
      </c>
      <c r="D222" s="228" t="s">
        <v>460</v>
      </c>
      <c r="E222" s="241">
        <v>1855</v>
      </c>
      <c r="F222" s="242" t="s">
        <v>79</v>
      </c>
      <c r="G222" s="204">
        <v>207</v>
      </c>
      <c r="H222" s="208">
        <v>0</v>
      </c>
      <c r="I222" s="208">
        <v>76</v>
      </c>
      <c r="J222" s="208">
        <v>42</v>
      </c>
      <c r="K222" s="208">
        <v>1</v>
      </c>
      <c r="L222" s="208">
        <v>11</v>
      </c>
      <c r="M222" s="208"/>
      <c r="N222" s="208"/>
      <c r="O222" s="208">
        <v>0</v>
      </c>
      <c r="P222" s="208"/>
      <c r="Q222" s="208">
        <v>7</v>
      </c>
      <c r="R222" s="208"/>
      <c r="S222" s="208"/>
      <c r="T222" s="210">
        <v>0</v>
      </c>
      <c r="U222" s="210">
        <v>0</v>
      </c>
      <c r="V222" s="210"/>
      <c r="W222" s="208"/>
      <c r="X222" s="208"/>
      <c r="Y222" s="208"/>
      <c r="Z222" s="208"/>
      <c r="AA222" s="208"/>
      <c r="AB222" s="208">
        <v>0</v>
      </c>
      <c r="AC222" s="208">
        <v>1</v>
      </c>
      <c r="AD222" s="208">
        <f t="shared" si="122"/>
        <v>138</v>
      </c>
    </row>
    <row r="223" spans="1:30" s="211" customFormat="1" ht="16.5">
      <c r="B223" s="219" t="s">
        <v>63</v>
      </c>
      <c r="C223" s="726" t="s">
        <v>64</v>
      </c>
      <c r="D223" s="726"/>
      <c r="E223" s="308"/>
      <c r="F223" s="308"/>
      <c r="G223" s="220">
        <f>SUM(G208:G222)</f>
        <v>7945</v>
      </c>
      <c r="H223" s="220">
        <f t="shared" ref="H223:AD223" si="123">SUM(H208:H222)</f>
        <v>40</v>
      </c>
      <c r="I223" s="220">
        <f t="shared" si="123"/>
        <v>2130</v>
      </c>
      <c r="J223" s="220">
        <f t="shared" si="123"/>
        <v>1980</v>
      </c>
      <c r="K223" s="220">
        <f t="shared" si="123"/>
        <v>30</v>
      </c>
      <c r="L223" s="220">
        <f t="shared" si="123"/>
        <v>920</v>
      </c>
      <c r="M223" s="220">
        <f t="shared" si="123"/>
        <v>0</v>
      </c>
      <c r="N223" s="220">
        <f t="shared" si="123"/>
        <v>0</v>
      </c>
      <c r="O223" s="220">
        <f t="shared" si="123"/>
        <v>30</v>
      </c>
      <c r="P223" s="220">
        <f t="shared" si="123"/>
        <v>0</v>
      </c>
      <c r="Q223" s="220">
        <f t="shared" si="123"/>
        <v>432</v>
      </c>
      <c r="R223" s="220">
        <f t="shared" si="123"/>
        <v>0</v>
      </c>
      <c r="S223" s="220">
        <f t="shared" si="123"/>
        <v>0</v>
      </c>
      <c r="T223" s="220">
        <f t="shared" si="123"/>
        <v>28</v>
      </c>
      <c r="U223" s="220">
        <f t="shared" si="123"/>
        <v>38</v>
      </c>
      <c r="V223" s="220">
        <f t="shared" si="123"/>
        <v>0</v>
      </c>
      <c r="W223" s="220">
        <f t="shared" si="123"/>
        <v>0</v>
      </c>
      <c r="X223" s="220">
        <f t="shared" si="123"/>
        <v>0</v>
      </c>
      <c r="Y223" s="220">
        <f t="shared" si="123"/>
        <v>0</v>
      </c>
      <c r="Z223" s="220">
        <f t="shared" si="123"/>
        <v>0</v>
      </c>
      <c r="AA223" s="220">
        <f t="shared" si="123"/>
        <v>0</v>
      </c>
      <c r="AB223" s="220">
        <f t="shared" si="123"/>
        <v>0</v>
      </c>
      <c r="AC223" s="220">
        <f t="shared" si="123"/>
        <v>139</v>
      </c>
      <c r="AD223" s="220">
        <f t="shared" si="123"/>
        <v>5767</v>
      </c>
    </row>
    <row r="224" spans="1:30" s="211" customFormat="1" ht="16.5">
      <c r="A224" s="630"/>
      <c r="B224" s="631"/>
      <c r="C224" s="631"/>
      <c r="D224" s="631"/>
      <c r="E224" s="221"/>
      <c r="F224" s="221"/>
      <c r="T224" s="211">
        <f>T223/2</f>
        <v>14</v>
      </c>
      <c r="U224" s="211">
        <f>U223/2</f>
        <v>19</v>
      </c>
    </row>
    <row r="225" spans="1:30" s="211" customFormat="1" ht="16.5">
      <c r="B225" s="219" t="s">
        <v>65</v>
      </c>
      <c r="C225" s="727" t="s">
        <v>66</v>
      </c>
      <c r="D225" s="728"/>
      <c r="E225" s="728"/>
      <c r="F225" s="729"/>
      <c r="G225" s="222" t="s">
        <v>6</v>
      </c>
      <c r="H225" s="200" t="s">
        <v>7</v>
      </c>
      <c r="I225" s="200" t="s">
        <v>8</v>
      </c>
      <c r="J225" s="200" t="s">
        <v>9</v>
      </c>
      <c r="K225" s="200" t="s">
        <v>10</v>
      </c>
      <c r="L225" s="200" t="s">
        <v>11</v>
      </c>
      <c r="M225" s="200" t="s">
        <v>12</v>
      </c>
      <c r="N225" s="200" t="s">
        <v>13</v>
      </c>
      <c r="O225" s="200" t="s">
        <v>14</v>
      </c>
      <c r="P225" s="200" t="s">
        <v>15</v>
      </c>
      <c r="Q225" s="200" t="s">
        <v>16</v>
      </c>
      <c r="R225" s="200" t="s">
        <v>17</v>
      </c>
      <c r="S225" s="200" t="s">
        <v>18</v>
      </c>
      <c r="T225" s="200" t="s">
        <v>22</v>
      </c>
      <c r="U225" s="200" t="s">
        <v>23</v>
      </c>
      <c r="V225" s="200" t="s">
        <v>24</v>
      </c>
      <c r="W225" s="200" t="s">
        <v>25</v>
      </c>
      <c r="X225" s="200" t="s">
        <v>26</v>
      </c>
      <c r="Y225" s="200" t="s">
        <v>27</v>
      </c>
      <c r="Z225" s="200" t="s">
        <v>28</v>
      </c>
      <c r="AA225" s="200" t="s">
        <v>29</v>
      </c>
    </row>
    <row r="226" spans="1:30" s="211" customFormat="1" ht="16.5">
      <c r="C226" s="730"/>
      <c r="D226" s="731"/>
      <c r="E226" s="731"/>
      <c r="F226" s="732"/>
      <c r="G226" s="217">
        <f>G223</f>
        <v>7945</v>
      </c>
      <c r="H226" s="217">
        <f>H223+14</f>
        <v>54</v>
      </c>
      <c r="I226" s="217">
        <f>I223+19</f>
        <v>2149</v>
      </c>
      <c r="J226" s="217">
        <f>J223+14</f>
        <v>1994</v>
      </c>
      <c r="K226" s="217">
        <f>K223+19</f>
        <v>49</v>
      </c>
      <c r="L226" s="217">
        <f t="shared" ref="L226:S226" si="124">L223</f>
        <v>920</v>
      </c>
      <c r="M226" s="217">
        <f t="shared" si="124"/>
        <v>0</v>
      </c>
      <c r="N226" s="217">
        <f t="shared" si="124"/>
        <v>0</v>
      </c>
      <c r="O226" s="217">
        <f t="shared" si="124"/>
        <v>30</v>
      </c>
      <c r="P226" s="217">
        <f t="shared" si="124"/>
        <v>0</v>
      </c>
      <c r="Q226" s="217">
        <f t="shared" si="124"/>
        <v>432</v>
      </c>
      <c r="R226" s="217">
        <f t="shared" si="124"/>
        <v>0</v>
      </c>
      <c r="S226" s="217">
        <f t="shared" si="124"/>
        <v>0</v>
      </c>
      <c r="T226" s="217">
        <f>W223</f>
        <v>0</v>
      </c>
      <c r="U226" s="217">
        <f t="shared" ref="U226" si="125">X223</f>
        <v>0</v>
      </c>
      <c r="V226" s="217">
        <f t="shared" ref="V226" si="126">Y223</f>
        <v>0</v>
      </c>
      <c r="W226" s="217">
        <f t="shared" ref="W226" si="127">Z223</f>
        <v>0</v>
      </c>
      <c r="X226" s="217">
        <f t="shared" ref="X226" si="128">AA223</f>
        <v>0</v>
      </c>
      <c r="Y226" s="217">
        <f>AB223</f>
        <v>0</v>
      </c>
      <c r="Z226" s="217">
        <f>AC223</f>
        <v>139</v>
      </c>
      <c r="AA226" s="217">
        <f>SUM(H226:Z226)</f>
        <v>5767</v>
      </c>
    </row>
    <row r="227" spans="1:30" s="211" customFormat="1" ht="16.5">
      <c r="E227" s="221"/>
      <c r="F227" s="221"/>
    </row>
    <row r="228" spans="1:30" s="211" customFormat="1" ht="30.75" customHeight="1">
      <c r="B228" s="219" t="s">
        <v>67</v>
      </c>
      <c r="C228" s="733" t="s">
        <v>68</v>
      </c>
      <c r="D228" s="733"/>
      <c r="E228" s="733"/>
      <c r="F228" s="733"/>
      <c r="G228" s="222" t="s">
        <v>6</v>
      </c>
      <c r="H228" s="724" t="s">
        <v>69</v>
      </c>
      <c r="I228" s="724"/>
      <c r="J228" s="724" t="s">
        <v>70</v>
      </c>
      <c r="K228" s="724"/>
      <c r="L228" s="200" t="s">
        <v>11</v>
      </c>
      <c r="M228" s="200" t="s">
        <v>12</v>
      </c>
      <c r="N228" s="200" t="s">
        <v>13</v>
      </c>
      <c r="O228" s="200" t="s">
        <v>14</v>
      </c>
      <c r="P228" s="200" t="s">
        <v>15</v>
      </c>
      <c r="Q228" s="200" t="s">
        <v>16</v>
      </c>
      <c r="R228" s="200" t="s">
        <v>17</v>
      </c>
      <c r="S228" s="200" t="s">
        <v>18</v>
      </c>
      <c r="T228" s="200" t="s">
        <v>22</v>
      </c>
      <c r="U228" s="200" t="s">
        <v>23</v>
      </c>
      <c r="V228" s="200" t="s">
        <v>24</v>
      </c>
      <c r="W228" s="200" t="s">
        <v>25</v>
      </c>
      <c r="X228" s="200" t="s">
        <v>26</v>
      </c>
      <c r="Y228" s="200" t="s">
        <v>27</v>
      </c>
      <c r="Z228" s="200" t="s">
        <v>28</v>
      </c>
      <c r="AA228" s="200" t="s">
        <v>29</v>
      </c>
    </row>
    <row r="229" spans="1:30" s="211" customFormat="1" ht="16.5">
      <c r="C229" s="733"/>
      <c r="D229" s="733"/>
      <c r="E229" s="733"/>
      <c r="F229" s="733"/>
      <c r="G229" s="217">
        <f>G223</f>
        <v>7945</v>
      </c>
      <c r="H229" s="725">
        <f>H226+J226</f>
        <v>2048</v>
      </c>
      <c r="I229" s="725"/>
      <c r="J229" s="725">
        <f>I226+K226</f>
        <v>2198</v>
      </c>
      <c r="K229" s="725"/>
      <c r="L229" s="217">
        <f>L226</f>
        <v>920</v>
      </c>
      <c r="M229" s="217" t="s">
        <v>790</v>
      </c>
      <c r="N229" s="217" t="s">
        <v>790</v>
      </c>
      <c r="O229" s="217">
        <f t="shared" ref="O229:Q229" si="129">O226</f>
        <v>30</v>
      </c>
      <c r="P229" s="217" t="s">
        <v>790</v>
      </c>
      <c r="Q229" s="217">
        <f t="shared" si="129"/>
        <v>432</v>
      </c>
      <c r="R229" s="217" t="s">
        <v>790</v>
      </c>
      <c r="S229" s="217" t="s">
        <v>790</v>
      </c>
      <c r="T229" s="217" t="s">
        <v>790</v>
      </c>
      <c r="U229" s="217" t="s">
        <v>790</v>
      </c>
      <c r="V229" s="217" t="s">
        <v>790</v>
      </c>
      <c r="W229" s="217" t="s">
        <v>790</v>
      </c>
      <c r="X229" s="217" t="s">
        <v>790</v>
      </c>
      <c r="Y229" s="217">
        <f>Y226</f>
        <v>0</v>
      </c>
      <c r="Z229" s="217">
        <f>Z226</f>
        <v>139</v>
      </c>
      <c r="AA229" s="217">
        <f>SUM(H229:Z229)</f>
        <v>5767</v>
      </c>
    </row>
    <row r="230" spans="1:30" s="274" customFormat="1"/>
    <row r="231" spans="1:30" s="274" customFormat="1">
      <c r="A231" s="282"/>
      <c r="B231" s="282"/>
      <c r="C231" s="282"/>
      <c r="D231" s="282"/>
      <c r="E231" s="282"/>
      <c r="F231" s="282"/>
      <c r="G231" s="282"/>
    </row>
    <row r="232" spans="1:30" s="203" customFormat="1" ht="16.5" customHeight="1">
      <c r="A232" s="204">
        <v>22</v>
      </c>
      <c r="B232" s="232">
        <v>468</v>
      </c>
      <c r="C232" s="228" t="s">
        <v>461</v>
      </c>
      <c r="D232" s="228" t="s">
        <v>461</v>
      </c>
      <c r="E232" s="241">
        <v>2012</v>
      </c>
      <c r="F232" s="243" t="s">
        <v>31</v>
      </c>
      <c r="G232" s="204">
        <v>555</v>
      </c>
      <c r="H232" s="208">
        <v>12</v>
      </c>
      <c r="I232" s="208">
        <v>195</v>
      </c>
      <c r="J232" s="208">
        <v>52</v>
      </c>
      <c r="K232" s="208">
        <v>2</v>
      </c>
      <c r="L232" s="208">
        <v>5</v>
      </c>
      <c r="M232" s="208">
        <v>1</v>
      </c>
      <c r="N232" s="208"/>
      <c r="O232" s="208"/>
      <c r="P232" s="208"/>
      <c r="Q232" s="208">
        <v>163</v>
      </c>
      <c r="R232" s="208"/>
      <c r="S232" s="208"/>
      <c r="T232" s="210">
        <v>0</v>
      </c>
      <c r="U232" s="210">
        <v>0</v>
      </c>
      <c r="V232" s="210"/>
      <c r="W232" s="208"/>
      <c r="X232" s="208"/>
      <c r="Y232" s="208"/>
      <c r="Z232" s="208"/>
      <c r="AA232" s="208"/>
      <c r="AB232" s="208">
        <v>0</v>
      </c>
      <c r="AC232" s="208">
        <v>6</v>
      </c>
      <c r="AD232" s="208">
        <f t="shared" si="122"/>
        <v>436</v>
      </c>
    </row>
    <row r="233" spans="1:30" s="203" customFormat="1" ht="16.5" customHeight="1">
      <c r="A233" s="204">
        <v>22</v>
      </c>
      <c r="B233" s="232">
        <v>468</v>
      </c>
      <c r="C233" s="228" t="s">
        <v>461</v>
      </c>
      <c r="D233" s="228" t="s">
        <v>461</v>
      </c>
      <c r="E233" s="241">
        <v>2012</v>
      </c>
      <c r="F233" s="242" t="s">
        <v>32</v>
      </c>
      <c r="G233" s="204">
        <v>555</v>
      </c>
      <c r="H233" s="208">
        <v>2</v>
      </c>
      <c r="I233" s="208">
        <v>204</v>
      </c>
      <c r="J233" s="208">
        <v>54</v>
      </c>
      <c r="K233" s="208">
        <v>1</v>
      </c>
      <c r="L233" s="208">
        <v>3</v>
      </c>
      <c r="M233" s="208">
        <v>3</v>
      </c>
      <c r="N233" s="208"/>
      <c r="O233" s="208"/>
      <c r="P233" s="208"/>
      <c r="Q233" s="208">
        <v>134</v>
      </c>
      <c r="R233" s="208"/>
      <c r="S233" s="208"/>
      <c r="T233" s="210">
        <v>0</v>
      </c>
      <c r="U233" s="210">
        <v>6</v>
      </c>
      <c r="V233" s="210"/>
      <c r="W233" s="208"/>
      <c r="X233" s="208"/>
      <c r="Y233" s="208"/>
      <c r="Z233" s="208"/>
      <c r="AA233" s="208"/>
      <c r="AB233" s="208">
        <v>0</v>
      </c>
      <c r="AC233" s="208">
        <v>8</v>
      </c>
      <c r="AD233" s="208">
        <f t="shared" si="122"/>
        <v>415</v>
      </c>
    </row>
    <row r="234" spans="1:30" s="203" customFormat="1" ht="16.5" customHeight="1">
      <c r="A234" s="204">
        <v>22</v>
      </c>
      <c r="B234" s="232">
        <v>468</v>
      </c>
      <c r="C234" s="228" t="s">
        <v>461</v>
      </c>
      <c r="D234" s="228" t="s">
        <v>461</v>
      </c>
      <c r="E234" s="241">
        <v>2013</v>
      </c>
      <c r="F234" s="243" t="s">
        <v>31</v>
      </c>
      <c r="G234" s="204">
        <v>559</v>
      </c>
      <c r="H234" s="203">
        <v>4</v>
      </c>
      <c r="I234" s="203">
        <v>155</v>
      </c>
      <c r="J234" s="203">
        <v>75</v>
      </c>
      <c r="K234" s="203">
        <v>3</v>
      </c>
      <c r="L234" s="203">
        <v>2</v>
      </c>
      <c r="M234" s="203">
        <v>0</v>
      </c>
      <c r="Q234" s="203">
        <v>181</v>
      </c>
      <c r="T234" s="203">
        <v>0</v>
      </c>
      <c r="U234" s="203">
        <v>2</v>
      </c>
      <c r="AB234" s="203">
        <v>0</v>
      </c>
      <c r="AC234" s="203">
        <v>7</v>
      </c>
      <c r="AD234" s="208">
        <f>SUM(H234:AC234)</f>
        <v>429</v>
      </c>
    </row>
    <row r="235" spans="1:30" s="203" customFormat="1" ht="16.5" customHeight="1">
      <c r="A235" s="204">
        <v>22</v>
      </c>
      <c r="B235" s="232">
        <v>468</v>
      </c>
      <c r="C235" s="228" t="s">
        <v>461</v>
      </c>
      <c r="D235" s="228" t="s">
        <v>461</v>
      </c>
      <c r="E235" s="241">
        <v>2013</v>
      </c>
      <c r="F235" s="242" t="s">
        <v>32</v>
      </c>
      <c r="G235" s="204">
        <v>558</v>
      </c>
      <c r="H235" s="208">
        <v>4</v>
      </c>
      <c r="I235" s="208">
        <v>160</v>
      </c>
      <c r="J235" s="208">
        <v>56</v>
      </c>
      <c r="K235" s="208">
        <v>6</v>
      </c>
      <c r="L235" s="208">
        <v>5</v>
      </c>
      <c r="M235" s="208">
        <v>3</v>
      </c>
      <c r="N235" s="208"/>
      <c r="O235" s="208"/>
      <c r="P235" s="208"/>
      <c r="Q235" s="208">
        <v>199</v>
      </c>
      <c r="R235" s="208"/>
      <c r="S235" s="208"/>
      <c r="T235" s="210">
        <v>0</v>
      </c>
      <c r="U235" s="210">
        <v>4</v>
      </c>
      <c r="V235" s="210"/>
      <c r="W235" s="208"/>
      <c r="X235" s="208"/>
      <c r="Y235" s="208"/>
      <c r="Z235" s="208"/>
      <c r="AA235" s="208"/>
      <c r="AB235" s="208">
        <v>0</v>
      </c>
      <c r="AC235" s="208">
        <v>17</v>
      </c>
      <c r="AD235" s="208">
        <f>SUM(H235:AC235)</f>
        <v>454</v>
      </c>
    </row>
    <row r="236" spans="1:30" s="203" customFormat="1" ht="16.5" customHeight="1">
      <c r="A236" s="204">
        <v>22</v>
      </c>
      <c r="B236" s="232">
        <v>468</v>
      </c>
      <c r="C236" s="228" t="s">
        <v>461</v>
      </c>
      <c r="D236" s="228" t="s">
        <v>461</v>
      </c>
      <c r="E236" s="241">
        <v>2013</v>
      </c>
      <c r="F236" s="243" t="s">
        <v>33</v>
      </c>
      <c r="G236" s="204">
        <v>558</v>
      </c>
      <c r="H236" s="208">
        <v>2</v>
      </c>
      <c r="I236" s="208">
        <v>182</v>
      </c>
      <c r="J236" s="208">
        <v>54</v>
      </c>
      <c r="K236" s="208">
        <v>2</v>
      </c>
      <c r="L236" s="208">
        <v>4</v>
      </c>
      <c r="M236" s="208">
        <v>2</v>
      </c>
      <c r="N236" s="208"/>
      <c r="O236" s="208"/>
      <c r="P236" s="208"/>
      <c r="Q236" s="208">
        <v>190</v>
      </c>
      <c r="R236" s="208"/>
      <c r="S236" s="208"/>
      <c r="T236" s="210">
        <v>3</v>
      </c>
      <c r="U236" s="210">
        <v>0</v>
      </c>
      <c r="V236" s="210"/>
      <c r="W236" s="208"/>
      <c r="X236" s="208"/>
      <c r="Y236" s="208"/>
      <c r="Z236" s="208"/>
      <c r="AA236" s="208"/>
      <c r="AB236" s="208">
        <v>0</v>
      </c>
      <c r="AC236" s="208">
        <v>13</v>
      </c>
      <c r="AD236" s="208">
        <f t="shared" ref="AD236:AD239" si="130">SUM(H236:AC236)</f>
        <v>452</v>
      </c>
    </row>
    <row r="237" spans="1:30" s="203" customFormat="1" ht="16.5" customHeight="1">
      <c r="A237" s="204">
        <v>22</v>
      </c>
      <c r="B237" s="232">
        <v>468</v>
      </c>
      <c r="C237" s="228" t="s">
        <v>461</v>
      </c>
      <c r="D237" s="228" t="s">
        <v>461</v>
      </c>
      <c r="E237" s="241">
        <v>2014</v>
      </c>
      <c r="F237" s="243" t="s">
        <v>31</v>
      </c>
      <c r="G237" s="204">
        <v>568</v>
      </c>
      <c r="H237" s="208">
        <v>2</v>
      </c>
      <c r="I237" s="208">
        <v>165</v>
      </c>
      <c r="J237" s="208">
        <v>35</v>
      </c>
      <c r="K237" s="208">
        <v>2</v>
      </c>
      <c r="L237" s="208">
        <v>2</v>
      </c>
      <c r="M237" s="208">
        <v>5</v>
      </c>
      <c r="N237" s="208"/>
      <c r="O237" s="208"/>
      <c r="P237" s="208"/>
      <c r="Q237" s="208">
        <v>203</v>
      </c>
      <c r="R237" s="208"/>
      <c r="S237" s="208"/>
      <c r="T237" s="210">
        <v>2</v>
      </c>
      <c r="U237" s="210">
        <v>2</v>
      </c>
      <c r="V237" s="210"/>
      <c r="W237" s="208"/>
      <c r="X237" s="208"/>
      <c r="Y237" s="208"/>
      <c r="Z237" s="208"/>
      <c r="AA237" s="208"/>
      <c r="AB237" s="208">
        <v>0</v>
      </c>
      <c r="AC237" s="208">
        <v>11</v>
      </c>
      <c r="AD237" s="208">
        <f t="shared" si="130"/>
        <v>429</v>
      </c>
    </row>
    <row r="238" spans="1:30" s="203" customFormat="1" ht="16.5" customHeight="1">
      <c r="A238" s="204">
        <v>22</v>
      </c>
      <c r="B238" s="232">
        <v>468</v>
      </c>
      <c r="C238" s="228" t="s">
        <v>461</v>
      </c>
      <c r="D238" s="228" t="s">
        <v>461</v>
      </c>
      <c r="E238" s="247">
        <v>2014</v>
      </c>
      <c r="F238" s="242" t="s">
        <v>32</v>
      </c>
      <c r="G238" s="204">
        <v>568</v>
      </c>
      <c r="H238" s="208">
        <v>4</v>
      </c>
      <c r="I238" s="208">
        <v>159</v>
      </c>
      <c r="J238" s="208">
        <v>49</v>
      </c>
      <c r="K238" s="208">
        <v>4</v>
      </c>
      <c r="L238" s="208">
        <v>6</v>
      </c>
      <c r="M238" s="208">
        <v>4</v>
      </c>
      <c r="N238" s="208"/>
      <c r="O238" s="208"/>
      <c r="P238" s="208"/>
      <c r="Q238" s="208">
        <v>190</v>
      </c>
      <c r="R238" s="208"/>
      <c r="S238" s="208"/>
      <c r="T238" s="210">
        <v>1</v>
      </c>
      <c r="U238" s="210">
        <v>7</v>
      </c>
      <c r="V238" s="210"/>
      <c r="W238" s="208"/>
      <c r="X238" s="208"/>
      <c r="Y238" s="208"/>
      <c r="Z238" s="208"/>
      <c r="AA238" s="208"/>
      <c r="AB238" s="208">
        <v>0</v>
      </c>
      <c r="AC238" s="208">
        <v>11</v>
      </c>
      <c r="AD238" s="208">
        <f t="shared" si="130"/>
        <v>435</v>
      </c>
    </row>
    <row r="239" spans="1:30" s="203" customFormat="1" ht="16.5" customHeight="1">
      <c r="A239" s="204">
        <v>22</v>
      </c>
      <c r="B239" s="232">
        <v>468</v>
      </c>
      <c r="C239" s="228" t="s">
        <v>461</v>
      </c>
      <c r="D239" s="228" t="s">
        <v>461</v>
      </c>
      <c r="E239" s="241">
        <v>2015</v>
      </c>
      <c r="F239" s="243" t="s">
        <v>31</v>
      </c>
      <c r="G239" s="204">
        <v>645</v>
      </c>
      <c r="H239" s="208">
        <v>2</v>
      </c>
      <c r="I239" s="208">
        <v>185</v>
      </c>
      <c r="J239" s="208">
        <v>40</v>
      </c>
      <c r="K239" s="208">
        <v>4</v>
      </c>
      <c r="L239" s="208">
        <v>4</v>
      </c>
      <c r="M239" s="208">
        <v>8</v>
      </c>
      <c r="N239" s="208"/>
      <c r="O239" s="208"/>
      <c r="P239" s="208"/>
      <c r="Q239" s="208">
        <v>186</v>
      </c>
      <c r="R239" s="208"/>
      <c r="S239" s="208"/>
      <c r="T239" s="210">
        <v>1</v>
      </c>
      <c r="U239" s="210">
        <v>1</v>
      </c>
      <c r="V239" s="210"/>
      <c r="W239" s="208"/>
      <c r="X239" s="208"/>
      <c r="Y239" s="208"/>
      <c r="Z239" s="208"/>
      <c r="AA239" s="208"/>
      <c r="AB239" s="208">
        <v>0</v>
      </c>
      <c r="AC239" s="208">
        <v>13</v>
      </c>
      <c r="AD239" s="208">
        <f t="shared" si="130"/>
        <v>444</v>
      </c>
    </row>
    <row r="240" spans="1:30" s="203" customFormat="1" ht="16.5" customHeight="1">
      <c r="A240" s="204">
        <v>22</v>
      </c>
      <c r="B240" s="232">
        <v>468</v>
      </c>
      <c r="C240" s="228" t="s">
        <v>461</v>
      </c>
      <c r="D240" s="228" t="s">
        <v>461</v>
      </c>
      <c r="E240" s="241">
        <v>2015</v>
      </c>
      <c r="F240" s="243" t="s">
        <v>32</v>
      </c>
      <c r="G240" s="204">
        <v>645</v>
      </c>
      <c r="H240" s="208">
        <v>3</v>
      </c>
      <c r="I240" s="208">
        <v>210</v>
      </c>
      <c r="J240" s="208">
        <v>47</v>
      </c>
      <c r="K240" s="208">
        <v>12</v>
      </c>
      <c r="L240" s="208">
        <v>4</v>
      </c>
      <c r="M240" s="208">
        <v>5</v>
      </c>
      <c r="N240" s="208"/>
      <c r="O240" s="208"/>
      <c r="P240" s="208"/>
      <c r="Q240" s="208">
        <v>158</v>
      </c>
      <c r="R240" s="208"/>
      <c r="S240" s="208"/>
      <c r="T240" s="210">
        <v>0</v>
      </c>
      <c r="U240" s="210">
        <v>4</v>
      </c>
      <c r="V240" s="210"/>
      <c r="W240" s="208"/>
      <c r="X240" s="208"/>
      <c r="Y240" s="208"/>
      <c r="Z240" s="208"/>
      <c r="AA240" s="208"/>
      <c r="AB240" s="208">
        <v>0</v>
      </c>
      <c r="AC240" s="208">
        <v>14</v>
      </c>
      <c r="AD240" s="208">
        <f>SUM(H240:AC240)</f>
        <v>457</v>
      </c>
    </row>
    <row r="241" spans="1:30" s="203" customFormat="1" ht="16.5" customHeight="1">
      <c r="A241" s="204">
        <v>22</v>
      </c>
      <c r="B241" s="232">
        <v>468</v>
      </c>
      <c r="C241" s="228" t="s">
        <v>461</v>
      </c>
      <c r="D241" s="228" t="s">
        <v>461</v>
      </c>
      <c r="E241" s="241">
        <v>2016</v>
      </c>
      <c r="F241" s="243" t="s">
        <v>31</v>
      </c>
      <c r="G241" s="204">
        <v>496</v>
      </c>
      <c r="H241" s="208">
        <v>4</v>
      </c>
      <c r="I241" s="208">
        <v>137</v>
      </c>
      <c r="J241" s="208">
        <v>36</v>
      </c>
      <c r="K241" s="208">
        <v>0</v>
      </c>
      <c r="L241" s="208">
        <v>4</v>
      </c>
      <c r="M241" s="208">
        <v>0</v>
      </c>
      <c r="N241" s="208"/>
      <c r="O241" s="208"/>
      <c r="P241" s="208"/>
      <c r="Q241" s="208">
        <v>153</v>
      </c>
      <c r="R241" s="208"/>
      <c r="S241" s="208"/>
      <c r="T241" s="210">
        <v>0</v>
      </c>
      <c r="U241" s="210">
        <v>4</v>
      </c>
      <c r="V241" s="210"/>
      <c r="W241" s="208"/>
      <c r="X241" s="208"/>
      <c r="Y241" s="208"/>
      <c r="Z241" s="208"/>
      <c r="AA241" s="208"/>
      <c r="AB241" s="208">
        <v>0</v>
      </c>
      <c r="AC241" s="208">
        <v>12</v>
      </c>
      <c r="AD241" s="208">
        <f t="shared" ref="AD241:AD253" si="131">SUM(H241:AC241)</f>
        <v>350</v>
      </c>
    </row>
    <row r="242" spans="1:30" s="203" customFormat="1" ht="16.5" customHeight="1">
      <c r="A242" s="204">
        <v>22</v>
      </c>
      <c r="B242" s="232">
        <v>468</v>
      </c>
      <c r="C242" s="228" t="s">
        <v>461</v>
      </c>
      <c r="D242" s="228" t="s">
        <v>461</v>
      </c>
      <c r="E242" s="247">
        <v>2016</v>
      </c>
      <c r="F242" s="242" t="s">
        <v>32</v>
      </c>
      <c r="G242" s="204">
        <v>495</v>
      </c>
      <c r="H242" s="208">
        <v>3</v>
      </c>
      <c r="I242" s="208">
        <v>122</v>
      </c>
      <c r="J242" s="208">
        <v>34</v>
      </c>
      <c r="K242" s="208">
        <v>2</v>
      </c>
      <c r="L242" s="208">
        <v>6</v>
      </c>
      <c r="M242" s="208">
        <v>5</v>
      </c>
      <c r="N242" s="208"/>
      <c r="O242" s="208"/>
      <c r="P242" s="208"/>
      <c r="Q242" s="208">
        <v>186</v>
      </c>
      <c r="R242" s="208"/>
      <c r="S242" s="208"/>
      <c r="T242" s="210">
        <v>0</v>
      </c>
      <c r="U242" s="210">
        <v>0</v>
      </c>
      <c r="V242" s="210"/>
      <c r="W242" s="208"/>
      <c r="X242" s="208"/>
      <c r="Y242" s="208"/>
      <c r="Z242" s="208"/>
      <c r="AA242" s="208"/>
      <c r="AB242" s="208">
        <v>0</v>
      </c>
      <c r="AC242" s="208">
        <v>3</v>
      </c>
      <c r="AD242" s="208">
        <f t="shared" si="131"/>
        <v>361</v>
      </c>
    </row>
    <row r="243" spans="1:30" s="203" customFormat="1" ht="16.5" customHeight="1">
      <c r="A243" s="204">
        <v>22</v>
      </c>
      <c r="B243" s="232">
        <v>468</v>
      </c>
      <c r="C243" s="228" t="s">
        <v>461</v>
      </c>
      <c r="D243" s="228" t="s">
        <v>461</v>
      </c>
      <c r="E243" s="241">
        <v>2017</v>
      </c>
      <c r="F243" s="243" t="s">
        <v>31</v>
      </c>
      <c r="G243" s="204">
        <v>628</v>
      </c>
      <c r="H243" s="208">
        <v>4</v>
      </c>
      <c r="I243" s="208">
        <v>261</v>
      </c>
      <c r="J243" s="208">
        <v>59</v>
      </c>
      <c r="K243" s="208">
        <v>5</v>
      </c>
      <c r="L243" s="208">
        <v>4</v>
      </c>
      <c r="M243" s="208">
        <v>6</v>
      </c>
      <c r="N243" s="208"/>
      <c r="O243" s="208"/>
      <c r="P243" s="208"/>
      <c r="Q243" s="208">
        <v>123</v>
      </c>
      <c r="R243" s="208"/>
      <c r="S243" s="208"/>
      <c r="T243" s="210">
        <v>2</v>
      </c>
      <c r="U243" s="210">
        <v>4</v>
      </c>
      <c r="V243" s="210"/>
      <c r="W243" s="208"/>
      <c r="X243" s="208"/>
      <c r="Y243" s="208"/>
      <c r="Z243" s="208"/>
      <c r="AA243" s="208"/>
      <c r="AB243" s="208">
        <v>0</v>
      </c>
      <c r="AC243" s="208">
        <v>12</v>
      </c>
      <c r="AD243" s="208">
        <f t="shared" si="131"/>
        <v>480</v>
      </c>
    </row>
    <row r="244" spans="1:30" s="203" customFormat="1" ht="16.5" customHeight="1">
      <c r="A244" s="204">
        <v>22</v>
      </c>
      <c r="B244" s="232">
        <v>468</v>
      </c>
      <c r="C244" s="228" t="s">
        <v>461</v>
      </c>
      <c r="D244" s="228" t="s">
        <v>461</v>
      </c>
      <c r="E244" s="241">
        <v>2017</v>
      </c>
      <c r="F244" s="243" t="s">
        <v>32</v>
      </c>
      <c r="G244" s="204">
        <v>628</v>
      </c>
      <c r="H244" s="208">
        <v>1</v>
      </c>
      <c r="I244" s="208">
        <v>266</v>
      </c>
      <c r="J244" s="208">
        <v>50</v>
      </c>
      <c r="K244" s="208">
        <v>3</v>
      </c>
      <c r="L244" s="208">
        <v>4</v>
      </c>
      <c r="M244" s="208">
        <v>2</v>
      </c>
      <c r="N244" s="208"/>
      <c r="O244" s="208"/>
      <c r="P244" s="208"/>
      <c r="Q244" s="208">
        <v>151</v>
      </c>
      <c r="R244" s="208"/>
      <c r="S244" s="208"/>
      <c r="T244" s="210">
        <v>1</v>
      </c>
      <c r="U244" s="210">
        <v>4</v>
      </c>
      <c r="V244" s="210"/>
      <c r="W244" s="208"/>
      <c r="X244" s="208"/>
      <c r="Y244" s="208"/>
      <c r="Z244" s="208"/>
      <c r="AA244" s="208"/>
      <c r="AB244" s="208">
        <v>0</v>
      </c>
      <c r="AC244" s="208">
        <v>11</v>
      </c>
      <c r="AD244" s="208">
        <f t="shared" si="131"/>
        <v>493</v>
      </c>
    </row>
    <row r="245" spans="1:30" s="203" customFormat="1" ht="16.5" customHeight="1">
      <c r="A245" s="204">
        <v>22</v>
      </c>
      <c r="B245" s="232">
        <v>468</v>
      </c>
      <c r="C245" s="228" t="s">
        <v>461</v>
      </c>
      <c r="D245" s="228" t="s">
        <v>462</v>
      </c>
      <c r="E245" s="241">
        <v>2018</v>
      </c>
      <c r="F245" s="242" t="s">
        <v>31</v>
      </c>
      <c r="G245" s="204">
        <v>714</v>
      </c>
      <c r="H245" s="208">
        <v>0</v>
      </c>
      <c r="I245" s="208">
        <v>225</v>
      </c>
      <c r="J245" s="208">
        <v>57</v>
      </c>
      <c r="K245" s="208">
        <v>8</v>
      </c>
      <c r="L245" s="208">
        <v>7</v>
      </c>
      <c r="M245" s="208">
        <v>5</v>
      </c>
      <c r="N245" s="208"/>
      <c r="O245" s="208"/>
      <c r="P245" s="208"/>
      <c r="Q245" s="208">
        <v>177</v>
      </c>
      <c r="R245" s="208"/>
      <c r="S245" s="208"/>
      <c r="T245" s="210">
        <v>1</v>
      </c>
      <c r="U245" s="210">
        <v>1</v>
      </c>
      <c r="V245" s="210"/>
      <c r="W245" s="208"/>
      <c r="X245" s="208"/>
      <c r="Y245" s="208"/>
      <c r="Z245" s="208"/>
      <c r="AA245" s="208"/>
      <c r="AB245" s="208">
        <v>0</v>
      </c>
      <c r="AC245" s="208">
        <v>16</v>
      </c>
      <c r="AD245" s="208">
        <f t="shared" si="131"/>
        <v>497</v>
      </c>
    </row>
    <row r="246" spans="1:30" s="203" customFormat="1" ht="16.5" customHeight="1">
      <c r="A246" s="204">
        <v>22</v>
      </c>
      <c r="B246" s="232">
        <v>468</v>
      </c>
      <c r="C246" s="228" t="s">
        <v>461</v>
      </c>
      <c r="D246" s="228" t="s">
        <v>463</v>
      </c>
      <c r="E246" s="241">
        <v>2018</v>
      </c>
      <c r="F246" s="242" t="s">
        <v>79</v>
      </c>
      <c r="G246" s="204">
        <v>685</v>
      </c>
      <c r="H246" s="208">
        <v>4</v>
      </c>
      <c r="I246" s="208">
        <v>287</v>
      </c>
      <c r="J246" s="208">
        <v>15</v>
      </c>
      <c r="K246" s="208">
        <v>7</v>
      </c>
      <c r="L246" s="208">
        <v>36</v>
      </c>
      <c r="M246" s="208">
        <v>5</v>
      </c>
      <c r="N246" s="208"/>
      <c r="O246" s="208"/>
      <c r="P246" s="208"/>
      <c r="Q246" s="208">
        <v>142</v>
      </c>
      <c r="R246" s="208"/>
      <c r="S246" s="208"/>
      <c r="T246" s="210">
        <v>0</v>
      </c>
      <c r="U246" s="210">
        <v>2</v>
      </c>
      <c r="V246" s="210"/>
      <c r="W246" s="208"/>
      <c r="X246" s="208"/>
      <c r="Y246" s="208"/>
      <c r="Z246" s="208"/>
      <c r="AA246" s="208"/>
      <c r="AB246" s="208">
        <v>0</v>
      </c>
      <c r="AC246" s="208">
        <v>12</v>
      </c>
      <c r="AD246" s="208">
        <f t="shared" si="131"/>
        <v>510</v>
      </c>
    </row>
    <row r="247" spans="1:30" s="203" customFormat="1" ht="16.5" customHeight="1">
      <c r="A247" s="204">
        <v>22</v>
      </c>
      <c r="B247" s="232">
        <v>468</v>
      </c>
      <c r="C247" s="228" t="s">
        <v>461</v>
      </c>
      <c r="D247" s="228" t="s">
        <v>464</v>
      </c>
      <c r="E247" s="247">
        <v>2019</v>
      </c>
      <c r="F247" s="243" t="s">
        <v>31</v>
      </c>
      <c r="G247" s="204">
        <v>575</v>
      </c>
      <c r="H247" s="208">
        <v>2</v>
      </c>
      <c r="I247" s="208">
        <v>168</v>
      </c>
      <c r="J247" s="208">
        <v>23</v>
      </c>
      <c r="K247" s="208">
        <v>6</v>
      </c>
      <c r="L247" s="208">
        <v>29</v>
      </c>
      <c r="M247" s="208">
        <v>5</v>
      </c>
      <c r="N247" s="208"/>
      <c r="O247" s="208"/>
      <c r="P247" s="208"/>
      <c r="Q247" s="208">
        <v>169</v>
      </c>
      <c r="R247" s="208"/>
      <c r="S247" s="208"/>
      <c r="T247" s="210">
        <v>1</v>
      </c>
      <c r="U247" s="210">
        <v>4</v>
      </c>
      <c r="V247" s="210"/>
      <c r="W247" s="208"/>
      <c r="X247" s="208"/>
      <c r="Y247" s="208"/>
      <c r="Z247" s="208"/>
      <c r="AA247" s="208"/>
      <c r="AB247" s="208">
        <v>0</v>
      </c>
      <c r="AC247" s="208">
        <v>19</v>
      </c>
      <c r="AD247" s="208">
        <f t="shared" si="131"/>
        <v>426</v>
      </c>
    </row>
    <row r="248" spans="1:30" s="203" customFormat="1" ht="16.5" customHeight="1">
      <c r="A248" s="204">
        <v>22</v>
      </c>
      <c r="B248" s="232">
        <v>468</v>
      </c>
      <c r="C248" s="228" t="s">
        <v>461</v>
      </c>
      <c r="D248" s="228" t="s">
        <v>465</v>
      </c>
      <c r="E248" s="241">
        <v>2020</v>
      </c>
      <c r="F248" s="242" t="s">
        <v>31</v>
      </c>
      <c r="G248" s="204">
        <v>464</v>
      </c>
      <c r="H248" s="208">
        <v>3</v>
      </c>
      <c r="I248" s="208">
        <v>164</v>
      </c>
      <c r="J248" s="208">
        <v>5</v>
      </c>
      <c r="K248" s="208">
        <v>6</v>
      </c>
      <c r="L248" s="208">
        <v>5</v>
      </c>
      <c r="M248" s="208">
        <v>2</v>
      </c>
      <c r="N248" s="208"/>
      <c r="O248" s="208"/>
      <c r="P248" s="208"/>
      <c r="Q248" s="208">
        <v>150</v>
      </c>
      <c r="R248" s="208"/>
      <c r="S248" s="208"/>
      <c r="T248" s="210">
        <v>0</v>
      </c>
      <c r="U248" s="210">
        <v>0</v>
      </c>
      <c r="V248" s="210"/>
      <c r="W248" s="208"/>
      <c r="X248" s="208"/>
      <c r="Y248" s="208"/>
      <c r="Z248" s="208"/>
      <c r="AA248" s="208"/>
      <c r="AB248" s="208">
        <v>0</v>
      </c>
      <c r="AC248" s="208">
        <v>10</v>
      </c>
      <c r="AD248" s="208">
        <f t="shared" si="131"/>
        <v>345</v>
      </c>
    </row>
    <row r="249" spans="1:30" s="203" customFormat="1" ht="16.5" customHeight="1">
      <c r="A249" s="204">
        <v>22</v>
      </c>
      <c r="B249" s="232">
        <v>468</v>
      </c>
      <c r="C249" s="228" t="s">
        <v>461</v>
      </c>
      <c r="D249" s="228" t="s">
        <v>466</v>
      </c>
      <c r="E249" s="241">
        <v>2021</v>
      </c>
      <c r="F249" s="243" t="s">
        <v>31</v>
      </c>
      <c r="G249" s="204">
        <v>415</v>
      </c>
      <c r="H249" s="208">
        <v>3</v>
      </c>
      <c r="I249" s="208">
        <v>128</v>
      </c>
      <c r="J249" s="208">
        <v>29</v>
      </c>
      <c r="K249" s="208">
        <v>5</v>
      </c>
      <c r="L249" s="208">
        <v>7</v>
      </c>
      <c r="M249" s="208">
        <v>3</v>
      </c>
      <c r="N249" s="208"/>
      <c r="O249" s="208"/>
      <c r="P249" s="208"/>
      <c r="Q249" s="208">
        <v>99</v>
      </c>
      <c r="R249" s="208"/>
      <c r="S249" s="208"/>
      <c r="T249" s="210">
        <v>1</v>
      </c>
      <c r="U249" s="210">
        <v>4</v>
      </c>
      <c r="V249" s="210"/>
      <c r="W249" s="208"/>
      <c r="X249" s="208"/>
      <c r="Y249" s="208"/>
      <c r="Z249" s="208"/>
      <c r="AA249" s="208"/>
      <c r="AB249" s="208">
        <v>1</v>
      </c>
      <c r="AC249" s="208">
        <v>9</v>
      </c>
      <c r="AD249" s="208">
        <f t="shared" si="131"/>
        <v>289</v>
      </c>
    </row>
    <row r="250" spans="1:30" s="203" customFormat="1" ht="16.5" customHeight="1">
      <c r="A250" s="204">
        <v>22</v>
      </c>
      <c r="B250" s="232">
        <v>468</v>
      </c>
      <c r="C250" s="228" t="s">
        <v>461</v>
      </c>
      <c r="D250" s="228" t="s">
        <v>466</v>
      </c>
      <c r="E250" s="247">
        <v>2021</v>
      </c>
      <c r="F250" s="243" t="s">
        <v>32</v>
      </c>
      <c r="G250" s="204">
        <v>414</v>
      </c>
      <c r="H250" s="208">
        <v>4</v>
      </c>
      <c r="I250" s="208">
        <v>151</v>
      </c>
      <c r="J250" s="208">
        <v>18</v>
      </c>
      <c r="K250" s="208">
        <v>2</v>
      </c>
      <c r="L250" s="208">
        <v>9</v>
      </c>
      <c r="M250" s="208">
        <v>1</v>
      </c>
      <c r="N250" s="208"/>
      <c r="O250" s="208"/>
      <c r="P250" s="208"/>
      <c r="Q250" s="208">
        <v>94</v>
      </c>
      <c r="R250" s="208"/>
      <c r="S250" s="208"/>
      <c r="T250" s="210">
        <v>0</v>
      </c>
      <c r="U250" s="210">
        <v>1</v>
      </c>
      <c r="V250" s="210"/>
      <c r="W250" s="208"/>
      <c r="X250" s="208"/>
      <c r="Y250" s="208"/>
      <c r="Z250" s="208"/>
      <c r="AA250" s="208"/>
      <c r="AB250" s="208">
        <v>0</v>
      </c>
      <c r="AC250" s="208">
        <v>5</v>
      </c>
      <c r="AD250" s="208">
        <f t="shared" si="131"/>
        <v>285</v>
      </c>
    </row>
    <row r="251" spans="1:30" s="203" customFormat="1" ht="16.5" customHeight="1">
      <c r="A251" s="204">
        <v>22</v>
      </c>
      <c r="B251" s="232">
        <v>468</v>
      </c>
      <c r="C251" s="228" t="s">
        <v>461</v>
      </c>
      <c r="D251" s="228" t="s">
        <v>467</v>
      </c>
      <c r="E251" s="241">
        <v>2022</v>
      </c>
      <c r="F251" s="243" t="s">
        <v>31</v>
      </c>
      <c r="G251" s="204">
        <v>598</v>
      </c>
      <c r="H251" s="208">
        <v>5</v>
      </c>
      <c r="I251" s="208">
        <v>197</v>
      </c>
      <c r="J251" s="208">
        <v>39</v>
      </c>
      <c r="K251" s="208">
        <v>7</v>
      </c>
      <c r="L251" s="208">
        <v>11</v>
      </c>
      <c r="M251" s="208">
        <v>5</v>
      </c>
      <c r="N251" s="208"/>
      <c r="O251" s="208"/>
      <c r="P251" s="208"/>
      <c r="Q251" s="208">
        <v>110</v>
      </c>
      <c r="R251" s="208"/>
      <c r="S251" s="208"/>
      <c r="T251" s="210">
        <v>3</v>
      </c>
      <c r="U251" s="210">
        <v>1</v>
      </c>
      <c r="V251" s="210"/>
      <c r="W251" s="208"/>
      <c r="X251" s="208"/>
      <c r="Y251" s="208"/>
      <c r="Z251" s="208"/>
      <c r="AA251" s="208"/>
      <c r="AB251" s="208">
        <v>0</v>
      </c>
      <c r="AC251" s="208">
        <v>15</v>
      </c>
      <c r="AD251" s="208">
        <f t="shared" si="131"/>
        <v>393</v>
      </c>
    </row>
    <row r="252" spans="1:30" s="203" customFormat="1" ht="16.5" customHeight="1">
      <c r="A252" s="204">
        <v>22</v>
      </c>
      <c r="B252" s="232">
        <v>468</v>
      </c>
      <c r="C252" s="228" t="s">
        <v>461</v>
      </c>
      <c r="D252" s="228" t="s">
        <v>467</v>
      </c>
      <c r="E252" s="241">
        <v>2022</v>
      </c>
      <c r="F252" s="242" t="s">
        <v>32</v>
      </c>
      <c r="G252" s="204">
        <v>597</v>
      </c>
      <c r="H252" s="208">
        <v>0</v>
      </c>
      <c r="I252" s="208">
        <v>221</v>
      </c>
      <c r="J252" s="208">
        <v>28</v>
      </c>
      <c r="K252" s="208">
        <v>0</v>
      </c>
      <c r="L252" s="208">
        <v>5</v>
      </c>
      <c r="M252" s="208">
        <v>3</v>
      </c>
      <c r="N252" s="208"/>
      <c r="O252" s="208"/>
      <c r="P252" s="208"/>
      <c r="Q252" s="208">
        <v>121</v>
      </c>
      <c r="R252" s="208"/>
      <c r="S252" s="208"/>
      <c r="T252" s="210">
        <v>0</v>
      </c>
      <c r="U252" s="210">
        <v>0</v>
      </c>
      <c r="V252" s="210"/>
      <c r="W252" s="208"/>
      <c r="X252" s="208"/>
      <c r="Y252" s="208"/>
      <c r="Z252" s="208"/>
      <c r="AA252" s="208"/>
      <c r="AB252" s="208">
        <v>0</v>
      </c>
      <c r="AC252" s="208">
        <v>14</v>
      </c>
      <c r="AD252" s="208">
        <f t="shared" si="131"/>
        <v>392</v>
      </c>
    </row>
    <row r="253" spans="1:30" s="203" customFormat="1" ht="16.5" customHeight="1">
      <c r="A253" s="204">
        <v>22</v>
      </c>
      <c r="B253" s="232">
        <v>468</v>
      </c>
      <c r="C253" s="228" t="s">
        <v>461</v>
      </c>
      <c r="D253" s="228" t="s">
        <v>468</v>
      </c>
      <c r="E253" s="241">
        <v>2023</v>
      </c>
      <c r="F253" s="243" t="s">
        <v>31</v>
      </c>
      <c r="G253" s="204">
        <v>662</v>
      </c>
      <c r="H253" s="208">
        <v>3</v>
      </c>
      <c r="I253" s="208">
        <v>343</v>
      </c>
      <c r="J253" s="208">
        <v>27</v>
      </c>
      <c r="K253" s="208">
        <v>0</v>
      </c>
      <c r="L253" s="208">
        <v>8</v>
      </c>
      <c r="M253" s="208">
        <v>4</v>
      </c>
      <c r="N253" s="208"/>
      <c r="O253" s="208"/>
      <c r="P253" s="208"/>
      <c r="Q253" s="208">
        <v>86</v>
      </c>
      <c r="R253" s="208"/>
      <c r="S253" s="208"/>
      <c r="T253" s="210">
        <v>0</v>
      </c>
      <c r="U253" s="210">
        <v>0</v>
      </c>
      <c r="V253" s="210"/>
      <c r="W253" s="208"/>
      <c r="X253" s="208"/>
      <c r="Y253" s="208"/>
      <c r="Z253" s="208"/>
      <c r="AA253" s="208"/>
      <c r="AB253" s="208">
        <v>0</v>
      </c>
      <c r="AC253" s="208">
        <v>15</v>
      </c>
      <c r="AD253" s="208">
        <f t="shared" si="131"/>
        <v>486</v>
      </c>
    </row>
    <row r="254" spans="1:30" s="203" customFormat="1" ht="16.5" customHeight="1">
      <c r="A254" s="204">
        <v>22</v>
      </c>
      <c r="B254" s="232">
        <v>468</v>
      </c>
      <c r="C254" s="228" t="s">
        <v>461</v>
      </c>
      <c r="D254" s="228" t="s">
        <v>469</v>
      </c>
      <c r="E254" s="241">
        <v>2024</v>
      </c>
      <c r="F254" s="242" t="s">
        <v>31</v>
      </c>
      <c r="G254" s="204">
        <v>378</v>
      </c>
      <c r="H254" s="208">
        <v>6</v>
      </c>
      <c r="I254" s="208">
        <v>241</v>
      </c>
      <c r="J254" s="208">
        <v>18</v>
      </c>
      <c r="K254" s="208">
        <v>10</v>
      </c>
      <c r="L254" s="208">
        <v>10</v>
      </c>
      <c r="M254" s="208">
        <v>2</v>
      </c>
      <c r="N254" s="208"/>
      <c r="O254" s="208"/>
      <c r="P254" s="208"/>
      <c r="Q254" s="208">
        <v>38</v>
      </c>
      <c r="R254" s="208"/>
      <c r="S254" s="208"/>
      <c r="T254" s="210">
        <v>7</v>
      </c>
      <c r="U254" s="210">
        <v>0</v>
      </c>
      <c r="V254" s="210"/>
      <c r="W254" s="208"/>
      <c r="X254" s="208"/>
      <c r="Y254" s="208"/>
      <c r="Z254" s="208"/>
      <c r="AA254" s="208"/>
      <c r="AB254" s="208">
        <v>0</v>
      </c>
      <c r="AC254" s="208">
        <v>6</v>
      </c>
      <c r="AD254" s="208">
        <f>SUM(H254:AC254)</f>
        <v>338</v>
      </c>
    </row>
    <row r="255" spans="1:30" s="203" customFormat="1" ht="16.5" customHeight="1">
      <c r="A255" s="204">
        <v>22</v>
      </c>
      <c r="B255" s="232">
        <v>468</v>
      </c>
      <c r="C255" s="228" t="s">
        <v>461</v>
      </c>
      <c r="D255" s="228" t="s">
        <v>469</v>
      </c>
      <c r="E255" s="241">
        <v>2024</v>
      </c>
      <c r="F255" s="243" t="s">
        <v>32</v>
      </c>
      <c r="G255" s="204">
        <v>378</v>
      </c>
      <c r="H255" s="208">
        <v>3</v>
      </c>
      <c r="I255" s="208">
        <v>180</v>
      </c>
      <c r="J255" s="208">
        <v>24</v>
      </c>
      <c r="K255" s="208">
        <v>1</v>
      </c>
      <c r="L255" s="208">
        <v>13</v>
      </c>
      <c r="M255" s="208">
        <v>3</v>
      </c>
      <c r="N255" s="208"/>
      <c r="O255" s="208"/>
      <c r="P255" s="208"/>
      <c r="Q255" s="208">
        <v>25</v>
      </c>
      <c r="R255" s="208"/>
      <c r="S255" s="208"/>
      <c r="T255" s="210">
        <v>0</v>
      </c>
      <c r="U255" s="210">
        <v>5</v>
      </c>
      <c r="V255" s="210"/>
      <c r="W255" s="208"/>
      <c r="X255" s="208"/>
      <c r="Y255" s="208"/>
      <c r="Z255" s="208"/>
      <c r="AA255" s="208"/>
      <c r="AB255" s="208">
        <v>0</v>
      </c>
      <c r="AC255" s="208">
        <v>6</v>
      </c>
      <c r="AD255" s="208">
        <f t="shared" ref="AD255:AD269" si="132">SUM(H255:AC255)</f>
        <v>260</v>
      </c>
    </row>
    <row r="256" spans="1:30" s="211" customFormat="1" ht="16.5">
      <c r="B256" s="219" t="s">
        <v>63</v>
      </c>
      <c r="C256" s="726" t="s">
        <v>64</v>
      </c>
      <c r="D256" s="726"/>
      <c r="E256" s="308"/>
      <c r="F256" s="308"/>
      <c r="G256" s="220">
        <f>SUM(G232:G255)</f>
        <v>13338</v>
      </c>
      <c r="H256" s="220">
        <f t="shared" ref="H256:AD256" si="133">SUM(H232:H255)</f>
        <v>80</v>
      </c>
      <c r="I256" s="220">
        <f t="shared" si="133"/>
        <v>4706</v>
      </c>
      <c r="J256" s="220">
        <f t="shared" si="133"/>
        <v>924</v>
      </c>
      <c r="K256" s="220">
        <f t="shared" si="133"/>
        <v>98</v>
      </c>
      <c r="L256" s="220">
        <f t="shared" si="133"/>
        <v>193</v>
      </c>
      <c r="M256" s="220">
        <f t="shared" si="133"/>
        <v>82</v>
      </c>
      <c r="N256" s="220">
        <f t="shared" si="133"/>
        <v>0</v>
      </c>
      <c r="O256" s="220">
        <f t="shared" si="133"/>
        <v>0</v>
      </c>
      <c r="P256" s="220">
        <f t="shared" si="133"/>
        <v>0</v>
      </c>
      <c r="Q256" s="220">
        <f t="shared" si="133"/>
        <v>3428</v>
      </c>
      <c r="R256" s="220">
        <f t="shared" si="133"/>
        <v>0</v>
      </c>
      <c r="S256" s="220">
        <f t="shared" si="133"/>
        <v>0</v>
      </c>
      <c r="T256" s="220">
        <f t="shared" si="133"/>
        <v>23</v>
      </c>
      <c r="U256" s="220">
        <f t="shared" si="133"/>
        <v>56</v>
      </c>
      <c r="V256" s="220">
        <f t="shared" si="133"/>
        <v>0</v>
      </c>
      <c r="W256" s="220">
        <f t="shared" si="133"/>
        <v>0</v>
      </c>
      <c r="X256" s="220">
        <f t="shared" si="133"/>
        <v>0</v>
      </c>
      <c r="Y256" s="220">
        <f t="shared" si="133"/>
        <v>0</v>
      </c>
      <c r="Z256" s="220">
        <f t="shared" si="133"/>
        <v>0</v>
      </c>
      <c r="AA256" s="220">
        <f t="shared" si="133"/>
        <v>0</v>
      </c>
      <c r="AB256" s="220">
        <f t="shared" si="133"/>
        <v>1</v>
      </c>
      <c r="AC256" s="220">
        <f t="shared" si="133"/>
        <v>265</v>
      </c>
      <c r="AD256" s="220">
        <f t="shared" si="133"/>
        <v>9856</v>
      </c>
    </row>
    <row r="257" spans="1:30" s="211" customFormat="1" ht="16.5">
      <c r="E257" s="221"/>
      <c r="F257" s="221"/>
      <c r="T257" s="211">
        <f>T256/2</f>
        <v>11.5</v>
      </c>
      <c r="U257" s="211">
        <f>U256/2</f>
        <v>28</v>
      </c>
    </row>
    <row r="258" spans="1:30" s="211" customFormat="1" ht="16.5">
      <c r="B258" s="219" t="s">
        <v>65</v>
      </c>
      <c r="C258" s="727" t="s">
        <v>66</v>
      </c>
      <c r="D258" s="728"/>
      <c r="E258" s="728"/>
      <c r="F258" s="729"/>
      <c r="G258" s="222" t="s">
        <v>6</v>
      </c>
      <c r="H258" s="200" t="s">
        <v>7</v>
      </c>
      <c r="I258" s="200" t="s">
        <v>8</v>
      </c>
      <c r="J258" s="200" t="s">
        <v>9</v>
      </c>
      <c r="K258" s="200" t="s">
        <v>10</v>
      </c>
      <c r="L258" s="200" t="s">
        <v>11</v>
      </c>
      <c r="M258" s="200" t="s">
        <v>12</v>
      </c>
      <c r="N258" s="200" t="s">
        <v>13</v>
      </c>
      <c r="O258" s="200" t="s">
        <v>14</v>
      </c>
      <c r="P258" s="200" t="s">
        <v>15</v>
      </c>
      <c r="Q258" s="200" t="s">
        <v>16</v>
      </c>
      <c r="R258" s="200" t="s">
        <v>17</v>
      </c>
      <c r="S258" s="200" t="s">
        <v>18</v>
      </c>
      <c r="T258" s="200" t="s">
        <v>22</v>
      </c>
      <c r="U258" s="200" t="s">
        <v>23</v>
      </c>
      <c r="V258" s="200" t="s">
        <v>24</v>
      </c>
      <c r="W258" s="200" t="s">
        <v>25</v>
      </c>
      <c r="X258" s="200" t="s">
        <v>26</v>
      </c>
      <c r="Y258" s="200" t="s">
        <v>27</v>
      </c>
      <c r="Z258" s="200" t="s">
        <v>28</v>
      </c>
      <c r="AA258" s="200" t="s">
        <v>29</v>
      </c>
    </row>
    <row r="259" spans="1:30" s="211" customFormat="1" ht="16.5">
      <c r="C259" s="730"/>
      <c r="D259" s="731"/>
      <c r="E259" s="731"/>
      <c r="F259" s="732"/>
      <c r="G259" s="217">
        <f>G256</f>
        <v>13338</v>
      </c>
      <c r="H259" s="217">
        <f>H256+11</f>
        <v>91</v>
      </c>
      <c r="I259" s="217">
        <f>I256+28</f>
        <v>4734</v>
      </c>
      <c r="J259" s="217">
        <f>J256+12</f>
        <v>936</v>
      </c>
      <c r="K259" s="217">
        <f>K256+28</f>
        <v>126</v>
      </c>
      <c r="L259" s="217">
        <f t="shared" ref="L259:S259" si="134">L256</f>
        <v>193</v>
      </c>
      <c r="M259" s="217">
        <f t="shared" si="134"/>
        <v>82</v>
      </c>
      <c r="N259" s="217">
        <f t="shared" si="134"/>
        <v>0</v>
      </c>
      <c r="O259" s="217">
        <f t="shared" si="134"/>
        <v>0</v>
      </c>
      <c r="P259" s="217">
        <f t="shared" si="134"/>
        <v>0</v>
      </c>
      <c r="Q259" s="217">
        <f t="shared" si="134"/>
        <v>3428</v>
      </c>
      <c r="R259" s="217">
        <f t="shared" si="134"/>
        <v>0</v>
      </c>
      <c r="S259" s="217">
        <f t="shared" si="134"/>
        <v>0</v>
      </c>
      <c r="T259" s="217">
        <f>W256</f>
        <v>0</v>
      </c>
      <c r="U259" s="217">
        <f t="shared" ref="U259" si="135">X256</f>
        <v>0</v>
      </c>
      <c r="V259" s="217">
        <f t="shared" ref="V259" si="136">Y256</f>
        <v>0</v>
      </c>
      <c r="W259" s="217">
        <f t="shared" ref="W259" si="137">Z256</f>
        <v>0</v>
      </c>
      <c r="X259" s="217">
        <f t="shared" ref="X259" si="138">AA256</f>
        <v>0</v>
      </c>
      <c r="Y259" s="217">
        <f>AB256</f>
        <v>1</v>
      </c>
      <c r="Z259" s="217">
        <f>AC256</f>
        <v>265</v>
      </c>
      <c r="AA259" s="217">
        <f>SUM(H259:Z259)</f>
        <v>9856</v>
      </c>
    </row>
    <row r="260" spans="1:30" s="211" customFormat="1" ht="16.5">
      <c r="E260" s="221"/>
      <c r="F260" s="221"/>
    </row>
    <row r="261" spans="1:30" s="211" customFormat="1" ht="30.75" customHeight="1">
      <c r="B261" s="219" t="s">
        <v>67</v>
      </c>
      <c r="C261" s="733" t="s">
        <v>68</v>
      </c>
      <c r="D261" s="733"/>
      <c r="E261" s="733"/>
      <c r="F261" s="733"/>
      <c r="G261" s="222" t="s">
        <v>6</v>
      </c>
      <c r="H261" s="724" t="s">
        <v>69</v>
      </c>
      <c r="I261" s="724"/>
      <c r="J261" s="724" t="s">
        <v>70</v>
      </c>
      <c r="K261" s="724"/>
      <c r="L261" s="200" t="s">
        <v>11</v>
      </c>
      <c r="M261" s="200" t="s">
        <v>12</v>
      </c>
      <c r="N261" s="200" t="s">
        <v>13</v>
      </c>
      <c r="O261" s="200" t="s">
        <v>14</v>
      </c>
      <c r="P261" s="200" t="s">
        <v>15</v>
      </c>
      <c r="Q261" s="200" t="s">
        <v>16</v>
      </c>
      <c r="R261" s="200" t="s">
        <v>17</v>
      </c>
      <c r="S261" s="200" t="s">
        <v>18</v>
      </c>
      <c r="T261" s="200" t="s">
        <v>22</v>
      </c>
      <c r="U261" s="200" t="s">
        <v>23</v>
      </c>
      <c r="V261" s="200" t="s">
        <v>24</v>
      </c>
      <c r="W261" s="200" t="s">
        <v>25</v>
      </c>
      <c r="X261" s="200" t="s">
        <v>26</v>
      </c>
      <c r="Y261" s="200" t="s">
        <v>27</v>
      </c>
      <c r="Z261" s="200" t="s">
        <v>28</v>
      </c>
      <c r="AA261" s="200" t="s">
        <v>29</v>
      </c>
    </row>
    <row r="262" spans="1:30" s="211" customFormat="1" ht="16.5">
      <c r="C262" s="733"/>
      <c r="D262" s="733"/>
      <c r="E262" s="733"/>
      <c r="F262" s="733"/>
      <c r="G262" s="217">
        <f>G256</f>
        <v>13338</v>
      </c>
      <c r="H262" s="725">
        <f>H259+J259</f>
        <v>1027</v>
      </c>
      <c r="I262" s="725"/>
      <c r="J262" s="725">
        <f>I259+K259</f>
        <v>4860</v>
      </c>
      <c r="K262" s="725"/>
      <c r="L262" s="217">
        <f>L259</f>
        <v>193</v>
      </c>
      <c r="M262" s="217">
        <f t="shared" ref="M262:Q262" si="139">M259</f>
        <v>82</v>
      </c>
      <c r="N262" s="217" t="s">
        <v>790</v>
      </c>
      <c r="O262" s="217" t="s">
        <v>790</v>
      </c>
      <c r="P262" s="217" t="s">
        <v>790</v>
      </c>
      <c r="Q262" s="217">
        <f t="shared" si="139"/>
        <v>3428</v>
      </c>
      <c r="R262" s="217" t="s">
        <v>790</v>
      </c>
      <c r="S262" s="217" t="s">
        <v>790</v>
      </c>
      <c r="T262" s="217" t="s">
        <v>790</v>
      </c>
      <c r="U262" s="217" t="s">
        <v>790</v>
      </c>
      <c r="V262" s="217" t="s">
        <v>790</v>
      </c>
      <c r="W262" s="217" t="s">
        <v>790</v>
      </c>
      <c r="X262" s="217" t="s">
        <v>790</v>
      </c>
      <c r="Y262" s="217">
        <f>Y259</f>
        <v>1</v>
      </c>
      <c r="Z262" s="217">
        <f>Z259</f>
        <v>265</v>
      </c>
      <c r="AA262" s="217">
        <f>SUM(H262:Z262)</f>
        <v>9856</v>
      </c>
    </row>
    <row r="263" spans="1:30" s="274" customFormat="1"/>
    <row r="264" spans="1:30" s="274" customFormat="1">
      <c r="A264" s="282"/>
      <c r="B264" s="282"/>
      <c r="C264" s="282"/>
      <c r="D264" s="282"/>
      <c r="E264" s="282"/>
      <c r="F264" s="282"/>
      <c r="G264" s="282"/>
    </row>
    <row r="265" spans="1:30" s="203" customFormat="1" ht="16.5" customHeight="1">
      <c r="A265" s="204">
        <v>22</v>
      </c>
      <c r="B265" s="246">
        <v>475</v>
      </c>
      <c r="C265" s="228" t="s">
        <v>470</v>
      </c>
      <c r="D265" s="228" t="s">
        <v>470</v>
      </c>
      <c r="E265" s="241">
        <v>2062</v>
      </c>
      <c r="F265" s="243" t="s">
        <v>31</v>
      </c>
      <c r="G265" s="204">
        <v>538</v>
      </c>
      <c r="H265" s="208">
        <v>0</v>
      </c>
      <c r="I265" s="208">
        <v>137</v>
      </c>
      <c r="J265" s="208">
        <v>4</v>
      </c>
      <c r="K265" s="208">
        <v>0</v>
      </c>
      <c r="L265" s="208">
        <v>224</v>
      </c>
      <c r="M265" s="208"/>
      <c r="N265" s="208"/>
      <c r="O265" s="208">
        <v>0</v>
      </c>
      <c r="P265" s="208"/>
      <c r="Q265" s="208">
        <v>22</v>
      </c>
      <c r="R265" s="208"/>
      <c r="S265" s="208"/>
      <c r="T265" s="210">
        <v>0</v>
      </c>
      <c r="U265" s="210">
        <v>0</v>
      </c>
      <c r="V265" s="210"/>
      <c r="W265" s="208"/>
      <c r="X265" s="208"/>
      <c r="Y265" s="208"/>
      <c r="Z265" s="208"/>
      <c r="AA265" s="208"/>
      <c r="AB265" s="208">
        <v>0</v>
      </c>
      <c r="AC265" s="208">
        <v>1</v>
      </c>
      <c r="AD265" s="208">
        <f t="shared" si="132"/>
        <v>388</v>
      </c>
    </row>
    <row r="266" spans="1:30" s="203" customFormat="1" ht="16.5" customHeight="1">
      <c r="A266" s="204">
        <v>22</v>
      </c>
      <c r="B266" s="246">
        <v>475</v>
      </c>
      <c r="C266" s="228" t="s">
        <v>470</v>
      </c>
      <c r="D266" s="228" t="s">
        <v>470</v>
      </c>
      <c r="E266" s="247">
        <v>2062</v>
      </c>
      <c r="F266" s="242" t="s">
        <v>32</v>
      </c>
      <c r="G266" s="204">
        <v>537</v>
      </c>
      <c r="H266" s="208">
        <v>1</v>
      </c>
      <c r="I266" s="208">
        <v>98</v>
      </c>
      <c r="J266" s="208">
        <v>3</v>
      </c>
      <c r="K266" s="208">
        <v>0</v>
      </c>
      <c r="L266" s="208">
        <v>278</v>
      </c>
      <c r="M266" s="208"/>
      <c r="N266" s="208"/>
      <c r="O266" s="208">
        <v>0</v>
      </c>
      <c r="P266" s="208"/>
      <c r="Q266" s="208">
        <v>19</v>
      </c>
      <c r="R266" s="208"/>
      <c r="S266" s="208"/>
      <c r="T266" s="210">
        <v>0</v>
      </c>
      <c r="U266" s="210">
        <v>1</v>
      </c>
      <c r="V266" s="210"/>
      <c r="W266" s="208"/>
      <c r="X266" s="208"/>
      <c r="Y266" s="208"/>
      <c r="Z266" s="208"/>
      <c r="AA266" s="208"/>
      <c r="AB266" s="208">
        <v>0</v>
      </c>
      <c r="AC266" s="208">
        <v>3</v>
      </c>
      <c r="AD266" s="208">
        <f t="shared" si="132"/>
        <v>403</v>
      </c>
    </row>
    <row r="267" spans="1:30" s="203" customFormat="1" ht="16.5" customHeight="1">
      <c r="A267" s="204">
        <v>22</v>
      </c>
      <c r="B267" s="246">
        <v>475</v>
      </c>
      <c r="C267" s="228" t="s">
        <v>470</v>
      </c>
      <c r="D267" s="228" t="s">
        <v>470</v>
      </c>
      <c r="E267" s="241">
        <v>2062</v>
      </c>
      <c r="F267" s="243" t="s">
        <v>33</v>
      </c>
      <c r="G267" s="204">
        <v>537</v>
      </c>
      <c r="H267" s="208">
        <v>0</v>
      </c>
      <c r="I267" s="208">
        <v>136</v>
      </c>
      <c r="J267" s="208">
        <v>2</v>
      </c>
      <c r="K267" s="208">
        <v>0</v>
      </c>
      <c r="L267" s="208">
        <v>207</v>
      </c>
      <c r="M267" s="208"/>
      <c r="N267" s="208"/>
      <c r="O267" s="208">
        <v>1</v>
      </c>
      <c r="P267" s="208"/>
      <c r="Q267" s="208">
        <v>30</v>
      </c>
      <c r="R267" s="208"/>
      <c r="S267" s="208"/>
      <c r="T267" s="210">
        <v>0</v>
      </c>
      <c r="U267" s="210">
        <v>0</v>
      </c>
      <c r="V267" s="210"/>
      <c r="W267" s="208"/>
      <c r="X267" s="208"/>
      <c r="Y267" s="208"/>
      <c r="Z267" s="208"/>
      <c r="AA267" s="208"/>
      <c r="AB267" s="208">
        <v>0</v>
      </c>
      <c r="AC267" s="208">
        <v>0</v>
      </c>
      <c r="AD267" s="208">
        <f t="shared" si="132"/>
        <v>376</v>
      </c>
    </row>
    <row r="268" spans="1:30" s="203" customFormat="1" ht="16.5" customHeight="1">
      <c r="A268" s="204">
        <v>22</v>
      </c>
      <c r="B268" s="246">
        <v>475</v>
      </c>
      <c r="C268" s="228" t="s">
        <v>470</v>
      </c>
      <c r="D268" s="228" t="s">
        <v>471</v>
      </c>
      <c r="E268" s="241">
        <v>2063</v>
      </c>
      <c r="F268" s="243" t="s">
        <v>31</v>
      </c>
      <c r="G268" s="204">
        <v>438</v>
      </c>
      <c r="H268" s="208">
        <v>1</v>
      </c>
      <c r="I268" s="208">
        <v>73</v>
      </c>
      <c r="J268" s="208">
        <v>5</v>
      </c>
      <c r="K268" s="208">
        <v>2</v>
      </c>
      <c r="L268" s="208">
        <v>156</v>
      </c>
      <c r="M268" s="208"/>
      <c r="N268" s="208"/>
      <c r="O268" s="208">
        <v>3</v>
      </c>
      <c r="P268" s="208"/>
      <c r="Q268" s="208">
        <v>39</v>
      </c>
      <c r="R268" s="208"/>
      <c r="S268" s="208"/>
      <c r="T268" s="210">
        <v>0</v>
      </c>
      <c r="U268" s="210">
        <v>2</v>
      </c>
      <c r="V268" s="210"/>
      <c r="W268" s="208"/>
      <c r="X268" s="208"/>
      <c r="Y268" s="208"/>
      <c r="Z268" s="208"/>
      <c r="AA268" s="208"/>
      <c r="AB268" s="208">
        <v>0</v>
      </c>
      <c r="AC268" s="208">
        <v>6</v>
      </c>
      <c r="AD268" s="208">
        <f t="shared" si="132"/>
        <v>287</v>
      </c>
    </row>
    <row r="269" spans="1:30" s="203" customFormat="1" ht="16.5" customHeight="1">
      <c r="A269" s="204">
        <v>22</v>
      </c>
      <c r="B269" s="246">
        <v>475</v>
      </c>
      <c r="C269" s="228" t="s">
        <v>470</v>
      </c>
      <c r="D269" s="228" t="s">
        <v>472</v>
      </c>
      <c r="E269" s="241">
        <v>2064</v>
      </c>
      <c r="F269" s="243" t="s">
        <v>31</v>
      </c>
      <c r="G269" s="204">
        <v>681</v>
      </c>
      <c r="H269" s="208">
        <v>2</v>
      </c>
      <c r="I269" s="208">
        <v>120</v>
      </c>
      <c r="J269" s="208">
        <v>6</v>
      </c>
      <c r="K269" s="208">
        <v>1</v>
      </c>
      <c r="L269" s="208">
        <v>246</v>
      </c>
      <c r="M269" s="208"/>
      <c r="N269" s="208"/>
      <c r="O269" s="208">
        <v>0</v>
      </c>
      <c r="P269" s="208"/>
      <c r="Q269" s="208">
        <v>62</v>
      </c>
      <c r="R269" s="208"/>
      <c r="S269" s="208"/>
      <c r="T269" s="210">
        <v>0</v>
      </c>
      <c r="U269" s="210">
        <v>0</v>
      </c>
      <c r="V269" s="210"/>
      <c r="W269" s="208"/>
      <c r="X269" s="208"/>
      <c r="Y269" s="208"/>
      <c r="Z269" s="208"/>
      <c r="AA269" s="208"/>
      <c r="AB269" s="208">
        <v>0</v>
      </c>
      <c r="AC269" s="208">
        <v>8</v>
      </c>
      <c r="AD269" s="208">
        <f t="shared" si="132"/>
        <v>445</v>
      </c>
    </row>
    <row r="270" spans="1:30" s="211" customFormat="1" ht="16.5">
      <c r="B270" s="219" t="s">
        <v>63</v>
      </c>
      <c r="C270" s="726" t="s">
        <v>64</v>
      </c>
      <c r="D270" s="726"/>
      <c r="E270" s="308"/>
      <c r="F270" s="308"/>
      <c r="G270" s="220">
        <f>SUM(G265:G269)</f>
        <v>2731</v>
      </c>
      <c r="H270" s="220">
        <f t="shared" ref="H270:AD270" si="140">SUM(H265:H269)</f>
        <v>4</v>
      </c>
      <c r="I270" s="220">
        <f t="shared" si="140"/>
        <v>564</v>
      </c>
      <c r="J270" s="220">
        <f t="shared" si="140"/>
        <v>20</v>
      </c>
      <c r="K270" s="220">
        <f t="shared" si="140"/>
        <v>3</v>
      </c>
      <c r="L270" s="220">
        <f t="shared" si="140"/>
        <v>1111</v>
      </c>
      <c r="M270" s="220">
        <f t="shared" si="140"/>
        <v>0</v>
      </c>
      <c r="N270" s="220">
        <f t="shared" si="140"/>
        <v>0</v>
      </c>
      <c r="O270" s="220">
        <f t="shared" si="140"/>
        <v>4</v>
      </c>
      <c r="P270" s="220">
        <f t="shared" si="140"/>
        <v>0</v>
      </c>
      <c r="Q270" s="220">
        <f t="shared" si="140"/>
        <v>172</v>
      </c>
      <c r="R270" s="220">
        <f t="shared" si="140"/>
        <v>0</v>
      </c>
      <c r="S270" s="220">
        <f t="shared" si="140"/>
        <v>0</v>
      </c>
      <c r="T270" s="220">
        <f t="shared" si="140"/>
        <v>0</v>
      </c>
      <c r="U270" s="220">
        <f t="shared" si="140"/>
        <v>3</v>
      </c>
      <c r="V270" s="220">
        <f t="shared" si="140"/>
        <v>0</v>
      </c>
      <c r="W270" s="220">
        <f t="shared" si="140"/>
        <v>0</v>
      </c>
      <c r="X270" s="220">
        <f t="shared" si="140"/>
        <v>0</v>
      </c>
      <c r="Y270" s="220">
        <f t="shared" si="140"/>
        <v>0</v>
      </c>
      <c r="Z270" s="220">
        <f t="shared" si="140"/>
        <v>0</v>
      </c>
      <c r="AA270" s="220">
        <f t="shared" si="140"/>
        <v>0</v>
      </c>
      <c r="AB270" s="220">
        <f t="shared" si="140"/>
        <v>0</v>
      </c>
      <c r="AC270" s="220">
        <f t="shared" si="140"/>
        <v>18</v>
      </c>
      <c r="AD270" s="220">
        <f t="shared" si="140"/>
        <v>1899</v>
      </c>
    </row>
    <row r="271" spans="1:30" s="211" customFormat="1" ht="16.5">
      <c r="E271" s="221"/>
      <c r="F271" s="221"/>
      <c r="T271" s="211">
        <f>T270/2</f>
        <v>0</v>
      </c>
      <c r="U271" s="211">
        <f>U270/2</f>
        <v>1.5</v>
      </c>
    </row>
    <row r="272" spans="1:30" s="211" customFormat="1" ht="16.5">
      <c r="B272" s="219" t="s">
        <v>65</v>
      </c>
      <c r="C272" s="727" t="s">
        <v>66</v>
      </c>
      <c r="D272" s="728"/>
      <c r="E272" s="728"/>
      <c r="F272" s="729"/>
      <c r="G272" s="222" t="s">
        <v>6</v>
      </c>
      <c r="H272" s="200" t="s">
        <v>7</v>
      </c>
      <c r="I272" s="200" t="s">
        <v>8</v>
      </c>
      <c r="J272" s="200" t="s">
        <v>9</v>
      </c>
      <c r="K272" s="200" t="s">
        <v>10</v>
      </c>
      <c r="L272" s="200" t="s">
        <v>11</v>
      </c>
      <c r="M272" s="200" t="s">
        <v>12</v>
      </c>
      <c r="N272" s="200" t="s">
        <v>13</v>
      </c>
      <c r="O272" s="200" t="s">
        <v>14</v>
      </c>
      <c r="P272" s="200" t="s">
        <v>15</v>
      </c>
      <c r="Q272" s="200" t="s">
        <v>16</v>
      </c>
      <c r="R272" s="200" t="s">
        <v>17</v>
      </c>
      <c r="S272" s="200" t="s">
        <v>18</v>
      </c>
      <c r="T272" s="200" t="s">
        <v>22</v>
      </c>
      <c r="U272" s="200" t="s">
        <v>23</v>
      </c>
      <c r="V272" s="200" t="s">
        <v>24</v>
      </c>
      <c r="W272" s="200" t="s">
        <v>25</v>
      </c>
      <c r="X272" s="200" t="s">
        <v>26</v>
      </c>
      <c r="Y272" s="200" t="s">
        <v>27</v>
      </c>
      <c r="Z272" s="200" t="s">
        <v>28</v>
      </c>
      <c r="AA272" s="200" t="s">
        <v>29</v>
      </c>
    </row>
    <row r="273" spans="1:30" s="211" customFormat="1" ht="16.5">
      <c r="C273" s="730"/>
      <c r="D273" s="731"/>
      <c r="E273" s="731"/>
      <c r="F273" s="732"/>
      <c r="G273" s="217">
        <f>G270</f>
        <v>2731</v>
      </c>
      <c r="H273" s="217">
        <f>H270</f>
        <v>4</v>
      </c>
      <c r="I273" s="217">
        <f>I270+2</f>
        <v>566</v>
      </c>
      <c r="J273" s="217">
        <f>J270</f>
        <v>20</v>
      </c>
      <c r="K273" s="217">
        <f>K270+1</f>
        <v>4</v>
      </c>
      <c r="L273" s="217">
        <f t="shared" ref="L273:S273" si="141">L270</f>
        <v>1111</v>
      </c>
      <c r="M273" s="217">
        <f t="shared" si="141"/>
        <v>0</v>
      </c>
      <c r="N273" s="217">
        <f t="shared" si="141"/>
        <v>0</v>
      </c>
      <c r="O273" s="217">
        <f t="shared" si="141"/>
        <v>4</v>
      </c>
      <c r="P273" s="217">
        <f t="shared" si="141"/>
        <v>0</v>
      </c>
      <c r="Q273" s="217">
        <f t="shared" si="141"/>
        <v>172</v>
      </c>
      <c r="R273" s="217">
        <f t="shared" si="141"/>
        <v>0</v>
      </c>
      <c r="S273" s="217">
        <f t="shared" si="141"/>
        <v>0</v>
      </c>
      <c r="T273" s="217">
        <f>W270</f>
        <v>0</v>
      </c>
      <c r="U273" s="217">
        <f t="shared" ref="U273" si="142">X270</f>
        <v>0</v>
      </c>
      <c r="V273" s="217">
        <f t="shared" ref="V273" si="143">Y270</f>
        <v>0</v>
      </c>
      <c r="W273" s="217">
        <f t="shared" ref="W273" si="144">Z270</f>
        <v>0</v>
      </c>
      <c r="X273" s="217">
        <f t="shared" ref="X273" si="145">AA270</f>
        <v>0</v>
      </c>
      <c r="Y273" s="217">
        <f>AB270</f>
        <v>0</v>
      </c>
      <c r="Z273" s="217">
        <f>AC270</f>
        <v>18</v>
      </c>
      <c r="AA273" s="217">
        <f>SUM(H273:Z273)</f>
        <v>1899</v>
      </c>
    </row>
    <row r="274" spans="1:30" s="211" customFormat="1" ht="16.5">
      <c r="E274" s="221"/>
      <c r="F274" s="221"/>
    </row>
    <row r="275" spans="1:30" s="211" customFormat="1" ht="30.75" customHeight="1">
      <c r="B275" s="219" t="s">
        <v>67</v>
      </c>
      <c r="C275" s="733" t="s">
        <v>68</v>
      </c>
      <c r="D275" s="733"/>
      <c r="E275" s="733"/>
      <c r="F275" s="733"/>
      <c r="G275" s="222" t="s">
        <v>6</v>
      </c>
      <c r="H275" s="724" t="s">
        <v>69</v>
      </c>
      <c r="I275" s="724"/>
      <c r="J275" s="724" t="s">
        <v>70</v>
      </c>
      <c r="K275" s="724"/>
      <c r="L275" s="200" t="s">
        <v>11</v>
      </c>
      <c r="M275" s="200" t="s">
        <v>12</v>
      </c>
      <c r="N275" s="200" t="s">
        <v>13</v>
      </c>
      <c r="O275" s="200" t="s">
        <v>14</v>
      </c>
      <c r="P275" s="200" t="s">
        <v>15</v>
      </c>
      <c r="Q275" s="200" t="s">
        <v>16</v>
      </c>
      <c r="R275" s="200" t="s">
        <v>17</v>
      </c>
      <c r="S275" s="200" t="s">
        <v>18</v>
      </c>
      <c r="T275" s="200" t="s">
        <v>22</v>
      </c>
      <c r="U275" s="200" t="s">
        <v>23</v>
      </c>
      <c r="V275" s="200" t="s">
        <v>24</v>
      </c>
      <c r="W275" s="200" t="s">
        <v>25</v>
      </c>
      <c r="X275" s="200" t="s">
        <v>26</v>
      </c>
      <c r="Y275" s="200" t="s">
        <v>27</v>
      </c>
      <c r="Z275" s="200" t="s">
        <v>28</v>
      </c>
      <c r="AA275" s="200" t="s">
        <v>29</v>
      </c>
    </row>
    <row r="276" spans="1:30" s="211" customFormat="1" ht="16.5">
      <c r="C276" s="733"/>
      <c r="D276" s="733"/>
      <c r="E276" s="733"/>
      <c r="F276" s="733"/>
      <c r="G276" s="217">
        <f>G270</f>
        <v>2731</v>
      </c>
      <c r="H276" s="725">
        <f>H273+J273</f>
        <v>24</v>
      </c>
      <c r="I276" s="725"/>
      <c r="J276" s="725">
        <f>I273+K273</f>
        <v>570</v>
      </c>
      <c r="K276" s="725"/>
      <c r="L276" s="217">
        <f>L273</f>
        <v>1111</v>
      </c>
      <c r="M276" s="217" t="s">
        <v>790</v>
      </c>
      <c r="N276" s="217" t="s">
        <v>790</v>
      </c>
      <c r="O276" s="217">
        <f t="shared" ref="O276:Q276" si="146">O273</f>
        <v>4</v>
      </c>
      <c r="P276" s="217" t="s">
        <v>790</v>
      </c>
      <c r="Q276" s="217">
        <f t="shared" si="146"/>
        <v>172</v>
      </c>
      <c r="R276" s="217" t="s">
        <v>790</v>
      </c>
      <c r="S276" s="217" t="s">
        <v>790</v>
      </c>
      <c r="T276" s="217" t="s">
        <v>790</v>
      </c>
      <c r="U276" s="217" t="s">
        <v>790</v>
      </c>
      <c r="V276" s="217" t="s">
        <v>790</v>
      </c>
      <c r="W276" s="217" t="s">
        <v>790</v>
      </c>
      <c r="X276" s="217" t="s">
        <v>790</v>
      </c>
      <c r="Y276" s="217">
        <f>Y273</f>
        <v>0</v>
      </c>
      <c r="Z276" s="217">
        <f>Z273</f>
        <v>18</v>
      </c>
      <c r="AA276" s="217">
        <f>SUM(H276:Z276)</f>
        <v>1899</v>
      </c>
    </row>
    <row r="277" spans="1:30" s="274" customFormat="1"/>
    <row r="278" spans="1:30" s="274" customFormat="1">
      <c r="A278" s="282"/>
      <c r="B278" s="282"/>
      <c r="C278" s="282"/>
      <c r="D278" s="282"/>
      <c r="E278" s="282"/>
      <c r="F278" s="282"/>
      <c r="G278" s="282"/>
    </row>
    <row r="279" spans="1:30" s="506" customFormat="1" ht="16.5" customHeight="1">
      <c r="A279" s="504">
        <v>22</v>
      </c>
      <c r="B279" s="227">
        <v>484</v>
      </c>
      <c r="C279" s="228" t="s">
        <v>473</v>
      </c>
      <c r="D279" s="228" t="s">
        <v>473</v>
      </c>
      <c r="E279" s="247">
        <v>2088</v>
      </c>
      <c r="F279" s="176" t="s">
        <v>31</v>
      </c>
      <c r="G279" s="504">
        <v>561</v>
      </c>
      <c r="H279" s="505">
        <v>11</v>
      </c>
      <c r="I279" s="505">
        <v>79</v>
      </c>
      <c r="J279" s="505">
        <v>175</v>
      </c>
      <c r="K279" s="505">
        <v>2</v>
      </c>
      <c r="L279" s="505">
        <v>3</v>
      </c>
      <c r="M279" s="505">
        <v>0</v>
      </c>
      <c r="N279" s="505">
        <v>1</v>
      </c>
      <c r="O279" s="505">
        <v>14</v>
      </c>
      <c r="P279" s="505">
        <v>0</v>
      </c>
      <c r="Q279" s="505">
        <v>25</v>
      </c>
      <c r="R279" s="505">
        <v>0</v>
      </c>
      <c r="S279" s="505">
        <v>1</v>
      </c>
      <c r="T279" s="505">
        <v>13</v>
      </c>
      <c r="U279" s="505">
        <v>3</v>
      </c>
      <c r="V279" s="505"/>
      <c r="W279" s="505">
        <v>6</v>
      </c>
      <c r="X279" s="505"/>
      <c r="Y279" s="505"/>
      <c r="Z279" s="505"/>
      <c r="AA279" s="505"/>
      <c r="AB279" s="505">
        <v>0</v>
      </c>
      <c r="AC279" s="505">
        <v>6</v>
      </c>
      <c r="AD279" s="505">
        <f t="shared" ref="AD279:AD342" si="147">SUM(H279:AC279)</f>
        <v>339</v>
      </c>
    </row>
    <row r="280" spans="1:30" s="506" customFormat="1" ht="16.5" customHeight="1">
      <c r="A280" s="504">
        <v>22</v>
      </c>
      <c r="B280" s="227">
        <v>484</v>
      </c>
      <c r="C280" s="228" t="s">
        <v>473</v>
      </c>
      <c r="D280" s="228" t="s">
        <v>473</v>
      </c>
      <c r="E280" s="241">
        <v>2088</v>
      </c>
      <c r="F280" s="243" t="s">
        <v>32</v>
      </c>
      <c r="G280" s="504">
        <v>560</v>
      </c>
      <c r="H280" s="505">
        <v>10</v>
      </c>
      <c r="I280" s="507">
        <v>70</v>
      </c>
      <c r="J280" s="507">
        <v>204</v>
      </c>
      <c r="K280" s="507">
        <v>0</v>
      </c>
      <c r="L280" s="507">
        <v>3</v>
      </c>
      <c r="M280" s="507">
        <v>4</v>
      </c>
      <c r="N280" s="507">
        <v>0</v>
      </c>
      <c r="O280" s="507">
        <v>9</v>
      </c>
      <c r="P280" s="507">
        <v>3</v>
      </c>
      <c r="Q280" s="507">
        <v>18</v>
      </c>
      <c r="R280" s="507">
        <v>0</v>
      </c>
      <c r="S280" s="507">
        <v>0</v>
      </c>
      <c r="T280" s="507">
        <v>4</v>
      </c>
      <c r="U280" s="507">
        <v>1</v>
      </c>
      <c r="V280" s="507"/>
      <c r="W280" s="507">
        <v>0</v>
      </c>
      <c r="X280" s="507"/>
      <c r="Y280" s="507"/>
      <c r="Z280" s="507"/>
      <c r="AA280" s="507"/>
      <c r="AB280" s="507">
        <v>1</v>
      </c>
      <c r="AC280" s="507">
        <v>0</v>
      </c>
      <c r="AD280" s="505">
        <f t="shared" si="147"/>
        <v>327</v>
      </c>
    </row>
    <row r="281" spans="1:30" s="506" customFormat="1" ht="16.5" customHeight="1">
      <c r="A281" s="504">
        <v>22</v>
      </c>
      <c r="B281" s="227">
        <v>484</v>
      </c>
      <c r="C281" s="228" t="s">
        <v>473</v>
      </c>
      <c r="D281" s="228" t="s">
        <v>473</v>
      </c>
      <c r="E281" s="241">
        <v>2088</v>
      </c>
      <c r="F281" s="243" t="s">
        <v>33</v>
      </c>
      <c r="G281" s="504">
        <v>560</v>
      </c>
      <c r="H281" s="505">
        <v>11</v>
      </c>
      <c r="I281" s="505">
        <v>85</v>
      </c>
      <c r="J281" s="505">
        <v>169</v>
      </c>
      <c r="K281" s="505">
        <v>0</v>
      </c>
      <c r="L281" s="505">
        <v>2</v>
      </c>
      <c r="M281" s="505">
        <v>8</v>
      </c>
      <c r="N281" s="505">
        <v>1</v>
      </c>
      <c r="O281" s="505">
        <v>10</v>
      </c>
      <c r="P281" s="505">
        <v>1</v>
      </c>
      <c r="Q281" s="505">
        <v>28</v>
      </c>
      <c r="R281" s="505">
        <v>0</v>
      </c>
      <c r="S281" s="505">
        <v>0</v>
      </c>
      <c r="T281" s="505">
        <v>6</v>
      </c>
      <c r="U281" s="505">
        <v>1</v>
      </c>
      <c r="V281" s="505"/>
      <c r="W281" s="505">
        <v>9</v>
      </c>
      <c r="X281" s="505"/>
      <c r="Y281" s="505"/>
      <c r="Z281" s="505"/>
      <c r="AA281" s="505"/>
      <c r="AB281" s="505">
        <v>0</v>
      </c>
      <c r="AC281" s="505">
        <v>8</v>
      </c>
      <c r="AD281" s="505">
        <f t="shared" si="147"/>
        <v>339</v>
      </c>
    </row>
    <row r="282" spans="1:30" s="506" customFormat="1" ht="16.5" customHeight="1">
      <c r="A282" s="504">
        <v>22</v>
      </c>
      <c r="B282" s="227">
        <v>484</v>
      </c>
      <c r="C282" s="228" t="s">
        <v>473</v>
      </c>
      <c r="D282" s="228" t="s">
        <v>473</v>
      </c>
      <c r="E282" s="241">
        <v>2088</v>
      </c>
      <c r="F282" s="242" t="s">
        <v>34</v>
      </c>
      <c r="G282" s="504"/>
      <c r="H282" s="505">
        <v>3</v>
      </c>
      <c r="I282" s="505">
        <v>11</v>
      </c>
      <c r="J282" s="505">
        <v>34</v>
      </c>
      <c r="K282" s="505">
        <v>1</v>
      </c>
      <c r="L282" s="505">
        <v>1</v>
      </c>
      <c r="M282" s="505">
        <v>1</v>
      </c>
      <c r="N282" s="505">
        <v>0</v>
      </c>
      <c r="O282" s="505">
        <v>3</v>
      </c>
      <c r="P282" s="505">
        <v>0</v>
      </c>
      <c r="Q282" s="505">
        <v>6</v>
      </c>
      <c r="R282" s="505">
        <v>0</v>
      </c>
      <c r="S282" s="505">
        <v>0</v>
      </c>
      <c r="T282" s="505">
        <v>2</v>
      </c>
      <c r="U282" s="505">
        <v>0</v>
      </c>
      <c r="V282" s="505"/>
      <c r="W282" s="505">
        <v>3</v>
      </c>
      <c r="X282" s="505"/>
      <c r="Y282" s="505"/>
      <c r="Z282" s="505"/>
      <c r="AA282" s="505"/>
      <c r="AB282" s="505">
        <v>0</v>
      </c>
      <c r="AC282" s="505">
        <v>2</v>
      </c>
      <c r="AD282" s="505">
        <f t="shared" si="147"/>
        <v>67</v>
      </c>
    </row>
    <row r="283" spans="1:30" s="506" customFormat="1" ht="16.5" customHeight="1">
      <c r="A283" s="504">
        <v>22</v>
      </c>
      <c r="B283" s="227">
        <v>484</v>
      </c>
      <c r="C283" s="228" t="s">
        <v>473</v>
      </c>
      <c r="D283" s="228" t="s">
        <v>473</v>
      </c>
      <c r="E283" s="241">
        <v>2089</v>
      </c>
      <c r="F283" s="243" t="s">
        <v>31</v>
      </c>
      <c r="G283" s="504">
        <v>556</v>
      </c>
      <c r="H283" s="505">
        <v>12</v>
      </c>
      <c r="I283" s="505">
        <v>98</v>
      </c>
      <c r="J283" s="505">
        <v>157</v>
      </c>
      <c r="K283" s="505">
        <v>4</v>
      </c>
      <c r="L283" s="505">
        <v>13</v>
      </c>
      <c r="M283" s="505">
        <v>2</v>
      </c>
      <c r="N283" s="505">
        <v>4</v>
      </c>
      <c r="O283" s="505">
        <v>18</v>
      </c>
      <c r="P283" s="505">
        <v>1</v>
      </c>
      <c r="Q283" s="505">
        <v>8</v>
      </c>
      <c r="R283" s="505">
        <v>0</v>
      </c>
      <c r="S283" s="505">
        <v>1</v>
      </c>
      <c r="T283" s="505">
        <v>9</v>
      </c>
      <c r="U283" s="505">
        <v>2</v>
      </c>
      <c r="V283" s="505"/>
      <c r="W283" s="505">
        <v>10</v>
      </c>
      <c r="X283" s="505"/>
      <c r="Y283" s="505"/>
      <c r="Z283" s="505"/>
      <c r="AA283" s="505"/>
      <c r="AB283" s="505">
        <v>0</v>
      </c>
      <c r="AC283" s="505">
        <v>8</v>
      </c>
      <c r="AD283" s="505">
        <f t="shared" si="147"/>
        <v>347</v>
      </c>
    </row>
    <row r="284" spans="1:30" s="506" customFormat="1" ht="16.5" customHeight="1">
      <c r="A284" s="504">
        <v>22</v>
      </c>
      <c r="B284" s="227">
        <v>484</v>
      </c>
      <c r="C284" s="228" t="s">
        <v>473</v>
      </c>
      <c r="D284" s="228" t="s">
        <v>473</v>
      </c>
      <c r="E284" s="247">
        <v>2089</v>
      </c>
      <c r="F284" s="243" t="s">
        <v>32</v>
      </c>
      <c r="G284" s="504">
        <v>556</v>
      </c>
      <c r="H284" s="505">
        <v>7</v>
      </c>
      <c r="I284" s="505">
        <v>100</v>
      </c>
      <c r="J284" s="505">
        <v>145</v>
      </c>
      <c r="K284" s="505">
        <v>2</v>
      </c>
      <c r="L284" s="505">
        <v>10</v>
      </c>
      <c r="M284" s="505">
        <v>0</v>
      </c>
      <c r="N284" s="505">
        <v>0</v>
      </c>
      <c r="O284" s="505">
        <v>9</v>
      </c>
      <c r="P284" s="505">
        <v>1</v>
      </c>
      <c r="Q284" s="505">
        <v>13</v>
      </c>
      <c r="R284" s="505">
        <v>0</v>
      </c>
      <c r="S284" s="505">
        <v>1</v>
      </c>
      <c r="T284" s="505">
        <v>13</v>
      </c>
      <c r="U284" s="505">
        <v>4</v>
      </c>
      <c r="V284" s="505"/>
      <c r="W284" s="505">
        <v>1</v>
      </c>
      <c r="X284" s="505"/>
      <c r="Y284" s="505"/>
      <c r="Z284" s="505"/>
      <c r="AA284" s="505"/>
      <c r="AB284" s="505">
        <v>0</v>
      </c>
      <c r="AC284" s="505">
        <v>10</v>
      </c>
      <c r="AD284" s="505">
        <f t="shared" si="147"/>
        <v>316</v>
      </c>
    </row>
    <row r="285" spans="1:30" s="506" customFormat="1" ht="16.5" customHeight="1">
      <c r="A285" s="504">
        <v>22</v>
      </c>
      <c r="B285" s="227">
        <v>484</v>
      </c>
      <c r="C285" s="238" t="s">
        <v>473</v>
      </c>
      <c r="D285" s="238" t="s">
        <v>473</v>
      </c>
      <c r="E285" s="508">
        <v>2089</v>
      </c>
      <c r="F285" s="260" t="s">
        <v>33</v>
      </c>
      <c r="G285" s="504">
        <v>556</v>
      </c>
      <c r="H285" s="505">
        <v>13</v>
      </c>
      <c r="I285" s="505">
        <v>98</v>
      </c>
      <c r="J285" s="505">
        <v>163</v>
      </c>
      <c r="K285" s="505">
        <v>2</v>
      </c>
      <c r="L285" s="505">
        <v>16</v>
      </c>
      <c r="M285" s="505">
        <v>0</v>
      </c>
      <c r="N285" s="505">
        <v>4</v>
      </c>
      <c r="O285" s="505">
        <v>11</v>
      </c>
      <c r="P285" s="505">
        <v>4</v>
      </c>
      <c r="Q285" s="505">
        <v>15</v>
      </c>
      <c r="R285" s="505">
        <v>0</v>
      </c>
      <c r="S285" s="505">
        <v>0</v>
      </c>
      <c r="T285" s="505">
        <v>4</v>
      </c>
      <c r="U285" s="505">
        <v>2</v>
      </c>
      <c r="V285" s="505"/>
      <c r="W285" s="505">
        <v>2</v>
      </c>
      <c r="X285" s="505"/>
      <c r="Y285" s="505"/>
      <c r="Z285" s="505"/>
      <c r="AA285" s="505"/>
      <c r="AB285" s="505">
        <v>0</v>
      </c>
      <c r="AC285" s="505">
        <v>7</v>
      </c>
      <c r="AD285" s="505">
        <f t="shared" si="147"/>
        <v>341</v>
      </c>
    </row>
    <row r="286" spans="1:30" s="506" customFormat="1" ht="16.5" customHeight="1">
      <c r="A286" s="504">
        <v>22</v>
      </c>
      <c r="B286" s="227">
        <v>484</v>
      </c>
      <c r="C286" s="228" t="s">
        <v>473</v>
      </c>
      <c r="D286" s="228" t="s">
        <v>473</v>
      </c>
      <c r="E286" s="241">
        <v>2090</v>
      </c>
      <c r="F286" s="242" t="s">
        <v>31</v>
      </c>
      <c r="G286" s="504">
        <v>541</v>
      </c>
      <c r="H286" s="505">
        <v>8</v>
      </c>
      <c r="I286" s="505">
        <v>80</v>
      </c>
      <c r="J286" s="505">
        <v>174</v>
      </c>
      <c r="K286" s="505">
        <v>1</v>
      </c>
      <c r="L286" s="505">
        <v>16</v>
      </c>
      <c r="M286" s="505">
        <v>5</v>
      </c>
      <c r="N286" s="505">
        <v>0</v>
      </c>
      <c r="O286" s="505">
        <v>5</v>
      </c>
      <c r="P286" s="505">
        <v>1</v>
      </c>
      <c r="Q286" s="505">
        <v>22</v>
      </c>
      <c r="R286" s="505">
        <v>0</v>
      </c>
      <c r="S286" s="505">
        <v>0</v>
      </c>
      <c r="T286" s="505">
        <v>8</v>
      </c>
      <c r="U286" s="505">
        <v>3</v>
      </c>
      <c r="V286" s="505"/>
      <c r="W286" s="505">
        <v>7</v>
      </c>
      <c r="X286" s="505"/>
      <c r="Y286" s="505"/>
      <c r="Z286" s="505"/>
      <c r="AA286" s="505"/>
      <c r="AB286" s="505">
        <v>0</v>
      </c>
      <c r="AC286" s="505">
        <v>10</v>
      </c>
      <c r="AD286" s="505">
        <f t="shared" si="147"/>
        <v>340</v>
      </c>
    </row>
    <row r="287" spans="1:30" s="506" customFormat="1" ht="16.5" customHeight="1">
      <c r="A287" s="504">
        <v>22</v>
      </c>
      <c r="B287" s="227">
        <v>484</v>
      </c>
      <c r="C287" s="228" t="s">
        <v>473</v>
      </c>
      <c r="D287" s="228" t="s">
        <v>473</v>
      </c>
      <c r="E287" s="247">
        <v>2090</v>
      </c>
      <c r="F287" s="243" t="s">
        <v>32</v>
      </c>
      <c r="G287" s="504">
        <v>541</v>
      </c>
      <c r="H287" s="505">
        <v>9</v>
      </c>
      <c r="I287" s="505">
        <v>81</v>
      </c>
      <c r="J287" s="505">
        <v>181</v>
      </c>
      <c r="K287" s="505">
        <v>1</v>
      </c>
      <c r="L287" s="505">
        <v>13</v>
      </c>
      <c r="M287" s="505">
        <v>3</v>
      </c>
      <c r="N287" s="505">
        <v>0</v>
      </c>
      <c r="O287" s="505">
        <v>3</v>
      </c>
      <c r="P287" s="505">
        <v>0</v>
      </c>
      <c r="Q287" s="505">
        <v>22</v>
      </c>
      <c r="R287" s="505">
        <v>0</v>
      </c>
      <c r="S287" s="505">
        <v>0</v>
      </c>
      <c r="T287" s="505">
        <v>7</v>
      </c>
      <c r="U287" s="505">
        <v>1</v>
      </c>
      <c r="V287" s="505"/>
      <c r="W287" s="505">
        <v>2</v>
      </c>
      <c r="X287" s="505"/>
      <c r="Y287" s="505"/>
      <c r="Z287" s="505"/>
      <c r="AA287" s="505"/>
      <c r="AB287" s="505">
        <v>0</v>
      </c>
      <c r="AC287" s="505">
        <v>8</v>
      </c>
      <c r="AD287" s="505">
        <f t="shared" si="147"/>
        <v>331</v>
      </c>
    </row>
    <row r="288" spans="1:30" s="506" customFormat="1" ht="16.5" customHeight="1">
      <c r="A288" s="504">
        <v>22</v>
      </c>
      <c r="B288" s="227">
        <v>484</v>
      </c>
      <c r="C288" s="228" t="s">
        <v>473</v>
      </c>
      <c r="D288" s="228" t="s">
        <v>473</v>
      </c>
      <c r="E288" s="241">
        <v>2091</v>
      </c>
      <c r="F288" s="243" t="s">
        <v>31</v>
      </c>
      <c r="G288" s="504">
        <v>511</v>
      </c>
      <c r="H288" s="505">
        <v>6</v>
      </c>
      <c r="I288" s="505">
        <v>87</v>
      </c>
      <c r="J288" s="505">
        <v>172</v>
      </c>
      <c r="K288" s="505">
        <v>2</v>
      </c>
      <c r="L288" s="505">
        <v>9</v>
      </c>
      <c r="M288" s="505">
        <v>3</v>
      </c>
      <c r="N288" s="505">
        <v>1</v>
      </c>
      <c r="O288" s="505">
        <v>3</v>
      </c>
      <c r="P288" s="505">
        <v>0</v>
      </c>
      <c r="Q288" s="505">
        <v>16</v>
      </c>
      <c r="R288" s="505">
        <v>0</v>
      </c>
      <c r="S288" s="505">
        <v>0</v>
      </c>
      <c r="T288" s="505">
        <v>10</v>
      </c>
      <c r="U288" s="505">
        <v>3</v>
      </c>
      <c r="V288" s="505"/>
      <c r="W288" s="505">
        <v>2</v>
      </c>
      <c r="X288" s="505"/>
      <c r="Y288" s="505"/>
      <c r="Z288" s="505"/>
      <c r="AA288" s="505"/>
      <c r="AB288" s="505">
        <v>0</v>
      </c>
      <c r="AC288" s="505">
        <v>8</v>
      </c>
      <c r="AD288" s="505">
        <f t="shared" si="147"/>
        <v>322</v>
      </c>
    </row>
    <row r="289" spans="1:30" s="506" customFormat="1" ht="16.5" customHeight="1">
      <c r="A289" s="504">
        <v>22</v>
      </c>
      <c r="B289" s="227">
        <v>484</v>
      </c>
      <c r="C289" s="228" t="s">
        <v>473</v>
      </c>
      <c r="D289" s="228" t="s">
        <v>473</v>
      </c>
      <c r="E289" s="241">
        <v>2091</v>
      </c>
      <c r="F289" s="242" t="s">
        <v>32</v>
      </c>
      <c r="G289" s="504">
        <v>511</v>
      </c>
      <c r="H289" s="505">
        <v>4</v>
      </c>
      <c r="I289" s="505">
        <v>80</v>
      </c>
      <c r="J289" s="505">
        <v>202</v>
      </c>
      <c r="K289" s="505">
        <v>0</v>
      </c>
      <c r="L289" s="505">
        <v>16</v>
      </c>
      <c r="M289" s="505">
        <v>1</v>
      </c>
      <c r="N289" s="505">
        <v>0</v>
      </c>
      <c r="O289" s="505">
        <v>2</v>
      </c>
      <c r="P289" s="505">
        <v>0</v>
      </c>
      <c r="Q289" s="505">
        <v>19</v>
      </c>
      <c r="R289" s="505">
        <v>0</v>
      </c>
      <c r="S289" s="505">
        <v>1</v>
      </c>
      <c r="T289" s="505">
        <v>5</v>
      </c>
      <c r="U289" s="505">
        <v>1</v>
      </c>
      <c r="V289" s="505"/>
      <c r="W289" s="505">
        <v>2</v>
      </c>
      <c r="X289" s="505"/>
      <c r="Y289" s="505"/>
      <c r="Z289" s="505"/>
      <c r="AA289" s="505"/>
      <c r="AB289" s="505">
        <v>0</v>
      </c>
      <c r="AC289" s="505">
        <v>5</v>
      </c>
      <c r="AD289" s="505">
        <f t="shared" si="147"/>
        <v>338</v>
      </c>
    </row>
    <row r="290" spans="1:30" s="506" customFormat="1" ht="16.5" customHeight="1">
      <c r="A290" s="504">
        <v>22</v>
      </c>
      <c r="B290" s="227">
        <v>484</v>
      </c>
      <c r="C290" s="228" t="s">
        <v>473</v>
      </c>
      <c r="D290" s="228" t="s">
        <v>473</v>
      </c>
      <c r="E290" s="241">
        <v>2091</v>
      </c>
      <c r="F290" s="243" t="s">
        <v>33</v>
      </c>
      <c r="G290" s="504">
        <v>511</v>
      </c>
      <c r="H290" s="505">
        <v>7</v>
      </c>
      <c r="I290" s="505">
        <v>76</v>
      </c>
      <c r="J290" s="505">
        <v>201</v>
      </c>
      <c r="K290" s="505">
        <v>1</v>
      </c>
      <c r="L290" s="505">
        <v>12</v>
      </c>
      <c r="M290" s="505">
        <v>0</v>
      </c>
      <c r="N290" s="505">
        <v>1</v>
      </c>
      <c r="O290" s="505">
        <v>9</v>
      </c>
      <c r="P290" s="505">
        <v>1</v>
      </c>
      <c r="Q290" s="505">
        <v>11</v>
      </c>
      <c r="R290" s="505">
        <v>0</v>
      </c>
      <c r="S290" s="505">
        <v>0</v>
      </c>
      <c r="T290" s="505">
        <v>2</v>
      </c>
      <c r="U290" s="505">
        <v>2</v>
      </c>
      <c r="V290" s="505"/>
      <c r="W290" s="505">
        <v>3</v>
      </c>
      <c r="X290" s="505"/>
      <c r="Y290" s="505"/>
      <c r="Z290" s="505"/>
      <c r="AA290" s="505"/>
      <c r="AB290" s="505">
        <v>0</v>
      </c>
      <c r="AC290" s="505">
        <v>10</v>
      </c>
      <c r="AD290" s="505">
        <f t="shared" si="147"/>
        <v>336</v>
      </c>
    </row>
    <row r="291" spans="1:30" s="506" customFormat="1" ht="16.5" customHeight="1">
      <c r="A291" s="504">
        <v>22</v>
      </c>
      <c r="B291" s="227">
        <v>484</v>
      </c>
      <c r="C291" s="228" t="s">
        <v>473</v>
      </c>
      <c r="D291" s="228" t="s">
        <v>473</v>
      </c>
      <c r="E291" s="241">
        <v>2092</v>
      </c>
      <c r="F291" s="242" t="s">
        <v>31</v>
      </c>
      <c r="G291" s="504">
        <v>547</v>
      </c>
      <c r="H291" s="505">
        <v>8</v>
      </c>
      <c r="I291" s="505">
        <v>108</v>
      </c>
      <c r="J291" s="505">
        <v>172</v>
      </c>
      <c r="K291" s="505">
        <v>0</v>
      </c>
      <c r="L291" s="505">
        <v>5</v>
      </c>
      <c r="M291" s="505">
        <v>2</v>
      </c>
      <c r="N291" s="505">
        <v>0</v>
      </c>
      <c r="O291" s="505">
        <v>16</v>
      </c>
      <c r="P291" s="505">
        <v>4</v>
      </c>
      <c r="Q291" s="505">
        <v>19</v>
      </c>
      <c r="R291" s="505">
        <v>0</v>
      </c>
      <c r="S291" s="505">
        <v>1</v>
      </c>
      <c r="T291" s="505">
        <v>10</v>
      </c>
      <c r="U291" s="505">
        <v>1</v>
      </c>
      <c r="V291" s="505"/>
      <c r="W291" s="505">
        <v>5</v>
      </c>
      <c r="X291" s="505"/>
      <c r="Y291" s="505"/>
      <c r="Z291" s="505"/>
      <c r="AA291" s="505"/>
      <c r="AB291" s="505">
        <v>0</v>
      </c>
      <c r="AC291" s="505">
        <v>9</v>
      </c>
      <c r="AD291" s="505">
        <f t="shared" si="147"/>
        <v>360</v>
      </c>
    </row>
    <row r="292" spans="1:30" s="506" customFormat="1" ht="16.5" customHeight="1">
      <c r="A292" s="504">
        <v>22</v>
      </c>
      <c r="B292" s="227">
        <v>484</v>
      </c>
      <c r="C292" s="228" t="s">
        <v>473</v>
      </c>
      <c r="D292" s="228" t="s">
        <v>473</v>
      </c>
      <c r="E292" s="241">
        <v>2092</v>
      </c>
      <c r="F292" s="243" t="s">
        <v>32</v>
      </c>
      <c r="G292" s="504">
        <v>546</v>
      </c>
      <c r="H292" s="505">
        <v>11</v>
      </c>
      <c r="I292" s="505">
        <v>64</v>
      </c>
      <c r="J292" s="505">
        <v>189</v>
      </c>
      <c r="K292" s="505">
        <v>0</v>
      </c>
      <c r="L292" s="505">
        <v>10</v>
      </c>
      <c r="M292" s="505">
        <v>4</v>
      </c>
      <c r="N292" s="505">
        <v>0</v>
      </c>
      <c r="O292" s="505">
        <v>8</v>
      </c>
      <c r="P292" s="505">
        <v>0</v>
      </c>
      <c r="Q292" s="505">
        <v>10</v>
      </c>
      <c r="R292" s="505">
        <v>0</v>
      </c>
      <c r="S292" s="505">
        <v>1</v>
      </c>
      <c r="T292" s="505">
        <v>4</v>
      </c>
      <c r="U292" s="505">
        <v>0</v>
      </c>
      <c r="V292" s="505"/>
      <c r="W292" s="505">
        <v>3</v>
      </c>
      <c r="X292" s="505"/>
      <c r="Y292" s="505"/>
      <c r="Z292" s="505"/>
      <c r="AA292" s="505"/>
      <c r="AB292" s="505">
        <v>0</v>
      </c>
      <c r="AC292" s="505">
        <v>9</v>
      </c>
      <c r="AD292" s="505">
        <f t="shared" si="147"/>
        <v>313</v>
      </c>
    </row>
    <row r="293" spans="1:30" s="506" customFormat="1" ht="16.5" customHeight="1">
      <c r="A293" s="504">
        <v>22</v>
      </c>
      <c r="B293" s="227">
        <v>484</v>
      </c>
      <c r="C293" s="228" t="s">
        <v>473</v>
      </c>
      <c r="D293" s="228" t="s">
        <v>473</v>
      </c>
      <c r="E293" s="241">
        <v>2092</v>
      </c>
      <c r="F293" s="243" t="s">
        <v>33</v>
      </c>
      <c r="G293" s="504">
        <v>546</v>
      </c>
      <c r="H293" s="505">
        <v>12</v>
      </c>
      <c r="I293" s="505">
        <v>93</v>
      </c>
      <c r="J293" s="505">
        <v>190</v>
      </c>
      <c r="K293" s="505">
        <v>2</v>
      </c>
      <c r="L293" s="505">
        <v>9</v>
      </c>
      <c r="M293" s="505">
        <v>6</v>
      </c>
      <c r="N293" s="505">
        <v>1</v>
      </c>
      <c r="O293" s="505">
        <v>5</v>
      </c>
      <c r="P293" s="505">
        <v>1</v>
      </c>
      <c r="Q293" s="505">
        <v>11</v>
      </c>
      <c r="R293" s="505">
        <v>0</v>
      </c>
      <c r="S293" s="505">
        <v>0</v>
      </c>
      <c r="T293" s="505">
        <v>7</v>
      </c>
      <c r="U293" s="505">
        <v>3</v>
      </c>
      <c r="V293" s="505"/>
      <c r="W293" s="505">
        <v>10</v>
      </c>
      <c r="X293" s="505"/>
      <c r="Y293" s="505"/>
      <c r="Z293" s="505"/>
      <c r="AA293" s="505"/>
      <c r="AB293" s="505">
        <v>1</v>
      </c>
      <c r="AC293" s="505">
        <v>6</v>
      </c>
      <c r="AD293" s="505">
        <f t="shared" si="147"/>
        <v>357</v>
      </c>
    </row>
    <row r="294" spans="1:30" s="506" customFormat="1" ht="16.5" customHeight="1">
      <c r="A294" s="504">
        <v>22</v>
      </c>
      <c r="B294" s="227">
        <v>484</v>
      </c>
      <c r="C294" s="228" t="s">
        <v>473</v>
      </c>
      <c r="D294" s="228" t="s">
        <v>473</v>
      </c>
      <c r="E294" s="247">
        <v>2093</v>
      </c>
      <c r="F294" s="176" t="s">
        <v>31</v>
      </c>
      <c r="G294" s="504">
        <v>714</v>
      </c>
      <c r="H294" s="505">
        <v>13</v>
      </c>
      <c r="I294" s="505">
        <v>110</v>
      </c>
      <c r="J294" s="505">
        <v>223</v>
      </c>
      <c r="K294" s="505">
        <v>0</v>
      </c>
      <c r="L294" s="505">
        <v>9</v>
      </c>
      <c r="M294" s="505">
        <v>0</v>
      </c>
      <c r="N294" s="505">
        <v>3</v>
      </c>
      <c r="O294" s="505">
        <v>10</v>
      </c>
      <c r="P294" s="505">
        <v>4</v>
      </c>
      <c r="Q294" s="505">
        <v>20</v>
      </c>
      <c r="R294" s="505">
        <v>0</v>
      </c>
      <c r="S294" s="505">
        <v>0</v>
      </c>
      <c r="T294" s="505">
        <v>10</v>
      </c>
      <c r="U294" s="505">
        <v>3</v>
      </c>
      <c r="V294" s="505"/>
      <c r="W294" s="505">
        <v>2</v>
      </c>
      <c r="X294" s="505"/>
      <c r="Y294" s="505"/>
      <c r="Z294" s="505"/>
      <c r="AA294" s="505"/>
      <c r="AB294" s="505">
        <v>0</v>
      </c>
      <c r="AC294" s="505">
        <v>3</v>
      </c>
      <c r="AD294" s="505">
        <f t="shared" si="147"/>
        <v>410</v>
      </c>
    </row>
    <row r="295" spans="1:30" s="506" customFormat="1" ht="16.5" customHeight="1">
      <c r="A295" s="504">
        <v>22</v>
      </c>
      <c r="B295" s="227">
        <v>484</v>
      </c>
      <c r="C295" s="228" t="s">
        <v>473</v>
      </c>
      <c r="D295" s="228" t="s">
        <v>473</v>
      </c>
      <c r="E295" s="241">
        <v>2093</v>
      </c>
      <c r="F295" s="243" t="s">
        <v>32</v>
      </c>
      <c r="G295" s="504">
        <v>714</v>
      </c>
      <c r="H295" s="505">
        <v>10</v>
      </c>
      <c r="I295" s="505">
        <v>101</v>
      </c>
      <c r="J295" s="505">
        <v>248</v>
      </c>
      <c r="K295" s="505">
        <v>2</v>
      </c>
      <c r="L295" s="505">
        <v>13</v>
      </c>
      <c r="M295" s="505">
        <v>1</v>
      </c>
      <c r="N295" s="505">
        <v>1</v>
      </c>
      <c r="O295" s="505">
        <v>17</v>
      </c>
      <c r="P295" s="505">
        <v>0</v>
      </c>
      <c r="Q295" s="505">
        <v>23</v>
      </c>
      <c r="R295" s="505">
        <v>0</v>
      </c>
      <c r="S295" s="505">
        <v>1</v>
      </c>
      <c r="T295" s="505">
        <v>8</v>
      </c>
      <c r="U295" s="505">
        <v>4</v>
      </c>
      <c r="V295" s="505"/>
      <c r="W295" s="505">
        <v>13</v>
      </c>
      <c r="X295" s="505"/>
      <c r="Y295" s="505"/>
      <c r="Z295" s="505"/>
      <c r="AA295" s="505"/>
      <c r="AB295" s="505">
        <v>0</v>
      </c>
      <c r="AC295" s="505">
        <v>3</v>
      </c>
      <c r="AD295" s="505">
        <f t="shared" si="147"/>
        <v>445</v>
      </c>
    </row>
    <row r="296" spans="1:30" s="506" customFormat="1" ht="16.5" customHeight="1">
      <c r="A296" s="504">
        <v>22</v>
      </c>
      <c r="B296" s="227">
        <v>484</v>
      </c>
      <c r="C296" s="228" t="s">
        <v>473</v>
      </c>
      <c r="D296" s="228" t="s">
        <v>473</v>
      </c>
      <c r="E296" s="241">
        <v>2094</v>
      </c>
      <c r="F296" s="243" t="s">
        <v>31</v>
      </c>
      <c r="G296" s="504">
        <v>594</v>
      </c>
      <c r="H296" s="505">
        <v>3</v>
      </c>
      <c r="I296" s="505">
        <v>94</v>
      </c>
      <c r="J296" s="505">
        <v>164</v>
      </c>
      <c r="K296" s="505">
        <v>1</v>
      </c>
      <c r="L296" s="505">
        <v>16</v>
      </c>
      <c r="M296" s="505">
        <v>1</v>
      </c>
      <c r="N296" s="505">
        <v>0</v>
      </c>
      <c r="O296" s="505">
        <v>10</v>
      </c>
      <c r="P296" s="505">
        <v>0</v>
      </c>
      <c r="Q296" s="505">
        <v>7</v>
      </c>
      <c r="R296" s="505">
        <v>0</v>
      </c>
      <c r="S296" s="505">
        <v>0</v>
      </c>
      <c r="T296" s="505">
        <v>8</v>
      </c>
      <c r="U296" s="505">
        <v>5</v>
      </c>
      <c r="V296" s="505"/>
      <c r="W296" s="505">
        <v>14</v>
      </c>
      <c r="X296" s="505"/>
      <c r="Y296" s="505"/>
      <c r="Z296" s="505"/>
      <c r="AA296" s="505"/>
      <c r="AB296" s="505">
        <v>0</v>
      </c>
      <c r="AC296" s="505">
        <v>5</v>
      </c>
      <c r="AD296" s="505">
        <f t="shared" si="147"/>
        <v>328</v>
      </c>
    </row>
    <row r="297" spans="1:30" s="506" customFormat="1" ht="16.5" customHeight="1">
      <c r="A297" s="504">
        <v>22</v>
      </c>
      <c r="B297" s="227">
        <v>484</v>
      </c>
      <c r="C297" s="228" t="s">
        <v>473</v>
      </c>
      <c r="D297" s="228" t="s">
        <v>473</v>
      </c>
      <c r="E297" s="241">
        <v>2094</v>
      </c>
      <c r="F297" s="243" t="s">
        <v>32</v>
      </c>
      <c r="G297" s="504">
        <v>593</v>
      </c>
      <c r="H297" s="505">
        <v>7</v>
      </c>
      <c r="I297" s="505">
        <v>101</v>
      </c>
      <c r="J297" s="505">
        <v>172</v>
      </c>
      <c r="K297" s="505">
        <v>0</v>
      </c>
      <c r="L297" s="505">
        <v>22</v>
      </c>
      <c r="M297" s="505">
        <v>2</v>
      </c>
      <c r="N297" s="505">
        <v>0</v>
      </c>
      <c r="O297" s="505">
        <v>7</v>
      </c>
      <c r="P297" s="505">
        <v>4</v>
      </c>
      <c r="Q297" s="505">
        <v>15</v>
      </c>
      <c r="R297" s="505">
        <v>0</v>
      </c>
      <c r="S297" s="505">
        <v>0</v>
      </c>
      <c r="T297" s="505">
        <v>7</v>
      </c>
      <c r="U297" s="505">
        <v>4</v>
      </c>
      <c r="V297" s="505"/>
      <c r="W297" s="505">
        <v>2</v>
      </c>
      <c r="X297" s="505"/>
      <c r="Y297" s="505"/>
      <c r="Z297" s="505"/>
      <c r="AA297" s="505"/>
      <c r="AB297" s="505">
        <v>0</v>
      </c>
      <c r="AC297" s="505">
        <v>11</v>
      </c>
      <c r="AD297" s="505">
        <f t="shared" si="147"/>
        <v>354</v>
      </c>
    </row>
    <row r="298" spans="1:30" s="506" customFormat="1" ht="16.5" customHeight="1">
      <c r="A298" s="504">
        <v>22</v>
      </c>
      <c r="B298" s="227">
        <v>484</v>
      </c>
      <c r="C298" s="228" t="s">
        <v>473</v>
      </c>
      <c r="D298" s="228" t="s">
        <v>473</v>
      </c>
      <c r="E298" s="247">
        <v>2094</v>
      </c>
      <c r="F298" s="243" t="s">
        <v>33</v>
      </c>
      <c r="G298" s="504">
        <v>593</v>
      </c>
      <c r="H298" s="505">
        <v>5</v>
      </c>
      <c r="I298" s="505">
        <v>95</v>
      </c>
      <c r="J298" s="505">
        <v>177</v>
      </c>
      <c r="K298" s="505">
        <v>1</v>
      </c>
      <c r="L298" s="505">
        <v>15</v>
      </c>
      <c r="M298" s="505">
        <v>1</v>
      </c>
      <c r="N298" s="505">
        <v>1</v>
      </c>
      <c r="O298" s="505">
        <v>11</v>
      </c>
      <c r="P298" s="505">
        <v>5</v>
      </c>
      <c r="Q298" s="505">
        <v>12</v>
      </c>
      <c r="R298" s="505">
        <v>0</v>
      </c>
      <c r="S298" s="505">
        <v>0</v>
      </c>
      <c r="T298" s="505">
        <v>4</v>
      </c>
      <c r="U298" s="505">
        <v>4</v>
      </c>
      <c r="V298" s="505"/>
      <c r="W298" s="505">
        <v>5</v>
      </c>
      <c r="X298" s="505"/>
      <c r="Y298" s="505"/>
      <c r="Z298" s="505"/>
      <c r="AA298" s="505"/>
      <c r="AB298" s="505">
        <v>0</v>
      </c>
      <c r="AC298" s="505">
        <v>6</v>
      </c>
      <c r="AD298" s="505">
        <f t="shared" si="147"/>
        <v>342</v>
      </c>
    </row>
    <row r="299" spans="1:30" s="506" customFormat="1" ht="16.5" customHeight="1">
      <c r="A299" s="504">
        <v>22</v>
      </c>
      <c r="B299" s="227">
        <v>484</v>
      </c>
      <c r="C299" s="228" t="s">
        <v>473</v>
      </c>
      <c r="D299" s="228" t="s">
        <v>473</v>
      </c>
      <c r="E299" s="241">
        <v>2095</v>
      </c>
      <c r="F299" s="243" t="s">
        <v>31</v>
      </c>
      <c r="G299" s="504">
        <v>640</v>
      </c>
      <c r="H299" s="505">
        <v>13</v>
      </c>
      <c r="I299" s="505">
        <v>105</v>
      </c>
      <c r="J299" s="505">
        <v>176</v>
      </c>
      <c r="K299" s="505">
        <v>3</v>
      </c>
      <c r="L299" s="505">
        <v>6</v>
      </c>
      <c r="M299" s="505">
        <v>6</v>
      </c>
      <c r="N299" s="505">
        <v>4</v>
      </c>
      <c r="O299" s="505">
        <v>15</v>
      </c>
      <c r="P299" s="505">
        <v>1</v>
      </c>
      <c r="Q299" s="505">
        <v>19</v>
      </c>
      <c r="R299" s="505">
        <v>0</v>
      </c>
      <c r="S299" s="505">
        <v>0</v>
      </c>
      <c r="T299" s="505">
        <v>10</v>
      </c>
      <c r="U299" s="505">
        <v>1</v>
      </c>
      <c r="V299" s="505"/>
      <c r="W299" s="505">
        <v>5</v>
      </c>
      <c r="X299" s="505"/>
      <c r="Y299" s="505"/>
      <c r="Z299" s="505"/>
      <c r="AA299" s="505"/>
      <c r="AB299" s="505">
        <v>2</v>
      </c>
      <c r="AC299" s="505">
        <v>2</v>
      </c>
      <c r="AD299" s="505">
        <f t="shared" si="147"/>
        <v>368</v>
      </c>
    </row>
    <row r="300" spans="1:30" s="506" customFormat="1" ht="16.5" customHeight="1">
      <c r="A300" s="504">
        <v>22</v>
      </c>
      <c r="B300" s="227">
        <v>484</v>
      </c>
      <c r="C300" s="228" t="s">
        <v>473</v>
      </c>
      <c r="D300" s="228" t="s">
        <v>473</v>
      </c>
      <c r="E300" s="241">
        <v>2095</v>
      </c>
      <c r="F300" s="243" t="s">
        <v>32</v>
      </c>
      <c r="G300" s="504">
        <v>640</v>
      </c>
      <c r="H300" s="505">
        <v>4</v>
      </c>
      <c r="I300" s="505">
        <v>138</v>
      </c>
      <c r="J300" s="505">
        <v>214</v>
      </c>
      <c r="K300" s="505">
        <v>2</v>
      </c>
      <c r="L300" s="505">
        <v>8</v>
      </c>
      <c r="M300" s="505">
        <v>6</v>
      </c>
      <c r="N300" s="505">
        <v>1</v>
      </c>
      <c r="O300" s="505">
        <v>16</v>
      </c>
      <c r="P300" s="505">
        <v>1</v>
      </c>
      <c r="Q300" s="505">
        <v>23</v>
      </c>
      <c r="R300" s="505">
        <v>0</v>
      </c>
      <c r="S300" s="505">
        <v>0</v>
      </c>
      <c r="T300" s="505">
        <v>7</v>
      </c>
      <c r="U300" s="505">
        <v>3</v>
      </c>
      <c r="V300" s="505"/>
      <c r="W300" s="505">
        <v>2</v>
      </c>
      <c r="X300" s="505"/>
      <c r="Y300" s="505"/>
      <c r="Z300" s="505"/>
      <c r="AA300" s="505"/>
      <c r="AB300" s="505">
        <v>0</v>
      </c>
      <c r="AC300" s="505">
        <v>6</v>
      </c>
      <c r="AD300" s="505">
        <f t="shared" si="147"/>
        <v>431</v>
      </c>
    </row>
    <row r="301" spans="1:30" s="506" customFormat="1" ht="16.5" customHeight="1">
      <c r="A301" s="504">
        <v>22</v>
      </c>
      <c r="B301" s="227">
        <v>484</v>
      </c>
      <c r="C301" s="228" t="s">
        <v>473</v>
      </c>
      <c r="D301" s="228" t="s">
        <v>473</v>
      </c>
      <c r="E301" s="241">
        <v>2096</v>
      </c>
      <c r="F301" s="242" t="s">
        <v>31</v>
      </c>
      <c r="G301" s="504">
        <v>714</v>
      </c>
      <c r="H301" s="505">
        <v>7</v>
      </c>
      <c r="I301" s="505">
        <v>127</v>
      </c>
      <c r="J301" s="505">
        <v>178</v>
      </c>
      <c r="K301" s="505">
        <v>2</v>
      </c>
      <c r="L301" s="505">
        <v>10</v>
      </c>
      <c r="M301" s="505">
        <v>2</v>
      </c>
      <c r="N301" s="505">
        <v>0</v>
      </c>
      <c r="O301" s="505">
        <v>25</v>
      </c>
      <c r="P301" s="505">
        <v>1</v>
      </c>
      <c r="Q301" s="505">
        <v>25</v>
      </c>
      <c r="R301" s="505">
        <v>0</v>
      </c>
      <c r="S301" s="505">
        <v>0</v>
      </c>
      <c r="T301" s="505">
        <v>7</v>
      </c>
      <c r="U301" s="505">
        <v>2</v>
      </c>
      <c r="V301" s="505"/>
      <c r="W301" s="505">
        <v>3</v>
      </c>
      <c r="X301" s="505"/>
      <c r="Y301" s="505"/>
      <c r="Z301" s="505"/>
      <c r="AA301" s="505"/>
      <c r="AB301" s="505">
        <v>0</v>
      </c>
      <c r="AC301" s="505">
        <v>10</v>
      </c>
      <c r="AD301" s="505">
        <f t="shared" si="147"/>
        <v>399</v>
      </c>
    </row>
    <row r="302" spans="1:30" s="506" customFormat="1" ht="16.5" customHeight="1">
      <c r="A302" s="504">
        <v>22</v>
      </c>
      <c r="B302" s="227">
        <v>484</v>
      </c>
      <c r="C302" s="228" t="s">
        <v>473</v>
      </c>
      <c r="D302" s="228" t="s">
        <v>473</v>
      </c>
      <c r="E302" s="241">
        <v>2096</v>
      </c>
      <c r="F302" s="243" t="s">
        <v>32</v>
      </c>
      <c r="G302" s="504">
        <v>713</v>
      </c>
      <c r="H302" s="505">
        <v>12</v>
      </c>
      <c r="I302" s="505">
        <v>129</v>
      </c>
      <c r="J302" s="505">
        <v>198</v>
      </c>
      <c r="K302" s="505">
        <v>3</v>
      </c>
      <c r="L302" s="505">
        <v>23</v>
      </c>
      <c r="M302" s="505">
        <v>9</v>
      </c>
      <c r="N302" s="505">
        <v>8</v>
      </c>
      <c r="O302" s="505">
        <v>20</v>
      </c>
      <c r="P302" s="505">
        <v>0</v>
      </c>
      <c r="Q302" s="505">
        <v>36</v>
      </c>
      <c r="R302" s="505">
        <v>0</v>
      </c>
      <c r="S302" s="505">
        <v>0</v>
      </c>
      <c r="T302" s="505">
        <v>6</v>
      </c>
      <c r="U302" s="505">
        <v>1</v>
      </c>
      <c r="V302" s="505"/>
      <c r="W302" s="505">
        <v>6</v>
      </c>
      <c r="X302" s="505"/>
      <c r="Y302" s="505"/>
      <c r="Z302" s="505"/>
      <c r="AA302" s="505"/>
      <c r="AB302" s="505">
        <v>0</v>
      </c>
      <c r="AC302" s="505">
        <v>8</v>
      </c>
      <c r="AD302" s="505">
        <f t="shared" si="147"/>
        <v>459</v>
      </c>
    </row>
    <row r="303" spans="1:30" s="506" customFormat="1" ht="16.5" customHeight="1">
      <c r="A303" s="504">
        <v>22</v>
      </c>
      <c r="B303" s="227">
        <v>484</v>
      </c>
      <c r="C303" s="228" t="s">
        <v>473</v>
      </c>
      <c r="D303" s="228" t="s">
        <v>473</v>
      </c>
      <c r="E303" s="247">
        <v>2097</v>
      </c>
      <c r="F303" s="243" t="s">
        <v>31</v>
      </c>
      <c r="G303" s="504">
        <v>671</v>
      </c>
      <c r="H303" s="505">
        <v>11</v>
      </c>
      <c r="I303" s="505">
        <v>136</v>
      </c>
      <c r="J303" s="505">
        <v>199</v>
      </c>
      <c r="K303" s="505">
        <v>1</v>
      </c>
      <c r="L303" s="505">
        <v>20</v>
      </c>
      <c r="M303" s="505">
        <v>2</v>
      </c>
      <c r="N303" s="505">
        <v>3</v>
      </c>
      <c r="O303" s="505">
        <v>11</v>
      </c>
      <c r="P303" s="505">
        <v>2</v>
      </c>
      <c r="Q303" s="505">
        <v>19</v>
      </c>
      <c r="R303" s="505">
        <v>0</v>
      </c>
      <c r="S303" s="505">
        <v>0</v>
      </c>
      <c r="T303" s="505">
        <v>11</v>
      </c>
      <c r="U303" s="505">
        <v>4</v>
      </c>
      <c r="V303" s="505"/>
      <c r="W303" s="505">
        <v>3</v>
      </c>
      <c r="X303" s="505"/>
      <c r="Y303" s="505"/>
      <c r="Z303" s="505"/>
      <c r="AA303" s="505"/>
      <c r="AB303" s="505">
        <v>0</v>
      </c>
      <c r="AC303" s="505">
        <v>6</v>
      </c>
      <c r="AD303" s="505">
        <f t="shared" si="147"/>
        <v>428</v>
      </c>
    </row>
    <row r="304" spans="1:30" s="506" customFormat="1" ht="16.5" customHeight="1">
      <c r="A304" s="504">
        <v>22</v>
      </c>
      <c r="B304" s="227">
        <v>484</v>
      </c>
      <c r="C304" s="228" t="s">
        <v>473</v>
      </c>
      <c r="D304" s="228" t="s">
        <v>473</v>
      </c>
      <c r="E304" s="241">
        <v>2097</v>
      </c>
      <c r="F304" s="242" t="s">
        <v>32</v>
      </c>
      <c r="G304" s="504">
        <v>670</v>
      </c>
      <c r="H304" s="505">
        <v>6</v>
      </c>
      <c r="I304" s="505">
        <v>107</v>
      </c>
      <c r="J304" s="505">
        <v>203</v>
      </c>
      <c r="K304" s="505">
        <v>2</v>
      </c>
      <c r="L304" s="505">
        <v>28</v>
      </c>
      <c r="M304" s="505">
        <v>4</v>
      </c>
      <c r="N304" s="505">
        <v>2</v>
      </c>
      <c r="O304" s="505">
        <v>8</v>
      </c>
      <c r="P304" s="505">
        <v>1</v>
      </c>
      <c r="Q304" s="505">
        <v>19</v>
      </c>
      <c r="R304" s="505">
        <v>0</v>
      </c>
      <c r="S304" s="505">
        <v>4</v>
      </c>
      <c r="T304" s="505">
        <v>4</v>
      </c>
      <c r="U304" s="505">
        <v>4</v>
      </c>
      <c r="V304" s="505"/>
      <c r="W304" s="505">
        <v>2</v>
      </c>
      <c r="X304" s="505"/>
      <c r="Y304" s="505"/>
      <c r="Z304" s="505"/>
      <c r="AA304" s="505"/>
      <c r="AB304" s="505">
        <v>0</v>
      </c>
      <c r="AC304" s="505">
        <v>12</v>
      </c>
      <c r="AD304" s="505">
        <f t="shared" si="147"/>
        <v>406</v>
      </c>
    </row>
    <row r="305" spans="1:30" s="506" customFormat="1" ht="16.5" customHeight="1">
      <c r="A305" s="504">
        <v>22</v>
      </c>
      <c r="B305" s="227">
        <v>484</v>
      </c>
      <c r="C305" s="228" t="s">
        <v>473</v>
      </c>
      <c r="D305" s="228" t="s">
        <v>473</v>
      </c>
      <c r="E305" s="241">
        <v>2097</v>
      </c>
      <c r="F305" s="242" t="s">
        <v>33</v>
      </c>
      <c r="G305" s="504">
        <v>670</v>
      </c>
      <c r="H305" s="505">
        <v>9</v>
      </c>
      <c r="I305" s="505">
        <v>104</v>
      </c>
      <c r="J305" s="505">
        <v>203</v>
      </c>
      <c r="K305" s="505">
        <v>0</v>
      </c>
      <c r="L305" s="505">
        <v>24</v>
      </c>
      <c r="M305" s="505">
        <v>3</v>
      </c>
      <c r="N305" s="505">
        <v>2</v>
      </c>
      <c r="O305" s="505">
        <v>9</v>
      </c>
      <c r="P305" s="505">
        <v>2</v>
      </c>
      <c r="Q305" s="505">
        <v>17</v>
      </c>
      <c r="R305" s="505">
        <v>0</v>
      </c>
      <c r="S305" s="505">
        <v>0</v>
      </c>
      <c r="T305" s="505">
        <v>10</v>
      </c>
      <c r="U305" s="505">
        <v>4</v>
      </c>
      <c r="V305" s="505"/>
      <c r="W305" s="505">
        <v>2</v>
      </c>
      <c r="X305" s="505"/>
      <c r="Y305" s="505"/>
      <c r="Z305" s="505"/>
      <c r="AA305" s="505"/>
      <c r="AB305" s="505">
        <v>0</v>
      </c>
      <c r="AC305" s="505">
        <v>7</v>
      </c>
      <c r="AD305" s="505">
        <f t="shared" si="147"/>
        <v>396</v>
      </c>
    </row>
    <row r="306" spans="1:30" s="506" customFormat="1" ht="16.5" customHeight="1">
      <c r="A306" s="504">
        <v>22</v>
      </c>
      <c r="B306" s="227">
        <v>484</v>
      </c>
      <c r="C306" s="228" t="s">
        <v>473</v>
      </c>
      <c r="D306" s="228" t="s">
        <v>473</v>
      </c>
      <c r="E306" s="247">
        <v>2098</v>
      </c>
      <c r="F306" s="243" t="s">
        <v>31</v>
      </c>
      <c r="G306" s="504">
        <v>614</v>
      </c>
      <c r="H306" s="505">
        <v>5</v>
      </c>
      <c r="I306" s="505">
        <v>113</v>
      </c>
      <c r="J306" s="505">
        <v>168</v>
      </c>
      <c r="K306" s="505">
        <v>4</v>
      </c>
      <c r="L306" s="505">
        <v>11</v>
      </c>
      <c r="M306" s="505">
        <v>2</v>
      </c>
      <c r="N306" s="505">
        <v>1</v>
      </c>
      <c r="O306" s="505">
        <v>6</v>
      </c>
      <c r="P306" s="505">
        <v>2</v>
      </c>
      <c r="Q306" s="505">
        <v>17</v>
      </c>
      <c r="R306" s="505">
        <v>0</v>
      </c>
      <c r="S306" s="505">
        <v>0</v>
      </c>
      <c r="T306" s="505">
        <v>2</v>
      </c>
      <c r="U306" s="505">
        <v>0</v>
      </c>
      <c r="V306" s="505"/>
      <c r="W306" s="505">
        <v>3</v>
      </c>
      <c r="X306" s="505"/>
      <c r="Y306" s="505"/>
      <c r="Z306" s="505"/>
      <c r="AA306" s="505"/>
      <c r="AB306" s="505">
        <v>0</v>
      </c>
      <c r="AC306" s="505">
        <v>10</v>
      </c>
      <c r="AD306" s="505">
        <f t="shared" si="147"/>
        <v>344</v>
      </c>
    </row>
    <row r="307" spans="1:30" s="506" customFormat="1" ht="16.5" customHeight="1">
      <c r="A307" s="504">
        <v>22</v>
      </c>
      <c r="B307" s="227">
        <v>484</v>
      </c>
      <c r="C307" s="228" t="s">
        <v>473</v>
      </c>
      <c r="D307" s="228" t="s">
        <v>473</v>
      </c>
      <c r="E307" s="247">
        <v>2098</v>
      </c>
      <c r="F307" s="243" t="s">
        <v>32</v>
      </c>
      <c r="G307" s="504">
        <v>614</v>
      </c>
      <c r="H307" s="505">
        <v>10</v>
      </c>
      <c r="I307" s="505">
        <v>89</v>
      </c>
      <c r="J307" s="505">
        <v>171</v>
      </c>
      <c r="K307" s="505">
        <v>2</v>
      </c>
      <c r="L307" s="505">
        <v>20</v>
      </c>
      <c r="M307" s="505">
        <v>3</v>
      </c>
      <c r="N307" s="505">
        <v>1</v>
      </c>
      <c r="O307" s="505">
        <v>6</v>
      </c>
      <c r="P307" s="505">
        <v>4</v>
      </c>
      <c r="Q307" s="505">
        <v>18</v>
      </c>
      <c r="R307" s="505">
        <v>0</v>
      </c>
      <c r="S307" s="505">
        <v>0</v>
      </c>
      <c r="T307" s="505">
        <v>9</v>
      </c>
      <c r="U307" s="505">
        <v>4</v>
      </c>
      <c r="V307" s="505"/>
      <c r="W307" s="505">
        <v>6</v>
      </c>
      <c r="X307" s="505"/>
      <c r="Y307" s="505"/>
      <c r="Z307" s="505"/>
      <c r="AA307" s="505"/>
      <c r="AB307" s="505">
        <v>0</v>
      </c>
      <c r="AC307" s="505">
        <v>10</v>
      </c>
      <c r="AD307" s="505">
        <f t="shared" si="147"/>
        <v>353</v>
      </c>
    </row>
    <row r="308" spans="1:30" s="506" customFormat="1" ht="16.5" customHeight="1">
      <c r="A308" s="504">
        <v>22</v>
      </c>
      <c r="B308" s="227">
        <v>484</v>
      </c>
      <c r="C308" s="228" t="s">
        <v>473</v>
      </c>
      <c r="D308" s="228" t="s">
        <v>473</v>
      </c>
      <c r="E308" s="247">
        <v>2098</v>
      </c>
      <c r="F308" s="243" t="s">
        <v>33</v>
      </c>
      <c r="G308" s="504">
        <v>613</v>
      </c>
      <c r="H308" s="505">
        <v>4</v>
      </c>
      <c r="I308" s="505">
        <v>104</v>
      </c>
      <c r="J308" s="505">
        <v>160</v>
      </c>
      <c r="K308" s="505">
        <v>1</v>
      </c>
      <c r="L308" s="505">
        <v>29</v>
      </c>
      <c r="M308" s="505">
        <v>4</v>
      </c>
      <c r="N308" s="505">
        <v>2</v>
      </c>
      <c r="O308" s="505">
        <v>8</v>
      </c>
      <c r="P308" s="505">
        <v>0</v>
      </c>
      <c r="Q308" s="505">
        <v>18</v>
      </c>
      <c r="R308" s="505">
        <v>0</v>
      </c>
      <c r="S308" s="505">
        <v>0</v>
      </c>
      <c r="T308" s="505">
        <v>8</v>
      </c>
      <c r="U308" s="505">
        <v>2</v>
      </c>
      <c r="V308" s="505"/>
      <c r="W308" s="505">
        <v>2</v>
      </c>
      <c r="X308" s="505"/>
      <c r="Y308" s="505"/>
      <c r="Z308" s="505"/>
      <c r="AA308" s="505"/>
      <c r="AB308" s="505">
        <v>0</v>
      </c>
      <c r="AC308" s="505">
        <v>13</v>
      </c>
      <c r="AD308" s="505">
        <f t="shared" si="147"/>
        <v>355</v>
      </c>
    </row>
    <row r="309" spans="1:30" s="506" customFormat="1" ht="16.5" customHeight="1">
      <c r="A309" s="504">
        <v>22</v>
      </c>
      <c r="B309" s="227">
        <v>484</v>
      </c>
      <c r="C309" s="228" t="s">
        <v>473</v>
      </c>
      <c r="D309" s="228" t="s">
        <v>473</v>
      </c>
      <c r="E309" s="247">
        <v>2098</v>
      </c>
      <c r="F309" s="243" t="s">
        <v>197</v>
      </c>
      <c r="G309" s="504">
        <v>613</v>
      </c>
      <c r="H309" s="505">
        <v>5</v>
      </c>
      <c r="I309" s="505">
        <v>102</v>
      </c>
      <c r="J309" s="505">
        <v>164</v>
      </c>
      <c r="K309" s="505">
        <v>0</v>
      </c>
      <c r="L309" s="505">
        <v>31</v>
      </c>
      <c r="M309" s="505">
        <v>2</v>
      </c>
      <c r="N309" s="505">
        <v>4</v>
      </c>
      <c r="O309" s="505">
        <v>10</v>
      </c>
      <c r="P309" s="505">
        <v>0</v>
      </c>
      <c r="Q309" s="505">
        <v>24</v>
      </c>
      <c r="R309" s="505">
        <v>0</v>
      </c>
      <c r="S309" s="505">
        <v>0</v>
      </c>
      <c r="T309" s="505">
        <v>10</v>
      </c>
      <c r="U309" s="505">
        <v>1</v>
      </c>
      <c r="V309" s="505"/>
      <c r="W309" s="505">
        <v>1</v>
      </c>
      <c r="X309" s="505"/>
      <c r="Y309" s="505"/>
      <c r="Z309" s="505"/>
      <c r="AA309" s="505"/>
      <c r="AB309" s="505">
        <v>0</v>
      </c>
      <c r="AC309" s="505">
        <v>11</v>
      </c>
      <c r="AD309" s="505">
        <f t="shared" si="147"/>
        <v>365</v>
      </c>
    </row>
    <row r="310" spans="1:30" s="506" customFormat="1" ht="16.5" customHeight="1">
      <c r="A310" s="504">
        <v>22</v>
      </c>
      <c r="B310" s="227">
        <v>484</v>
      </c>
      <c r="C310" s="228" t="s">
        <v>473</v>
      </c>
      <c r="D310" s="228" t="s">
        <v>473</v>
      </c>
      <c r="E310" s="241">
        <v>2099</v>
      </c>
      <c r="F310" s="243" t="s">
        <v>31</v>
      </c>
      <c r="G310" s="504">
        <v>578</v>
      </c>
      <c r="H310" s="505">
        <v>9</v>
      </c>
      <c r="I310" s="505">
        <v>126</v>
      </c>
      <c r="J310" s="505">
        <v>162</v>
      </c>
      <c r="K310" s="505">
        <v>3</v>
      </c>
      <c r="L310" s="505">
        <v>10</v>
      </c>
      <c r="M310" s="505">
        <v>4</v>
      </c>
      <c r="N310" s="505">
        <v>0</v>
      </c>
      <c r="O310" s="505">
        <v>11</v>
      </c>
      <c r="P310" s="505">
        <v>1</v>
      </c>
      <c r="Q310" s="505">
        <v>9</v>
      </c>
      <c r="R310" s="505">
        <v>0</v>
      </c>
      <c r="S310" s="505">
        <v>0</v>
      </c>
      <c r="T310" s="505">
        <v>6</v>
      </c>
      <c r="U310" s="505">
        <v>1</v>
      </c>
      <c r="V310" s="505"/>
      <c r="W310" s="505">
        <v>4</v>
      </c>
      <c r="X310" s="505"/>
      <c r="Y310" s="505"/>
      <c r="Z310" s="505"/>
      <c r="AA310" s="505"/>
      <c r="AB310" s="505">
        <v>0</v>
      </c>
      <c r="AC310" s="505">
        <v>13</v>
      </c>
      <c r="AD310" s="505">
        <f t="shared" si="147"/>
        <v>359</v>
      </c>
    </row>
    <row r="311" spans="1:30" s="506" customFormat="1" ht="16.5" customHeight="1">
      <c r="A311" s="504">
        <v>22</v>
      </c>
      <c r="B311" s="227">
        <v>484</v>
      </c>
      <c r="C311" s="228" t="s">
        <v>473</v>
      </c>
      <c r="D311" s="228" t="s">
        <v>473</v>
      </c>
      <c r="E311" s="247">
        <v>2099</v>
      </c>
      <c r="F311" s="243" t="s">
        <v>32</v>
      </c>
      <c r="G311" s="504">
        <v>578</v>
      </c>
      <c r="H311" s="505">
        <v>3</v>
      </c>
      <c r="I311" s="505">
        <v>115</v>
      </c>
      <c r="J311" s="505">
        <v>174</v>
      </c>
      <c r="K311" s="505">
        <v>3</v>
      </c>
      <c r="L311" s="505">
        <v>14</v>
      </c>
      <c r="M311" s="505">
        <v>4</v>
      </c>
      <c r="N311" s="505">
        <v>1</v>
      </c>
      <c r="O311" s="505">
        <v>12</v>
      </c>
      <c r="P311" s="505">
        <v>0</v>
      </c>
      <c r="Q311" s="505">
        <v>15</v>
      </c>
      <c r="R311" s="505">
        <v>0</v>
      </c>
      <c r="S311" s="505">
        <v>0</v>
      </c>
      <c r="T311" s="505">
        <v>6</v>
      </c>
      <c r="U311" s="505">
        <v>2</v>
      </c>
      <c r="V311" s="505"/>
      <c r="W311" s="505">
        <v>3</v>
      </c>
      <c r="X311" s="505"/>
      <c r="Y311" s="505"/>
      <c r="Z311" s="505"/>
      <c r="AA311" s="505"/>
      <c r="AB311" s="505">
        <v>0</v>
      </c>
      <c r="AC311" s="505">
        <v>13</v>
      </c>
      <c r="AD311" s="505">
        <f t="shared" si="147"/>
        <v>365</v>
      </c>
    </row>
    <row r="312" spans="1:30" s="506" customFormat="1" ht="16.5" customHeight="1">
      <c r="A312" s="504">
        <v>22</v>
      </c>
      <c r="B312" s="227">
        <v>484</v>
      </c>
      <c r="C312" s="228" t="s">
        <v>473</v>
      </c>
      <c r="D312" s="228" t="s">
        <v>473</v>
      </c>
      <c r="E312" s="241">
        <v>2099</v>
      </c>
      <c r="F312" s="243" t="s">
        <v>33</v>
      </c>
      <c r="G312" s="504">
        <v>578</v>
      </c>
      <c r="H312" s="505">
        <v>8</v>
      </c>
      <c r="I312" s="505">
        <v>119</v>
      </c>
      <c r="J312" s="505">
        <v>167</v>
      </c>
      <c r="K312" s="505">
        <v>2</v>
      </c>
      <c r="L312" s="505">
        <v>24</v>
      </c>
      <c r="M312" s="505">
        <v>2</v>
      </c>
      <c r="N312" s="505">
        <v>0</v>
      </c>
      <c r="O312" s="505">
        <v>6</v>
      </c>
      <c r="P312" s="505">
        <v>0</v>
      </c>
      <c r="Q312" s="505">
        <v>19</v>
      </c>
      <c r="R312" s="505">
        <v>0</v>
      </c>
      <c r="S312" s="505">
        <v>0</v>
      </c>
      <c r="T312" s="505">
        <v>5</v>
      </c>
      <c r="U312" s="505">
        <v>3</v>
      </c>
      <c r="V312" s="505"/>
      <c r="W312" s="505">
        <v>4</v>
      </c>
      <c r="X312" s="505"/>
      <c r="Y312" s="505"/>
      <c r="Z312" s="505"/>
      <c r="AA312" s="505"/>
      <c r="AB312" s="505">
        <v>0</v>
      </c>
      <c r="AC312" s="505">
        <v>15</v>
      </c>
      <c r="AD312" s="505">
        <f t="shared" si="147"/>
        <v>374</v>
      </c>
    </row>
    <row r="313" spans="1:30" s="506" customFormat="1" ht="16.5" customHeight="1">
      <c r="A313" s="504">
        <v>22</v>
      </c>
      <c r="B313" s="227">
        <v>484</v>
      </c>
      <c r="C313" s="228" t="s">
        <v>473</v>
      </c>
      <c r="D313" s="228" t="s">
        <v>473</v>
      </c>
      <c r="E313" s="241">
        <v>2099</v>
      </c>
      <c r="F313" s="243" t="s">
        <v>197</v>
      </c>
      <c r="G313" s="504">
        <v>577</v>
      </c>
      <c r="H313" s="505">
        <v>4</v>
      </c>
      <c r="I313" s="505">
        <v>121</v>
      </c>
      <c r="J313" s="505">
        <v>189</v>
      </c>
      <c r="K313" s="505">
        <v>3</v>
      </c>
      <c r="L313" s="505">
        <v>12</v>
      </c>
      <c r="M313" s="505">
        <v>6</v>
      </c>
      <c r="N313" s="505">
        <v>1</v>
      </c>
      <c r="O313" s="505">
        <v>7</v>
      </c>
      <c r="P313" s="505">
        <v>4</v>
      </c>
      <c r="Q313" s="505">
        <v>14</v>
      </c>
      <c r="R313" s="505">
        <v>0</v>
      </c>
      <c r="S313" s="505">
        <v>0</v>
      </c>
      <c r="T313" s="505">
        <v>6</v>
      </c>
      <c r="U313" s="505">
        <v>1</v>
      </c>
      <c r="V313" s="505"/>
      <c r="W313" s="505">
        <v>3</v>
      </c>
      <c r="X313" s="505"/>
      <c r="Y313" s="505"/>
      <c r="Z313" s="505"/>
      <c r="AA313" s="505"/>
      <c r="AB313" s="505">
        <v>0</v>
      </c>
      <c r="AC313" s="505">
        <v>7</v>
      </c>
      <c r="AD313" s="505">
        <f t="shared" si="147"/>
        <v>378</v>
      </c>
    </row>
    <row r="314" spans="1:30" s="506" customFormat="1" ht="16.5" customHeight="1">
      <c r="A314" s="504">
        <v>22</v>
      </c>
      <c r="B314" s="227">
        <v>484</v>
      </c>
      <c r="C314" s="228" t="s">
        <v>473</v>
      </c>
      <c r="D314" s="228" t="s">
        <v>473</v>
      </c>
      <c r="E314" s="241">
        <v>2100</v>
      </c>
      <c r="F314" s="243" t="s">
        <v>31</v>
      </c>
      <c r="G314" s="504">
        <v>716</v>
      </c>
      <c r="H314" s="505">
        <v>3</v>
      </c>
      <c r="I314" s="505">
        <v>129</v>
      </c>
      <c r="J314" s="505">
        <v>202</v>
      </c>
      <c r="K314" s="505">
        <v>3</v>
      </c>
      <c r="L314" s="505">
        <v>11</v>
      </c>
      <c r="M314" s="505">
        <v>4</v>
      </c>
      <c r="N314" s="505">
        <v>1</v>
      </c>
      <c r="O314" s="505">
        <v>12</v>
      </c>
      <c r="P314" s="505">
        <v>0</v>
      </c>
      <c r="Q314" s="505">
        <v>13</v>
      </c>
      <c r="R314" s="505">
        <v>0</v>
      </c>
      <c r="S314" s="505">
        <v>0</v>
      </c>
      <c r="T314" s="505">
        <v>8</v>
      </c>
      <c r="U314" s="505">
        <v>2</v>
      </c>
      <c r="V314" s="505"/>
      <c r="W314" s="505">
        <v>4</v>
      </c>
      <c r="X314" s="505"/>
      <c r="Y314" s="505"/>
      <c r="Z314" s="505"/>
      <c r="AA314" s="505"/>
      <c r="AB314" s="505">
        <v>0</v>
      </c>
      <c r="AC314" s="505">
        <v>10</v>
      </c>
      <c r="AD314" s="505">
        <f t="shared" si="147"/>
        <v>402</v>
      </c>
    </row>
    <row r="315" spans="1:30" s="506" customFormat="1" ht="16.5" customHeight="1">
      <c r="A315" s="504">
        <v>22</v>
      </c>
      <c r="B315" s="227">
        <v>484</v>
      </c>
      <c r="C315" s="228" t="s">
        <v>473</v>
      </c>
      <c r="D315" s="228" t="s">
        <v>473</v>
      </c>
      <c r="E315" s="247">
        <v>2100</v>
      </c>
      <c r="F315" s="243" t="s">
        <v>32</v>
      </c>
      <c r="G315" s="504">
        <v>715</v>
      </c>
      <c r="H315" s="505">
        <v>6</v>
      </c>
      <c r="I315" s="505">
        <v>128</v>
      </c>
      <c r="J315" s="505">
        <v>173</v>
      </c>
      <c r="K315" s="505">
        <v>3</v>
      </c>
      <c r="L315" s="505">
        <v>11</v>
      </c>
      <c r="M315" s="505">
        <v>2</v>
      </c>
      <c r="N315" s="505">
        <v>4</v>
      </c>
      <c r="O315" s="505">
        <v>8</v>
      </c>
      <c r="P315" s="505">
        <v>2</v>
      </c>
      <c r="Q315" s="505">
        <v>17</v>
      </c>
      <c r="R315" s="505">
        <v>0</v>
      </c>
      <c r="S315" s="505">
        <v>0</v>
      </c>
      <c r="T315" s="505">
        <v>10</v>
      </c>
      <c r="U315" s="505">
        <v>2</v>
      </c>
      <c r="V315" s="505"/>
      <c r="W315" s="505">
        <v>2</v>
      </c>
      <c r="X315" s="505"/>
      <c r="Y315" s="505"/>
      <c r="Z315" s="505"/>
      <c r="AA315" s="505"/>
      <c r="AB315" s="505">
        <v>0</v>
      </c>
      <c r="AC315" s="505">
        <v>5</v>
      </c>
      <c r="AD315" s="505">
        <f t="shared" si="147"/>
        <v>373</v>
      </c>
    </row>
    <row r="316" spans="1:30" s="506" customFormat="1" ht="16.5" customHeight="1">
      <c r="A316" s="504">
        <v>22</v>
      </c>
      <c r="B316" s="227">
        <v>484</v>
      </c>
      <c r="C316" s="228" t="s">
        <v>473</v>
      </c>
      <c r="D316" s="228" t="s">
        <v>473</v>
      </c>
      <c r="E316" s="247">
        <v>2100</v>
      </c>
      <c r="F316" s="243" t="s">
        <v>33</v>
      </c>
      <c r="G316" s="504">
        <v>715</v>
      </c>
      <c r="H316" s="505">
        <v>6</v>
      </c>
      <c r="I316" s="505">
        <v>145</v>
      </c>
      <c r="J316" s="505">
        <v>160</v>
      </c>
      <c r="K316" s="505">
        <v>0</v>
      </c>
      <c r="L316" s="505">
        <v>6</v>
      </c>
      <c r="M316" s="505">
        <v>5</v>
      </c>
      <c r="N316" s="505">
        <v>5</v>
      </c>
      <c r="O316" s="505">
        <v>13</v>
      </c>
      <c r="P316" s="505">
        <v>2</v>
      </c>
      <c r="Q316" s="505">
        <v>17</v>
      </c>
      <c r="R316" s="505">
        <v>0</v>
      </c>
      <c r="S316" s="505">
        <v>1</v>
      </c>
      <c r="T316" s="505">
        <v>7</v>
      </c>
      <c r="U316" s="505">
        <v>2</v>
      </c>
      <c r="V316" s="505"/>
      <c r="W316" s="505">
        <v>1</v>
      </c>
      <c r="X316" s="505"/>
      <c r="Y316" s="505"/>
      <c r="Z316" s="505"/>
      <c r="AA316" s="505"/>
      <c r="AB316" s="505">
        <v>0</v>
      </c>
      <c r="AC316" s="505">
        <v>10</v>
      </c>
      <c r="AD316" s="505">
        <f t="shared" si="147"/>
        <v>380</v>
      </c>
    </row>
    <row r="317" spans="1:30" s="506" customFormat="1" ht="16.5" customHeight="1">
      <c r="A317" s="504">
        <v>22</v>
      </c>
      <c r="B317" s="227">
        <v>484</v>
      </c>
      <c r="C317" s="228" t="s">
        <v>473</v>
      </c>
      <c r="D317" s="228" t="s">
        <v>473</v>
      </c>
      <c r="E317" s="247">
        <v>2100</v>
      </c>
      <c r="F317" s="243" t="s">
        <v>197</v>
      </c>
      <c r="G317" s="504">
        <v>715</v>
      </c>
      <c r="H317" s="505">
        <v>4</v>
      </c>
      <c r="I317" s="505">
        <v>120</v>
      </c>
      <c r="J317" s="505">
        <v>202</v>
      </c>
      <c r="K317" s="505">
        <v>4</v>
      </c>
      <c r="L317" s="505">
        <v>11</v>
      </c>
      <c r="M317" s="505">
        <v>0</v>
      </c>
      <c r="N317" s="505">
        <v>3</v>
      </c>
      <c r="O317" s="505">
        <v>13</v>
      </c>
      <c r="P317" s="505">
        <v>2</v>
      </c>
      <c r="Q317" s="505">
        <v>8</v>
      </c>
      <c r="R317" s="505">
        <v>0</v>
      </c>
      <c r="S317" s="505">
        <v>1</v>
      </c>
      <c r="T317" s="505">
        <v>7</v>
      </c>
      <c r="U317" s="505">
        <v>3</v>
      </c>
      <c r="V317" s="505"/>
      <c r="W317" s="505">
        <v>2</v>
      </c>
      <c r="X317" s="505"/>
      <c r="Y317" s="505"/>
      <c r="Z317" s="505"/>
      <c r="AA317" s="505"/>
      <c r="AB317" s="505">
        <v>0</v>
      </c>
      <c r="AC317" s="505">
        <v>8</v>
      </c>
      <c r="AD317" s="505">
        <f t="shared" si="147"/>
        <v>388</v>
      </c>
    </row>
    <row r="318" spans="1:30" s="506" customFormat="1" ht="16.5" customHeight="1">
      <c r="A318" s="504">
        <v>22</v>
      </c>
      <c r="B318" s="227">
        <v>484</v>
      </c>
      <c r="C318" s="228" t="s">
        <v>473</v>
      </c>
      <c r="D318" s="228" t="s">
        <v>473</v>
      </c>
      <c r="E318" s="247">
        <v>2100</v>
      </c>
      <c r="F318" s="243" t="s">
        <v>334</v>
      </c>
      <c r="G318" s="504">
        <v>715</v>
      </c>
      <c r="H318" s="505">
        <v>3</v>
      </c>
      <c r="I318" s="505">
        <v>158</v>
      </c>
      <c r="J318" s="505">
        <v>163</v>
      </c>
      <c r="K318" s="505">
        <v>1</v>
      </c>
      <c r="L318" s="505">
        <v>9</v>
      </c>
      <c r="M318" s="505">
        <v>4</v>
      </c>
      <c r="N318" s="505">
        <v>5</v>
      </c>
      <c r="O318" s="505">
        <v>11</v>
      </c>
      <c r="P318" s="505">
        <v>0</v>
      </c>
      <c r="Q318" s="505">
        <v>16</v>
      </c>
      <c r="R318" s="505">
        <v>0</v>
      </c>
      <c r="S318" s="505">
        <v>0</v>
      </c>
      <c r="T318" s="505">
        <v>7</v>
      </c>
      <c r="U318" s="505">
        <v>2</v>
      </c>
      <c r="V318" s="505"/>
      <c r="W318" s="505">
        <v>4</v>
      </c>
      <c r="X318" s="505"/>
      <c r="Y318" s="505"/>
      <c r="Z318" s="505"/>
      <c r="AA318" s="505"/>
      <c r="AB318" s="505">
        <v>0</v>
      </c>
      <c r="AC318" s="505">
        <v>18</v>
      </c>
      <c r="AD318" s="505">
        <f t="shared" si="147"/>
        <v>401</v>
      </c>
    </row>
    <row r="319" spans="1:30" s="506" customFormat="1" ht="16.5" customHeight="1">
      <c r="A319" s="504">
        <v>22</v>
      </c>
      <c r="B319" s="227">
        <v>484</v>
      </c>
      <c r="C319" s="228" t="s">
        <v>473</v>
      </c>
      <c r="D319" s="228" t="s">
        <v>474</v>
      </c>
      <c r="E319" s="247">
        <v>2101</v>
      </c>
      <c r="F319" s="243" t="s">
        <v>31</v>
      </c>
      <c r="G319" s="504">
        <v>420</v>
      </c>
      <c r="H319" s="505">
        <v>10</v>
      </c>
      <c r="I319" s="505">
        <v>121</v>
      </c>
      <c r="J319" s="505">
        <v>94</v>
      </c>
      <c r="K319" s="505">
        <v>4</v>
      </c>
      <c r="L319" s="505">
        <v>6</v>
      </c>
      <c r="M319" s="505">
        <v>2</v>
      </c>
      <c r="N319" s="505">
        <v>2</v>
      </c>
      <c r="O319" s="505">
        <v>0</v>
      </c>
      <c r="P319" s="505">
        <v>2</v>
      </c>
      <c r="Q319" s="505">
        <v>5</v>
      </c>
      <c r="R319" s="505">
        <v>0</v>
      </c>
      <c r="S319" s="505">
        <v>0</v>
      </c>
      <c r="T319" s="505">
        <v>4</v>
      </c>
      <c r="U319" s="505">
        <v>1</v>
      </c>
      <c r="V319" s="505"/>
      <c r="W319" s="505">
        <v>2</v>
      </c>
      <c r="X319" s="505"/>
      <c r="Y319" s="505"/>
      <c r="Z319" s="505"/>
      <c r="AA319" s="505"/>
      <c r="AB319" s="505">
        <v>0</v>
      </c>
      <c r="AC319" s="505">
        <v>7</v>
      </c>
      <c r="AD319" s="505">
        <f t="shared" si="147"/>
        <v>260</v>
      </c>
    </row>
    <row r="320" spans="1:30" s="506" customFormat="1" ht="16.5" customHeight="1">
      <c r="A320" s="504">
        <v>22</v>
      </c>
      <c r="B320" s="227">
        <v>484</v>
      </c>
      <c r="C320" s="228" t="s">
        <v>473</v>
      </c>
      <c r="D320" s="228" t="s">
        <v>474</v>
      </c>
      <c r="E320" s="241">
        <v>2101</v>
      </c>
      <c r="F320" s="243" t="s">
        <v>32</v>
      </c>
      <c r="G320" s="504">
        <v>419</v>
      </c>
      <c r="H320" s="505">
        <v>5</v>
      </c>
      <c r="I320" s="505">
        <v>106</v>
      </c>
      <c r="J320" s="505">
        <v>98</v>
      </c>
      <c r="K320" s="505">
        <v>1</v>
      </c>
      <c r="L320" s="505">
        <v>5</v>
      </c>
      <c r="M320" s="505">
        <v>1</v>
      </c>
      <c r="N320" s="505">
        <v>0</v>
      </c>
      <c r="O320" s="505">
        <v>2</v>
      </c>
      <c r="P320" s="505">
        <v>0</v>
      </c>
      <c r="Q320" s="505">
        <v>11</v>
      </c>
      <c r="R320" s="505">
        <v>0</v>
      </c>
      <c r="S320" s="505">
        <v>0</v>
      </c>
      <c r="T320" s="505">
        <v>3</v>
      </c>
      <c r="U320" s="505">
        <v>4</v>
      </c>
      <c r="V320" s="505"/>
      <c r="W320" s="505">
        <v>0</v>
      </c>
      <c r="X320" s="505"/>
      <c r="Y320" s="505"/>
      <c r="Z320" s="505"/>
      <c r="AA320" s="505"/>
      <c r="AB320" s="505">
        <v>0</v>
      </c>
      <c r="AC320" s="505">
        <v>19</v>
      </c>
      <c r="AD320" s="505">
        <f t="shared" si="147"/>
        <v>255</v>
      </c>
    </row>
    <row r="321" spans="1:30" s="506" customFormat="1" ht="16.5" customHeight="1">
      <c r="A321" s="504">
        <v>22</v>
      </c>
      <c r="B321" s="227">
        <v>484</v>
      </c>
      <c r="C321" s="228" t="s">
        <v>473</v>
      </c>
      <c r="D321" s="228" t="s">
        <v>474</v>
      </c>
      <c r="E321" s="241">
        <v>2102</v>
      </c>
      <c r="F321" s="243" t="s">
        <v>31</v>
      </c>
      <c r="G321" s="504">
        <v>405</v>
      </c>
      <c r="H321" s="505">
        <v>5</v>
      </c>
      <c r="I321" s="505">
        <v>135</v>
      </c>
      <c r="J321" s="505">
        <v>56</v>
      </c>
      <c r="K321" s="505">
        <v>6</v>
      </c>
      <c r="L321" s="505">
        <v>3</v>
      </c>
      <c r="M321" s="505">
        <v>2</v>
      </c>
      <c r="N321" s="505">
        <v>2</v>
      </c>
      <c r="O321" s="505">
        <v>2</v>
      </c>
      <c r="P321" s="505">
        <v>0</v>
      </c>
      <c r="Q321" s="505">
        <v>8</v>
      </c>
      <c r="R321" s="505">
        <v>0</v>
      </c>
      <c r="S321" s="505">
        <v>0</v>
      </c>
      <c r="T321" s="505">
        <v>1</v>
      </c>
      <c r="U321" s="505">
        <v>0</v>
      </c>
      <c r="V321" s="505"/>
      <c r="W321" s="505">
        <v>2</v>
      </c>
      <c r="X321" s="505"/>
      <c r="Y321" s="505"/>
      <c r="Z321" s="505"/>
      <c r="AA321" s="505"/>
      <c r="AB321" s="505">
        <v>0</v>
      </c>
      <c r="AC321" s="505">
        <v>9</v>
      </c>
      <c r="AD321" s="505">
        <f t="shared" si="147"/>
        <v>231</v>
      </c>
    </row>
    <row r="322" spans="1:30" s="506" customFormat="1" ht="16.5" customHeight="1">
      <c r="A322" s="504">
        <v>22</v>
      </c>
      <c r="B322" s="227">
        <v>484</v>
      </c>
      <c r="C322" s="228" t="s">
        <v>473</v>
      </c>
      <c r="D322" s="228" t="s">
        <v>474</v>
      </c>
      <c r="E322" s="241">
        <v>2102</v>
      </c>
      <c r="F322" s="243" t="s">
        <v>32</v>
      </c>
      <c r="G322" s="504">
        <v>405</v>
      </c>
      <c r="H322" s="505">
        <v>6</v>
      </c>
      <c r="I322" s="505">
        <v>119</v>
      </c>
      <c r="J322" s="505">
        <v>67</v>
      </c>
      <c r="K322" s="505">
        <v>3</v>
      </c>
      <c r="L322" s="505">
        <v>2</v>
      </c>
      <c r="M322" s="505">
        <v>0</v>
      </c>
      <c r="N322" s="505">
        <v>0</v>
      </c>
      <c r="O322" s="505">
        <v>5</v>
      </c>
      <c r="P322" s="505">
        <v>1</v>
      </c>
      <c r="Q322" s="505">
        <v>17</v>
      </c>
      <c r="R322" s="505">
        <v>0</v>
      </c>
      <c r="S322" s="505">
        <v>0</v>
      </c>
      <c r="T322" s="505">
        <v>1</v>
      </c>
      <c r="U322" s="505">
        <v>2</v>
      </c>
      <c r="V322" s="505"/>
      <c r="W322" s="505">
        <v>2</v>
      </c>
      <c r="X322" s="505"/>
      <c r="Y322" s="505"/>
      <c r="Z322" s="505"/>
      <c r="AA322" s="505"/>
      <c r="AB322" s="505">
        <v>0</v>
      </c>
      <c r="AC322" s="505">
        <v>11</v>
      </c>
      <c r="AD322" s="505">
        <f t="shared" si="147"/>
        <v>236</v>
      </c>
    </row>
    <row r="323" spans="1:30" s="506" customFormat="1" ht="16.5" customHeight="1">
      <c r="A323" s="504">
        <v>22</v>
      </c>
      <c r="B323" s="227">
        <v>484</v>
      </c>
      <c r="C323" s="228" t="s">
        <v>473</v>
      </c>
      <c r="D323" s="228" t="s">
        <v>475</v>
      </c>
      <c r="E323" s="247">
        <v>2103</v>
      </c>
      <c r="F323" s="243" t="s">
        <v>31</v>
      </c>
      <c r="G323" s="504">
        <v>689</v>
      </c>
      <c r="H323" s="505">
        <v>8</v>
      </c>
      <c r="I323" s="505">
        <v>123</v>
      </c>
      <c r="J323" s="505">
        <v>173</v>
      </c>
      <c r="K323" s="505">
        <v>1</v>
      </c>
      <c r="L323" s="505">
        <v>17</v>
      </c>
      <c r="M323" s="505">
        <v>2</v>
      </c>
      <c r="N323" s="505">
        <v>1</v>
      </c>
      <c r="O323" s="505">
        <v>9</v>
      </c>
      <c r="P323" s="505">
        <v>6</v>
      </c>
      <c r="Q323" s="505">
        <v>42</v>
      </c>
      <c r="R323" s="505">
        <v>0</v>
      </c>
      <c r="S323" s="505">
        <v>3</v>
      </c>
      <c r="T323" s="505">
        <v>1</v>
      </c>
      <c r="U323" s="505">
        <v>0</v>
      </c>
      <c r="V323" s="505"/>
      <c r="W323" s="505">
        <v>5</v>
      </c>
      <c r="X323" s="505"/>
      <c r="Y323" s="505"/>
      <c r="Z323" s="505"/>
      <c r="AA323" s="505"/>
      <c r="AB323" s="505">
        <v>0</v>
      </c>
      <c r="AC323" s="505">
        <v>21</v>
      </c>
      <c r="AD323" s="505">
        <f t="shared" si="147"/>
        <v>412</v>
      </c>
    </row>
    <row r="324" spans="1:30" s="506" customFormat="1" ht="16.5" customHeight="1">
      <c r="A324" s="504">
        <v>22</v>
      </c>
      <c r="B324" s="227">
        <v>484</v>
      </c>
      <c r="C324" s="228" t="s">
        <v>473</v>
      </c>
      <c r="D324" s="228" t="s">
        <v>476</v>
      </c>
      <c r="E324" s="241">
        <v>2103</v>
      </c>
      <c r="F324" s="242" t="s">
        <v>79</v>
      </c>
      <c r="G324" s="504">
        <v>635</v>
      </c>
      <c r="H324" s="505">
        <v>8</v>
      </c>
      <c r="I324" s="505">
        <v>133</v>
      </c>
      <c r="J324" s="505">
        <v>128</v>
      </c>
      <c r="K324" s="505">
        <v>6</v>
      </c>
      <c r="L324" s="505">
        <v>16</v>
      </c>
      <c r="M324" s="505">
        <v>3</v>
      </c>
      <c r="N324" s="505">
        <v>3</v>
      </c>
      <c r="O324" s="505">
        <v>5</v>
      </c>
      <c r="P324" s="505">
        <v>4</v>
      </c>
      <c r="Q324" s="505">
        <v>12</v>
      </c>
      <c r="R324" s="505">
        <v>0</v>
      </c>
      <c r="S324" s="505">
        <v>2</v>
      </c>
      <c r="T324" s="505">
        <v>0</v>
      </c>
      <c r="U324" s="505">
        <v>0</v>
      </c>
      <c r="V324" s="505"/>
      <c r="W324" s="505">
        <v>38</v>
      </c>
      <c r="X324" s="505"/>
      <c r="Y324" s="505"/>
      <c r="Z324" s="505"/>
      <c r="AA324" s="505"/>
      <c r="AB324" s="505">
        <v>0</v>
      </c>
      <c r="AC324" s="505">
        <v>22</v>
      </c>
      <c r="AD324" s="505">
        <f t="shared" si="147"/>
        <v>380</v>
      </c>
    </row>
    <row r="325" spans="1:30" s="506" customFormat="1" ht="16.5" customHeight="1">
      <c r="A325" s="504">
        <v>22</v>
      </c>
      <c r="B325" s="227">
        <v>484</v>
      </c>
      <c r="C325" s="228" t="s">
        <v>473</v>
      </c>
      <c r="D325" s="228" t="s">
        <v>477</v>
      </c>
      <c r="E325" s="241">
        <v>2104</v>
      </c>
      <c r="F325" s="243" t="s">
        <v>31</v>
      </c>
      <c r="G325" s="504">
        <v>686</v>
      </c>
      <c r="H325" s="505">
        <v>6</v>
      </c>
      <c r="I325" s="505">
        <v>143</v>
      </c>
      <c r="J325" s="505">
        <v>185</v>
      </c>
      <c r="K325" s="505">
        <v>2</v>
      </c>
      <c r="L325" s="505">
        <v>6</v>
      </c>
      <c r="M325" s="505">
        <v>4</v>
      </c>
      <c r="N325" s="505">
        <v>0</v>
      </c>
      <c r="O325" s="505">
        <v>10</v>
      </c>
      <c r="P325" s="505">
        <v>1</v>
      </c>
      <c r="Q325" s="505">
        <v>13</v>
      </c>
      <c r="R325" s="505">
        <v>0</v>
      </c>
      <c r="S325" s="505">
        <v>2</v>
      </c>
      <c r="T325" s="505">
        <v>5</v>
      </c>
      <c r="U325" s="505">
        <v>2</v>
      </c>
      <c r="V325" s="505"/>
      <c r="W325" s="505">
        <v>4</v>
      </c>
      <c r="X325" s="505"/>
      <c r="Y325" s="505"/>
      <c r="Z325" s="505"/>
      <c r="AA325" s="505"/>
      <c r="AB325" s="505">
        <v>2</v>
      </c>
      <c r="AC325" s="505">
        <v>16</v>
      </c>
      <c r="AD325" s="505">
        <f t="shared" si="147"/>
        <v>401</v>
      </c>
    </row>
    <row r="326" spans="1:30" s="506" customFormat="1" ht="16.5" customHeight="1">
      <c r="A326" s="504">
        <v>22</v>
      </c>
      <c r="B326" s="227">
        <v>484</v>
      </c>
      <c r="C326" s="228" t="s">
        <v>473</v>
      </c>
      <c r="D326" s="228" t="s">
        <v>477</v>
      </c>
      <c r="E326" s="241">
        <v>2104</v>
      </c>
      <c r="F326" s="243" t="s">
        <v>32</v>
      </c>
      <c r="G326" s="504">
        <v>686</v>
      </c>
      <c r="H326" s="505">
        <v>9</v>
      </c>
      <c r="I326" s="505">
        <v>125</v>
      </c>
      <c r="J326" s="505">
        <v>171</v>
      </c>
      <c r="K326" s="505">
        <v>2</v>
      </c>
      <c r="L326" s="505">
        <v>4</v>
      </c>
      <c r="M326" s="505">
        <v>5</v>
      </c>
      <c r="N326" s="505">
        <v>1</v>
      </c>
      <c r="O326" s="505">
        <v>23</v>
      </c>
      <c r="P326" s="505">
        <v>2</v>
      </c>
      <c r="Q326" s="505">
        <v>27</v>
      </c>
      <c r="R326" s="505">
        <v>0</v>
      </c>
      <c r="S326" s="505">
        <v>1</v>
      </c>
      <c r="T326" s="505">
        <v>10</v>
      </c>
      <c r="U326" s="505">
        <v>5</v>
      </c>
      <c r="V326" s="505"/>
      <c r="W326" s="505">
        <v>1</v>
      </c>
      <c r="X326" s="505"/>
      <c r="Y326" s="505"/>
      <c r="Z326" s="505"/>
      <c r="AA326" s="505"/>
      <c r="AB326" s="505">
        <v>0</v>
      </c>
      <c r="AC326" s="505">
        <v>18</v>
      </c>
      <c r="AD326" s="505">
        <f t="shared" si="147"/>
        <v>404</v>
      </c>
    </row>
    <row r="327" spans="1:30" s="506" customFormat="1" ht="16.5" customHeight="1">
      <c r="A327" s="504">
        <v>22</v>
      </c>
      <c r="B327" s="227">
        <v>484</v>
      </c>
      <c r="C327" s="228" t="s">
        <v>473</v>
      </c>
      <c r="D327" s="228" t="s">
        <v>478</v>
      </c>
      <c r="E327" s="247">
        <v>2105</v>
      </c>
      <c r="F327" s="243" t="s">
        <v>31</v>
      </c>
      <c r="G327" s="504">
        <v>613</v>
      </c>
      <c r="H327" s="505">
        <v>7</v>
      </c>
      <c r="I327" s="505">
        <v>78</v>
      </c>
      <c r="J327" s="505">
        <v>117</v>
      </c>
      <c r="K327" s="505">
        <v>4</v>
      </c>
      <c r="L327" s="505">
        <v>8</v>
      </c>
      <c r="M327" s="505">
        <v>0</v>
      </c>
      <c r="N327" s="505">
        <v>2</v>
      </c>
      <c r="O327" s="505">
        <v>4</v>
      </c>
      <c r="P327" s="505">
        <v>9</v>
      </c>
      <c r="Q327" s="505">
        <v>54</v>
      </c>
      <c r="R327" s="505">
        <v>0</v>
      </c>
      <c r="S327" s="505">
        <v>0</v>
      </c>
      <c r="T327" s="505">
        <v>5</v>
      </c>
      <c r="U327" s="505">
        <v>2</v>
      </c>
      <c r="V327" s="505"/>
      <c r="W327" s="505">
        <v>8</v>
      </c>
      <c r="X327" s="505"/>
      <c r="Y327" s="505"/>
      <c r="Z327" s="505"/>
      <c r="AA327" s="505"/>
      <c r="AB327" s="505">
        <v>0</v>
      </c>
      <c r="AC327" s="505">
        <v>8</v>
      </c>
      <c r="AD327" s="505">
        <f t="shared" si="147"/>
        <v>306</v>
      </c>
    </row>
    <row r="328" spans="1:30" s="506" customFormat="1" ht="16.5" customHeight="1">
      <c r="A328" s="504">
        <v>22</v>
      </c>
      <c r="B328" s="227">
        <v>484</v>
      </c>
      <c r="C328" s="228" t="s">
        <v>473</v>
      </c>
      <c r="D328" s="228" t="s">
        <v>478</v>
      </c>
      <c r="E328" s="241">
        <v>2105</v>
      </c>
      <c r="F328" s="243" t="s">
        <v>32</v>
      </c>
      <c r="G328" s="504">
        <v>613</v>
      </c>
      <c r="H328" s="505">
        <v>8</v>
      </c>
      <c r="I328" s="505">
        <v>85</v>
      </c>
      <c r="J328" s="505">
        <v>119</v>
      </c>
      <c r="K328" s="505">
        <v>6</v>
      </c>
      <c r="L328" s="505">
        <v>7</v>
      </c>
      <c r="M328" s="505">
        <v>1</v>
      </c>
      <c r="N328" s="505">
        <v>1</v>
      </c>
      <c r="O328" s="505">
        <v>2</v>
      </c>
      <c r="P328" s="505">
        <v>6</v>
      </c>
      <c r="Q328" s="505">
        <v>55</v>
      </c>
      <c r="R328" s="505">
        <v>0</v>
      </c>
      <c r="S328" s="505">
        <v>0</v>
      </c>
      <c r="T328" s="505">
        <v>2</v>
      </c>
      <c r="U328" s="505">
        <v>1</v>
      </c>
      <c r="V328" s="505"/>
      <c r="W328" s="505">
        <v>8</v>
      </c>
      <c r="X328" s="505"/>
      <c r="Y328" s="505"/>
      <c r="Z328" s="505"/>
      <c r="AA328" s="505"/>
      <c r="AB328" s="505">
        <v>0</v>
      </c>
      <c r="AC328" s="505">
        <v>19</v>
      </c>
      <c r="AD328" s="505">
        <f t="shared" si="147"/>
        <v>320</v>
      </c>
    </row>
    <row r="329" spans="1:30" s="506" customFormat="1" ht="16.5" customHeight="1">
      <c r="A329" s="504">
        <v>22</v>
      </c>
      <c r="B329" s="227">
        <v>484</v>
      </c>
      <c r="C329" s="228" t="s">
        <v>473</v>
      </c>
      <c r="D329" s="228" t="s">
        <v>479</v>
      </c>
      <c r="E329" s="241">
        <v>2106</v>
      </c>
      <c r="F329" s="243" t="s">
        <v>31</v>
      </c>
      <c r="G329" s="504">
        <v>603</v>
      </c>
      <c r="H329" s="505">
        <v>1</v>
      </c>
      <c r="I329" s="505">
        <v>145</v>
      </c>
      <c r="J329" s="505">
        <v>206</v>
      </c>
      <c r="K329" s="505">
        <v>4</v>
      </c>
      <c r="L329" s="505">
        <v>2</v>
      </c>
      <c r="M329" s="505">
        <v>1</v>
      </c>
      <c r="N329" s="505">
        <v>0</v>
      </c>
      <c r="O329" s="505">
        <v>3</v>
      </c>
      <c r="P329" s="505">
        <v>2</v>
      </c>
      <c r="Q329" s="505">
        <v>7</v>
      </c>
      <c r="R329" s="505">
        <v>0</v>
      </c>
      <c r="S329" s="505">
        <v>0</v>
      </c>
      <c r="T329" s="505">
        <v>14</v>
      </c>
      <c r="U329" s="505">
        <v>3</v>
      </c>
      <c r="V329" s="505"/>
      <c r="W329" s="505">
        <v>5</v>
      </c>
      <c r="X329" s="505"/>
      <c r="Y329" s="505"/>
      <c r="Z329" s="505"/>
      <c r="AA329" s="505"/>
      <c r="AB329" s="505">
        <v>0</v>
      </c>
      <c r="AC329" s="505">
        <v>16</v>
      </c>
      <c r="AD329" s="505">
        <f t="shared" si="147"/>
        <v>409</v>
      </c>
    </row>
    <row r="330" spans="1:30" s="506" customFormat="1" ht="16.5" customHeight="1">
      <c r="A330" s="504">
        <v>22</v>
      </c>
      <c r="B330" s="227">
        <v>484</v>
      </c>
      <c r="C330" s="228" t="s">
        <v>473</v>
      </c>
      <c r="D330" s="228" t="s">
        <v>479</v>
      </c>
      <c r="E330" s="241">
        <v>2106</v>
      </c>
      <c r="F330" s="243" t="s">
        <v>32</v>
      </c>
      <c r="G330" s="504">
        <v>603</v>
      </c>
      <c r="H330" s="505">
        <v>5</v>
      </c>
      <c r="I330" s="505">
        <v>143</v>
      </c>
      <c r="J330" s="505">
        <v>192</v>
      </c>
      <c r="K330" s="505">
        <v>4</v>
      </c>
      <c r="L330" s="505">
        <v>5</v>
      </c>
      <c r="M330" s="505">
        <v>0</v>
      </c>
      <c r="N330" s="505">
        <v>0</v>
      </c>
      <c r="O330" s="505">
        <v>7</v>
      </c>
      <c r="P330" s="505">
        <v>4</v>
      </c>
      <c r="Q330" s="505">
        <v>6</v>
      </c>
      <c r="R330" s="505">
        <v>0</v>
      </c>
      <c r="S330" s="505">
        <v>0</v>
      </c>
      <c r="T330" s="505">
        <v>6</v>
      </c>
      <c r="U330" s="505">
        <v>4</v>
      </c>
      <c r="V330" s="505"/>
      <c r="W330" s="505">
        <v>2</v>
      </c>
      <c r="X330" s="505"/>
      <c r="Y330" s="505"/>
      <c r="Z330" s="505"/>
      <c r="AA330" s="505"/>
      <c r="AB330" s="505">
        <v>0</v>
      </c>
      <c r="AC330" s="505">
        <v>16</v>
      </c>
      <c r="AD330" s="505">
        <f t="shared" si="147"/>
        <v>394</v>
      </c>
    </row>
    <row r="331" spans="1:30" s="506" customFormat="1" ht="16.5" customHeight="1">
      <c r="A331" s="504">
        <v>22</v>
      </c>
      <c r="B331" s="227">
        <v>484</v>
      </c>
      <c r="C331" s="228" t="s">
        <v>473</v>
      </c>
      <c r="D331" s="228" t="s">
        <v>480</v>
      </c>
      <c r="E331" s="241">
        <v>2106</v>
      </c>
      <c r="F331" s="242" t="s">
        <v>79</v>
      </c>
      <c r="G331" s="504">
        <v>153</v>
      </c>
      <c r="H331" s="505">
        <v>0</v>
      </c>
      <c r="I331" s="505">
        <v>26</v>
      </c>
      <c r="J331" s="505">
        <v>56</v>
      </c>
      <c r="K331" s="505">
        <v>1</v>
      </c>
      <c r="L331" s="505">
        <v>6</v>
      </c>
      <c r="M331" s="505">
        <v>1</v>
      </c>
      <c r="N331" s="505">
        <v>0</v>
      </c>
      <c r="O331" s="505">
        <v>3</v>
      </c>
      <c r="P331" s="505">
        <v>1</v>
      </c>
      <c r="Q331" s="505">
        <v>5</v>
      </c>
      <c r="R331" s="505">
        <v>0</v>
      </c>
      <c r="S331" s="505">
        <v>1</v>
      </c>
      <c r="T331" s="505">
        <v>0</v>
      </c>
      <c r="U331" s="505">
        <v>3</v>
      </c>
      <c r="V331" s="505"/>
      <c r="W331" s="505">
        <v>3</v>
      </c>
      <c r="X331" s="505"/>
      <c r="Y331" s="505"/>
      <c r="Z331" s="505"/>
      <c r="AA331" s="505"/>
      <c r="AB331" s="505">
        <v>0</v>
      </c>
      <c r="AC331" s="505">
        <v>3</v>
      </c>
      <c r="AD331" s="505">
        <f t="shared" si="147"/>
        <v>109</v>
      </c>
    </row>
    <row r="332" spans="1:30" s="506" customFormat="1" ht="16.5" customHeight="1">
      <c r="A332" s="504">
        <v>22</v>
      </c>
      <c r="B332" s="227">
        <v>484</v>
      </c>
      <c r="C332" s="228" t="s">
        <v>473</v>
      </c>
      <c r="D332" s="228" t="s">
        <v>481</v>
      </c>
      <c r="E332" s="241">
        <v>2107</v>
      </c>
      <c r="F332" s="243" t="s">
        <v>31</v>
      </c>
      <c r="G332" s="504">
        <v>489</v>
      </c>
      <c r="H332" s="505">
        <v>5</v>
      </c>
      <c r="I332" s="505">
        <v>61</v>
      </c>
      <c r="J332" s="505">
        <v>182</v>
      </c>
      <c r="K332" s="505">
        <v>1</v>
      </c>
      <c r="L332" s="505">
        <v>23</v>
      </c>
      <c r="M332" s="505">
        <v>7</v>
      </c>
      <c r="N332" s="505">
        <v>4</v>
      </c>
      <c r="O332" s="505">
        <v>0</v>
      </c>
      <c r="P332" s="505">
        <v>4</v>
      </c>
      <c r="Q332" s="505">
        <v>6</v>
      </c>
      <c r="R332" s="505">
        <v>0</v>
      </c>
      <c r="S332" s="505">
        <v>0</v>
      </c>
      <c r="T332" s="505">
        <v>4</v>
      </c>
      <c r="U332" s="505">
        <v>0</v>
      </c>
      <c r="V332" s="505"/>
      <c r="W332" s="505">
        <v>4</v>
      </c>
      <c r="X332" s="505"/>
      <c r="Y332" s="505"/>
      <c r="Z332" s="505"/>
      <c r="AA332" s="505"/>
      <c r="AB332" s="505">
        <v>0</v>
      </c>
      <c r="AC332" s="505">
        <v>14</v>
      </c>
      <c r="AD332" s="505">
        <f t="shared" si="147"/>
        <v>315</v>
      </c>
    </row>
    <row r="333" spans="1:30" s="506" customFormat="1" ht="16.5" customHeight="1">
      <c r="A333" s="504">
        <v>22</v>
      </c>
      <c r="B333" s="227">
        <v>484</v>
      </c>
      <c r="C333" s="228" t="s">
        <v>473</v>
      </c>
      <c r="D333" s="228" t="s">
        <v>481</v>
      </c>
      <c r="E333" s="241">
        <v>2107</v>
      </c>
      <c r="F333" s="243" t="s">
        <v>32</v>
      </c>
      <c r="G333" s="504">
        <v>489</v>
      </c>
      <c r="H333" s="505">
        <v>3</v>
      </c>
      <c r="I333" s="505">
        <v>65</v>
      </c>
      <c r="J333" s="505">
        <v>176</v>
      </c>
      <c r="K333" s="505">
        <v>8</v>
      </c>
      <c r="L333" s="505">
        <v>17</v>
      </c>
      <c r="M333" s="505">
        <v>10</v>
      </c>
      <c r="N333" s="505">
        <v>9</v>
      </c>
      <c r="O333" s="505">
        <v>1</v>
      </c>
      <c r="P333" s="505">
        <v>6</v>
      </c>
      <c r="Q333" s="505">
        <v>7</v>
      </c>
      <c r="R333" s="505">
        <v>0</v>
      </c>
      <c r="S333" s="505">
        <v>3</v>
      </c>
      <c r="T333" s="505">
        <v>8</v>
      </c>
      <c r="U333" s="505">
        <v>1</v>
      </c>
      <c r="V333" s="505"/>
      <c r="W333" s="505">
        <v>2</v>
      </c>
      <c r="X333" s="505"/>
      <c r="Y333" s="505"/>
      <c r="Z333" s="505"/>
      <c r="AA333" s="505"/>
      <c r="AB333" s="505">
        <v>0</v>
      </c>
      <c r="AC333" s="505">
        <v>10</v>
      </c>
      <c r="AD333" s="505">
        <f t="shared" si="147"/>
        <v>326</v>
      </c>
    </row>
    <row r="334" spans="1:30" s="506" customFormat="1" ht="16.5" customHeight="1">
      <c r="A334" s="504">
        <v>22</v>
      </c>
      <c r="B334" s="227">
        <v>484</v>
      </c>
      <c r="C334" s="228" t="s">
        <v>473</v>
      </c>
      <c r="D334" s="228" t="s">
        <v>482</v>
      </c>
      <c r="E334" s="241">
        <v>2108</v>
      </c>
      <c r="F334" s="243" t="s">
        <v>31</v>
      </c>
      <c r="G334" s="504">
        <v>677</v>
      </c>
      <c r="H334" s="505">
        <v>4</v>
      </c>
      <c r="I334" s="505">
        <v>141</v>
      </c>
      <c r="J334" s="505">
        <v>230</v>
      </c>
      <c r="K334" s="505">
        <v>4</v>
      </c>
      <c r="L334" s="505">
        <v>33</v>
      </c>
      <c r="M334" s="505">
        <v>0</v>
      </c>
      <c r="N334" s="505">
        <v>4</v>
      </c>
      <c r="O334" s="505">
        <v>6</v>
      </c>
      <c r="P334" s="505">
        <v>0</v>
      </c>
      <c r="Q334" s="505">
        <v>29</v>
      </c>
      <c r="R334" s="505">
        <v>0</v>
      </c>
      <c r="S334" s="505">
        <v>0</v>
      </c>
      <c r="T334" s="505">
        <v>1</v>
      </c>
      <c r="U334" s="505">
        <v>2</v>
      </c>
      <c r="V334" s="505"/>
      <c r="W334" s="505">
        <v>1</v>
      </c>
      <c r="X334" s="505"/>
      <c r="Y334" s="505"/>
      <c r="Z334" s="505"/>
      <c r="AA334" s="505"/>
      <c r="AB334" s="505">
        <v>0</v>
      </c>
      <c r="AC334" s="505">
        <v>11</v>
      </c>
      <c r="AD334" s="505">
        <f t="shared" si="147"/>
        <v>466</v>
      </c>
    </row>
    <row r="335" spans="1:30" s="506" customFormat="1" ht="16.5" customHeight="1">
      <c r="A335" s="504">
        <v>22</v>
      </c>
      <c r="B335" s="227">
        <v>484</v>
      </c>
      <c r="C335" s="228" t="s">
        <v>473</v>
      </c>
      <c r="D335" s="228" t="s">
        <v>482</v>
      </c>
      <c r="E335" s="241">
        <v>2108</v>
      </c>
      <c r="F335" s="243" t="s">
        <v>32</v>
      </c>
      <c r="G335" s="504">
        <v>677</v>
      </c>
      <c r="H335" s="505">
        <v>2</v>
      </c>
      <c r="I335" s="505">
        <v>157</v>
      </c>
      <c r="J335" s="505">
        <v>236</v>
      </c>
      <c r="K335" s="505">
        <v>3</v>
      </c>
      <c r="L335" s="505">
        <v>27</v>
      </c>
      <c r="M335" s="505">
        <v>1</v>
      </c>
      <c r="N335" s="505">
        <v>1</v>
      </c>
      <c r="O335" s="505">
        <v>7</v>
      </c>
      <c r="P335" s="505">
        <v>1</v>
      </c>
      <c r="Q335" s="505">
        <v>12</v>
      </c>
      <c r="R335" s="505">
        <v>0</v>
      </c>
      <c r="S335" s="505">
        <v>2</v>
      </c>
      <c r="T335" s="505">
        <v>1</v>
      </c>
      <c r="U335" s="505">
        <v>5</v>
      </c>
      <c r="V335" s="505"/>
      <c r="W335" s="505">
        <v>4</v>
      </c>
      <c r="X335" s="505"/>
      <c r="Y335" s="505"/>
      <c r="Z335" s="505"/>
      <c r="AA335" s="505"/>
      <c r="AB335" s="505">
        <v>0</v>
      </c>
      <c r="AC335" s="505">
        <v>13</v>
      </c>
      <c r="AD335" s="505">
        <f t="shared" si="147"/>
        <v>472</v>
      </c>
    </row>
    <row r="336" spans="1:30" s="506" customFormat="1" ht="16.5" customHeight="1">
      <c r="A336" s="504">
        <v>22</v>
      </c>
      <c r="B336" s="227">
        <v>484</v>
      </c>
      <c r="C336" s="228" t="s">
        <v>473</v>
      </c>
      <c r="D336" s="228" t="s">
        <v>483</v>
      </c>
      <c r="E336" s="241">
        <v>2109</v>
      </c>
      <c r="F336" s="243" t="s">
        <v>31</v>
      </c>
      <c r="G336" s="504">
        <v>557</v>
      </c>
      <c r="H336" s="505">
        <v>1</v>
      </c>
      <c r="I336" s="505">
        <v>91</v>
      </c>
      <c r="J336" s="505">
        <v>124</v>
      </c>
      <c r="K336" s="505">
        <v>2</v>
      </c>
      <c r="L336" s="505">
        <v>29</v>
      </c>
      <c r="M336" s="505">
        <v>5</v>
      </c>
      <c r="N336" s="505">
        <v>2</v>
      </c>
      <c r="O336" s="505">
        <v>3</v>
      </c>
      <c r="P336" s="505">
        <v>4</v>
      </c>
      <c r="Q336" s="505">
        <v>21</v>
      </c>
      <c r="R336" s="505">
        <v>0</v>
      </c>
      <c r="S336" s="505">
        <v>0</v>
      </c>
      <c r="T336" s="505">
        <v>1</v>
      </c>
      <c r="U336" s="505">
        <v>4</v>
      </c>
      <c r="V336" s="505"/>
      <c r="W336" s="505">
        <v>5</v>
      </c>
      <c r="X336" s="505"/>
      <c r="Y336" s="505"/>
      <c r="Z336" s="505"/>
      <c r="AA336" s="505"/>
      <c r="AB336" s="505">
        <v>4</v>
      </c>
      <c r="AC336" s="505">
        <v>20</v>
      </c>
      <c r="AD336" s="505">
        <f t="shared" si="147"/>
        <v>316</v>
      </c>
    </row>
    <row r="337" spans="1:30" s="506" customFormat="1" ht="16.5" customHeight="1">
      <c r="A337" s="504">
        <v>22</v>
      </c>
      <c r="B337" s="227">
        <v>484</v>
      </c>
      <c r="C337" s="228" t="s">
        <v>473</v>
      </c>
      <c r="D337" s="228" t="s">
        <v>483</v>
      </c>
      <c r="E337" s="241">
        <v>2109</v>
      </c>
      <c r="F337" s="243" t="s">
        <v>32</v>
      </c>
      <c r="G337" s="504">
        <v>557</v>
      </c>
      <c r="H337" s="505">
        <v>3</v>
      </c>
      <c r="I337" s="505">
        <v>83</v>
      </c>
      <c r="J337" s="505">
        <v>130</v>
      </c>
      <c r="K337" s="505">
        <v>1</v>
      </c>
      <c r="L337" s="505">
        <v>48</v>
      </c>
      <c r="M337" s="505">
        <v>4</v>
      </c>
      <c r="N337" s="505">
        <v>4</v>
      </c>
      <c r="O337" s="505">
        <v>4</v>
      </c>
      <c r="P337" s="505">
        <v>0</v>
      </c>
      <c r="Q337" s="505">
        <v>13</v>
      </c>
      <c r="R337" s="505">
        <v>0</v>
      </c>
      <c r="S337" s="505">
        <v>0</v>
      </c>
      <c r="T337" s="505">
        <v>4</v>
      </c>
      <c r="U337" s="505">
        <v>1</v>
      </c>
      <c r="V337" s="505"/>
      <c r="W337" s="505">
        <v>6</v>
      </c>
      <c r="X337" s="505"/>
      <c r="Y337" s="505"/>
      <c r="Z337" s="505"/>
      <c r="AA337" s="505"/>
      <c r="AB337" s="505">
        <v>0</v>
      </c>
      <c r="AC337" s="505">
        <v>10</v>
      </c>
      <c r="AD337" s="505">
        <f t="shared" si="147"/>
        <v>311</v>
      </c>
    </row>
    <row r="338" spans="1:30" s="506" customFormat="1" ht="16.5" customHeight="1">
      <c r="A338" s="504">
        <v>22</v>
      </c>
      <c r="B338" s="227">
        <v>484</v>
      </c>
      <c r="C338" s="228" t="s">
        <v>473</v>
      </c>
      <c r="D338" s="228" t="s">
        <v>484</v>
      </c>
      <c r="E338" s="241">
        <v>2110</v>
      </c>
      <c r="F338" s="243" t="s">
        <v>31</v>
      </c>
      <c r="G338" s="504">
        <v>734</v>
      </c>
      <c r="H338" s="505">
        <v>7</v>
      </c>
      <c r="I338" s="505">
        <v>224</v>
      </c>
      <c r="J338" s="505">
        <v>173</v>
      </c>
      <c r="K338" s="505">
        <v>3</v>
      </c>
      <c r="L338" s="505">
        <v>37</v>
      </c>
      <c r="M338" s="505">
        <v>1</v>
      </c>
      <c r="N338" s="505">
        <v>3</v>
      </c>
      <c r="O338" s="505">
        <v>8</v>
      </c>
      <c r="P338" s="505">
        <v>4</v>
      </c>
      <c r="Q338" s="505">
        <v>14</v>
      </c>
      <c r="R338" s="505">
        <v>0</v>
      </c>
      <c r="S338" s="505">
        <v>0</v>
      </c>
      <c r="T338" s="505">
        <v>2</v>
      </c>
      <c r="U338" s="505">
        <v>1</v>
      </c>
      <c r="V338" s="505"/>
      <c r="W338" s="505">
        <v>2</v>
      </c>
      <c r="X338" s="505"/>
      <c r="Y338" s="505"/>
      <c r="Z338" s="505"/>
      <c r="AA338" s="505"/>
      <c r="AB338" s="505">
        <v>0</v>
      </c>
      <c r="AC338" s="505">
        <v>23</v>
      </c>
      <c r="AD338" s="505">
        <f t="shared" si="147"/>
        <v>502</v>
      </c>
    </row>
    <row r="339" spans="1:30" s="506" customFormat="1" ht="16.5" customHeight="1">
      <c r="A339" s="504">
        <v>22</v>
      </c>
      <c r="B339" s="227">
        <v>484</v>
      </c>
      <c r="C339" s="228" t="s">
        <v>473</v>
      </c>
      <c r="D339" s="251" t="s">
        <v>485</v>
      </c>
      <c r="E339" s="241">
        <v>2110</v>
      </c>
      <c r="F339" s="242" t="s">
        <v>79</v>
      </c>
      <c r="G339" s="504">
        <v>365</v>
      </c>
      <c r="H339" s="505">
        <v>0</v>
      </c>
      <c r="I339" s="505">
        <v>51</v>
      </c>
      <c r="J339" s="505">
        <v>139</v>
      </c>
      <c r="K339" s="505">
        <v>2</v>
      </c>
      <c r="L339" s="505">
        <v>8</v>
      </c>
      <c r="M339" s="505">
        <v>8</v>
      </c>
      <c r="N339" s="505">
        <v>2</v>
      </c>
      <c r="O339" s="505">
        <v>0</v>
      </c>
      <c r="P339" s="505">
        <v>2</v>
      </c>
      <c r="Q339" s="505">
        <v>9</v>
      </c>
      <c r="R339" s="505">
        <v>0</v>
      </c>
      <c r="S339" s="505">
        <v>0</v>
      </c>
      <c r="T339" s="505">
        <v>5</v>
      </c>
      <c r="U339" s="505">
        <v>0</v>
      </c>
      <c r="V339" s="505"/>
      <c r="W339" s="505">
        <v>5</v>
      </c>
      <c r="X339" s="505"/>
      <c r="Y339" s="505"/>
      <c r="Z339" s="505"/>
      <c r="AA339" s="505"/>
      <c r="AB339" s="505">
        <v>0</v>
      </c>
      <c r="AC339" s="505">
        <v>12</v>
      </c>
      <c r="AD339" s="505">
        <f t="shared" si="147"/>
        <v>243</v>
      </c>
    </row>
    <row r="340" spans="1:30" s="506" customFormat="1" ht="16.5" customHeight="1">
      <c r="A340" s="504">
        <v>22</v>
      </c>
      <c r="B340" s="227">
        <v>484</v>
      </c>
      <c r="C340" s="228" t="s">
        <v>473</v>
      </c>
      <c r="D340" s="251" t="s">
        <v>486</v>
      </c>
      <c r="E340" s="249">
        <v>2111</v>
      </c>
      <c r="F340" s="260" t="s">
        <v>31</v>
      </c>
      <c r="G340" s="504">
        <v>544</v>
      </c>
      <c r="H340" s="505">
        <v>4</v>
      </c>
      <c r="I340" s="505">
        <v>87</v>
      </c>
      <c r="J340" s="505">
        <v>134</v>
      </c>
      <c r="K340" s="505">
        <v>3</v>
      </c>
      <c r="L340" s="505">
        <v>11</v>
      </c>
      <c r="M340" s="505">
        <v>3</v>
      </c>
      <c r="N340" s="505">
        <v>0</v>
      </c>
      <c r="O340" s="505">
        <v>5</v>
      </c>
      <c r="P340" s="505">
        <v>3</v>
      </c>
      <c r="Q340" s="505">
        <v>31</v>
      </c>
      <c r="R340" s="505">
        <v>0</v>
      </c>
      <c r="S340" s="505">
        <v>0</v>
      </c>
      <c r="T340" s="505">
        <v>0</v>
      </c>
      <c r="U340" s="505">
        <v>2</v>
      </c>
      <c r="V340" s="505"/>
      <c r="W340" s="505">
        <v>5</v>
      </c>
      <c r="X340" s="505"/>
      <c r="Y340" s="505"/>
      <c r="Z340" s="505"/>
      <c r="AA340" s="505"/>
      <c r="AB340" s="505">
        <v>0</v>
      </c>
      <c r="AC340" s="505">
        <v>12</v>
      </c>
      <c r="AD340" s="505">
        <f t="shared" si="147"/>
        <v>300</v>
      </c>
    </row>
    <row r="341" spans="1:30" s="506" customFormat="1" ht="16.5" customHeight="1">
      <c r="A341" s="504">
        <v>22</v>
      </c>
      <c r="B341" s="227">
        <v>484</v>
      </c>
      <c r="C341" s="228" t="s">
        <v>473</v>
      </c>
      <c r="D341" s="251" t="s">
        <v>486</v>
      </c>
      <c r="E341" s="249">
        <v>2111</v>
      </c>
      <c r="F341" s="260" t="s">
        <v>32</v>
      </c>
      <c r="G341" s="504">
        <v>544</v>
      </c>
      <c r="H341" s="505">
        <v>5</v>
      </c>
      <c r="I341" s="505">
        <v>111</v>
      </c>
      <c r="J341" s="505">
        <v>111</v>
      </c>
      <c r="K341" s="505">
        <v>6</v>
      </c>
      <c r="L341" s="505">
        <v>15</v>
      </c>
      <c r="M341" s="505">
        <v>2</v>
      </c>
      <c r="N341" s="505">
        <v>0</v>
      </c>
      <c r="O341" s="505">
        <v>16</v>
      </c>
      <c r="P341" s="505">
        <v>2</v>
      </c>
      <c r="Q341" s="505">
        <v>23</v>
      </c>
      <c r="R341" s="505">
        <v>0</v>
      </c>
      <c r="S341" s="505">
        <v>1</v>
      </c>
      <c r="T341" s="505">
        <v>2</v>
      </c>
      <c r="U341" s="505">
        <v>5</v>
      </c>
      <c r="V341" s="505"/>
      <c r="W341" s="505">
        <v>7</v>
      </c>
      <c r="X341" s="505"/>
      <c r="Y341" s="505"/>
      <c r="Z341" s="505"/>
      <c r="AA341" s="505"/>
      <c r="AB341" s="505">
        <v>1</v>
      </c>
      <c r="AC341" s="505">
        <v>13</v>
      </c>
      <c r="AD341" s="505">
        <f t="shared" si="147"/>
        <v>320</v>
      </c>
    </row>
    <row r="342" spans="1:30" s="506" customFormat="1" ht="16.5" customHeight="1">
      <c r="A342" s="504">
        <v>22</v>
      </c>
      <c r="B342" s="227">
        <v>484</v>
      </c>
      <c r="C342" s="228" t="s">
        <v>473</v>
      </c>
      <c r="D342" s="251" t="s">
        <v>486</v>
      </c>
      <c r="E342" s="509">
        <v>2111</v>
      </c>
      <c r="F342" s="510" t="s">
        <v>33</v>
      </c>
      <c r="G342" s="511">
        <v>543</v>
      </c>
      <c r="H342" s="512">
        <v>6</v>
      </c>
      <c r="I342" s="512">
        <v>103</v>
      </c>
      <c r="J342" s="512">
        <v>118</v>
      </c>
      <c r="K342" s="512">
        <v>3</v>
      </c>
      <c r="L342" s="512">
        <v>12</v>
      </c>
      <c r="M342" s="512">
        <v>4</v>
      </c>
      <c r="N342" s="512">
        <v>0</v>
      </c>
      <c r="O342" s="512">
        <v>9</v>
      </c>
      <c r="P342" s="512">
        <v>3</v>
      </c>
      <c r="Q342" s="512">
        <v>28</v>
      </c>
      <c r="R342" s="512">
        <v>0</v>
      </c>
      <c r="S342" s="512">
        <v>1</v>
      </c>
      <c r="T342" s="512">
        <v>2</v>
      </c>
      <c r="U342" s="512">
        <v>3</v>
      </c>
      <c r="V342" s="512"/>
      <c r="W342" s="512">
        <v>2</v>
      </c>
      <c r="X342" s="512"/>
      <c r="Y342" s="512"/>
      <c r="Z342" s="512"/>
      <c r="AA342" s="512"/>
      <c r="AB342" s="512">
        <v>0</v>
      </c>
      <c r="AC342" s="512">
        <v>21</v>
      </c>
      <c r="AD342" s="512">
        <f t="shared" si="147"/>
        <v>315</v>
      </c>
    </row>
    <row r="343" spans="1:30" s="211" customFormat="1" ht="16.5">
      <c r="B343" s="219" t="s">
        <v>63</v>
      </c>
      <c r="C343" s="726" t="s">
        <v>64</v>
      </c>
      <c r="D343" s="726"/>
      <c r="E343" s="498"/>
      <c r="F343" s="498"/>
      <c r="G343" s="220">
        <f>SUM(G279:G342)</f>
        <v>36976</v>
      </c>
      <c r="H343" s="220">
        <f t="shared" ref="H343:AD343" si="148">SUM(H279:H342)</f>
        <v>420</v>
      </c>
      <c r="I343" s="220">
        <f t="shared" si="148"/>
        <v>6782</v>
      </c>
      <c r="J343" s="220">
        <f t="shared" si="148"/>
        <v>10553</v>
      </c>
      <c r="K343" s="220">
        <f t="shared" si="148"/>
        <v>144</v>
      </c>
      <c r="L343" s="220">
        <f t="shared" si="148"/>
        <v>878</v>
      </c>
      <c r="M343" s="220">
        <f t="shared" si="148"/>
        <v>185</v>
      </c>
      <c r="N343" s="220">
        <f t="shared" si="148"/>
        <v>107</v>
      </c>
      <c r="O343" s="220">
        <f t="shared" si="148"/>
        <v>541</v>
      </c>
      <c r="P343" s="220">
        <f t="shared" si="148"/>
        <v>122</v>
      </c>
      <c r="Q343" s="220">
        <f t="shared" si="148"/>
        <v>1138</v>
      </c>
      <c r="R343" s="220">
        <f t="shared" si="148"/>
        <v>0</v>
      </c>
      <c r="S343" s="220">
        <f t="shared" si="148"/>
        <v>29</v>
      </c>
      <c r="T343" s="220">
        <f t="shared" si="148"/>
        <v>369</v>
      </c>
      <c r="U343" s="220">
        <f t="shared" si="148"/>
        <v>142</v>
      </c>
      <c r="V343" s="220">
        <f t="shared" si="148"/>
        <v>0</v>
      </c>
      <c r="W343" s="220">
        <f t="shared" si="148"/>
        <v>286</v>
      </c>
      <c r="X343" s="220">
        <f t="shared" si="148"/>
        <v>0</v>
      </c>
      <c r="Y343" s="220">
        <f t="shared" si="148"/>
        <v>0</v>
      </c>
      <c r="Z343" s="220">
        <f t="shared" si="148"/>
        <v>0</v>
      </c>
      <c r="AA343" s="220">
        <f t="shared" si="148"/>
        <v>0</v>
      </c>
      <c r="AB343" s="220">
        <f t="shared" si="148"/>
        <v>11</v>
      </c>
      <c r="AC343" s="220">
        <f t="shared" si="148"/>
        <v>672</v>
      </c>
      <c r="AD343" s="220">
        <f t="shared" si="148"/>
        <v>22379</v>
      </c>
    </row>
    <row r="344" spans="1:30" s="211" customFormat="1" ht="16.5">
      <c r="E344" s="221"/>
      <c r="F344" s="221"/>
      <c r="T344" s="211">
        <f>T343/2</f>
        <v>184.5</v>
      </c>
      <c r="U344" s="211">
        <f>U343/2</f>
        <v>71</v>
      </c>
    </row>
    <row r="345" spans="1:30" s="211" customFormat="1" ht="16.5">
      <c r="B345" s="219" t="s">
        <v>65</v>
      </c>
      <c r="C345" s="727" t="s">
        <v>66</v>
      </c>
      <c r="D345" s="728"/>
      <c r="E345" s="728"/>
      <c r="F345" s="729"/>
      <c r="G345" s="222" t="s">
        <v>6</v>
      </c>
      <c r="H345" s="200" t="s">
        <v>7</v>
      </c>
      <c r="I345" s="200" t="s">
        <v>8</v>
      </c>
      <c r="J345" s="200" t="s">
        <v>9</v>
      </c>
      <c r="K345" s="200" t="s">
        <v>10</v>
      </c>
      <c r="L345" s="200" t="s">
        <v>11</v>
      </c>
      <c r="M345" s="200" t="s">
        <v>12</v>
      </c>
      <c r="N345" s="200" t="s">
        <v>13</v>
      </c>
      <c r="O345" s="200" t="s">
        <v>14</v>
      </c>
      <c r="P345" s="200" t="s">
        <v>15</v>
      </c>
      <c r="Q345" s="200" t="s">
        <v>16</v>
      </c>
      <c r="R345" s="200" t="s">
        <v>17</v>
      </c>
      <c r="S345" s="200" t="s">
        <v>18</v>
      </c>
      <c r="T345" s="200" t="s">
        <v>22</v>
      </c>
      <c r="U345" s="200" t="s">
        <v>23</v>
      </c>
      <c r="V345" s="200" t="s">
        <v>24</v>
      </c>
      <c r="W345" s="200" t="s">
        <v>25</v>
      </c>
      <c r="X345" s="200" t="s">
        <v>26</v>
      </c>
      <c r="Y345" s="200" t="s">
        <v>27</v>
      </c>
      <c r="Z345" s="200" t="s">
        <v>28</v>
      </c>
      <c r="AA345" s="200" t="s">
        <v>29</v>
      </c>
    </row>
    <row r="346" spans="1:30" s="211" customFormat="1" ht="16.5">
      <c r="C346" s="730"/>
      <c r="D346" s="731"/>
      <c r="E346" s="731"/>
      <c r="F346" s="732"/>
      <c r="G346" s="217">
        <f>G343</f>
        <v>36976</v>
      </c>
      <c r="H346" s="217">
        <f>H343+184</f>
        <v>604</v>
      </c>
      <c r="I346" s="217">
        <f>I343+71</f>
        <v>6853</v>
      </c>
      <c r="J346" s="217">
        <f>J343+185</f>
        <v>10738</v>
      </c>
      <c r="K346" s="217">
        <f>K343+71</f>
        <v>215</v>
      </c>
      <c r="L346" s="217">
        <f t="shared" ref="L346:S346" si="149">L343</f>
        <v>878</v>
      </c>
      <c r="M346" s="217">
        <f t="shared" si="149"/>
        <v>185</v>
      </c>
      <c r="N346" s="217">
        <f t="shared" si="149"/>
        <v>107</v>
      </c>
      <c r="O346" s="217">
        <f t="shared" si="149"/>
        <v>541</v>
      </c>
      <c r="P346" s="217">
        <f t="shared" si="149"/>
        <v>122</v>
      </c>
      <c r="Q346" s="217">
        <f t="shared" si="149"/>
        <v>1138</v>
      </c>
      <c r="R346" s="217">
        <f t="shared" si="149"/>
        <v>0</v>
      </c>
      <c r="S346" s="217">
        <f t="shared" si="149"/>
        <v>29</v>
      </c>
      <c r="T346" s="217">
        <f>W343</f>
        <v>286</v>
      </c>
      <c r="U346" s="217" t="s">
        <v>790</v>
      </c>
      <c r="V346" s="217" t="s">
        <v>790</v>
      </c>
      <c r="W346" s="217" t="s">
        <v>790</v>
      </c>
      <c r="X346" s="217" t="s">
        <v>790</v>
      </c>
      <c r="Y346" s="217">
        <f>AB343</f>
        <v>11</v>
      </c>
      <c r="Z346" s="217">
        <f>AC343</f>
        <v>672</v>
      </c>
      <c r="AA346" s="217">
        <f>SUM(H346:Z346)</f>
        <v>22379</v>
      </c>
    </row>
    <row r="347" spans="1:30" s="211" customFormat="1" ht="16.5">
      <c r="E347" s="221"/>
      <c r="F347" s="221"/>
    </row>
    <row r="348" spans="1:30" s="211" customFormat="1" ht="30.75" customHeight="1">
      <c r="B348" s="219" t="s">
        <v>67</v>
      </c>
      <c r="C348" s="733" t="s">
        <v>68</v>
      </c>
      <c r="D348" s="733"/>
      <c r="E348" s="733"/>
      <c r="F348" s="733"/>
      <c r="G348" s="222" t="s">
        <v>6</v>
      </c>
      <c r="H348" s="724" t="s">
        <v>69</v>
      </c>
      <c r="I348" s="724"/>
      <c r="J348" s="724" t="s">
        <v>70</v>
      </c>
      <c r="K348" s="724"/>
      <c r="L348" s="200" t="s">
        <v>11</v>
      </c>
      <c r="M348" s="200" t="s">
        <v>12</v>
      </c>
      <c r="N348" s="200" t="s">
        <v>13</v>
      </c>
      <c r="O348" s="200" t="s">
        <v>14</v>
      </c>
      <c r="P348" s="200" t="s">
        <v>15</v>
      </c>
      <c r="Q348" s="200" t="s">
        <v>16</v>
      </c>
      <c r="R348" s="200" t="s">
        <v>17</v>
      </c>
      <c r="S348" s="200" t="s">
        <v>18</v>
      </c>
      <c r="T348" s="200" t="s">
        <v>22</v>
      </c>
      <c r="U348" s="200" t="s">
        <v>23</v>
      </c>
      <c r="V348" s="200" t="s">
        <v>24</v>
      </c>
      <c r="W348" s="200" t="s">
        <v>25</v>
      </c>
      <c r="X348" s="200" t="s">
        <v>26</v>
      </c>
      <c r="Y348" s="200" t="s">
        <v>27</v>
      </c>
      <c r="Z348" s="200" t="s">
        <v>28</v>
      </c>
      <c r="AA348" s="200" t="s">
        <v>29</v>
      </c>
    </row>
    <row r="349" spans="1:30" s="211" customFormat="1" ht="16.5">
      <c r="C349" s="733"/>
      <c r="D349" s="733"/>
      <c r="E349" s="733"/>
      <c r="F349" s="733"/>
      <c r="G349" s="217">
        <f>G343</f>
        <v>36976</v>
      </c>
      <c r="H349" s="725">
        <f>H346+J346</f>
        <v>11342</v>
      </c>
      <c r="I349" s="725"/>
      <c r="J349" s="725">
        <f>I346+K346</f>
        <v>7068</v>
      </c>
      <c r="K349" s="725"/>
      <c r="L349" s="217">
        <f>L346</f>
        <v>878</v>
      </c>
      <c r="M349" s="217">
        <f t="shared" ref="M349:Q349" si="150">M346</f>
        <v>185</v>
      </c>
      <c r="N349" s="217">
        <f t="shared" si="150"/>
        <v>107</v>
      </c>
      <c r="O349" s="217">
        <f t="shared" si="150"/>
        <v>541</v>
      </c>
      <c r="P349" s="217">
        <f t="shared" si="150"/>
        <v>122</v>
      </c>
      <c r="Q349" s="217">
        <f t="shared" si="150"/>
        <v>1138</v>
      </c>
      <c r="R349" s="217" t="s">
        <v>790</v>
      </c>
      <c r="S349" s="217">
        <f>S346</f>
        <v>29</v>
      </c>
      <c r="T349" s="217">
        <f>T346</f>
        <v>286</v>
      </c>
      <c r="U349" s="217" t="s">
        <v>790</v>
      </c>
      <c r="V349" s="217" t="s">
        <v>790</v>
      </c>
      <c r="W349" s="217" t="s">
        <v>790</v>
      </c>
      <c r="X349" s="217" t="s">
        <v>790</v>
      </c>
      <c r="Y349" s="217">
        <f>Y346</f>
        <v>11</v>
      </c>
      <c r="Z349" s="217">
        <f>Z346</f>
        <v>672</v>
      </c>
      <c r="AA349" s="217">
        <f>SUM(H349:Z349)</f>
        <v>22379</v>
      </c>
    </row>
    <row r="350" spans="1:30" s="274" customFormat="1"/>
    <row r="351" spans="1:30" s="274" customFormat="1"/>
    <row r="352" spans="1:30" s="274" customFormat="1"/>
    <row r="353" spans="1:30" s="277" customFormat="1" ht="16.5">
      <c r="A353" s="276" t="s">
        <v>0</v>
      </c>
      <c r="B353" s="283" t="s">
        <v>1</v>
      </c>
      <c r="C353" s="282" t="s">
        <v>2</v>
      </c>
      <c r="D353" s="282" t="s">
        <v>3</v>
      </c>
      <c r="E353" s="275" t="s">
        <v>4</v>
      </c>
      <c r="F353" s="275" t="s">
        <v>5</v>
      </c>
      <c r="G353" s="275" t="s">
        <v>6</v>
      </c>
      <c r="H353" s="284" t="s">
        <v>7</v>
      </c>
      <c r="I353" s="284" t="s">
        <v>8</v>
      </c>
      <c r="J353" s="284" t="s">
        <v>9</v>
      </c>
      <c r="K353" s="284" t="s">
        <v>10</v>
      </c>
      <c r="L353" s="284" t="s">
        <v>11</v>
      </c>
      <c r="M353" s="284" t="s">
        <v>12</v>
      </c>
      <c r="N353" s="284" t="s">
        <v>13</v>
      </c>
      <c r="O353" s="284" t="s">
        <v>14</v>
      </c>
      <c r="P353" s="284" t="s">
        <v>15</v>
      </c>
      <c r="Q353" s="284" t="s">
        <v>16</v>
      </c>
      <c r="R353" s="284" t="s">
        <v>17</v>
      </c>
      <c r="S353" s="284" t="s">
        <v>18</v>
      </c>
      <c r="T353" s="286" t="s">
        <v>19</v>
      </c>
      <c r="U353" s="286" t="s">
        <v>20</v>
      </c>
      <c r="V353" s="286" t="s">
        <v>21</v>
      </c>
      <c r="W353" s="284" t="s">
        <v>22</v>
      </c>
      <c r="X353" s="284" t="s">
        <v>23</v>
      </c>
      <c r="Y353" s="284" t="s">
        <v>24</v>
      </c>
      <c r="Z353" s="284" t="s">
        <v>25</v>
      </c>
      <c r="AA353" s="284" t="s">
        <v>26</v>
      </c>
      <c r="AB353" s="284" t="s">
        <v>27</v>
      </c>
      <c r="AC353" s="284" t="s">
        <v>28</v>
      </c>
      <c r="AD353" s="284" t="s">
        <v>29</v>
      </c>
    </row>
    <row r="354" spans="1:30" s="203" customFormat="1" ht="16.5" customHeight="1">
      <c r="A354" s="204">
        <v>22</v>
      </c>
      <c r="B354" s="227">
        <v>487</v>
      </c>
      <c r="C354" s="228" t="s">
        <v>487</v>
      </c>
      <c r="D354" s="228" t="s">
        <v>487</v>
      </c>
      <c r="E354" s="241">
        <v>2123</v>
      </c>
      <c r="F354" s="242" t="s">
        <v>31</v>
      </c>
      <c r="G354" s="204">
        <v>554</v>
      </c>
      <c r="H354" s="208">
        <v>2</v>
      </c>
      <c r="I354" s="208">
        <v>79</v>
      </c>
      <c r="J354" s="208">
        <v>23</v>
      </c>
      <c r="K354" s="208">
        <v>3</v>
      </c>
      <c r="L354" s="208">
        <v>214</v>
      </c>
      <c r="M354" s="208"/>
      <c r="N354" s="208"/>
      <c r="O354" s="208"/>
      <c r="P354" s="208"/>
      <c r="Q354" s="208">
        <v>64</v>
      </c>
      <c r="R354" s="208"/>
      <c r="S354" s="208"/>
      <c r="T354" s="210">
        <v>1</v>
      </c>
      <c r="U354" s="210">
        <v>3</v>
      </c>
      <c r="V354" s="210"/>
      <c r="W354" s="208"/>
      <c r="X354" s="208"/>
      <c r="Y354" s="208"/>
      <c r="Z354" s="208"/>
      <c r="AA354" s="208"/>
      <c r="AB354" s="208">
        <v>0</v>
      </c>
      <c r="AC354" s="208">
        <v>13</v>
      </c>
      <c r="AD354" s="208">
        <f t="shared" ref="AD354:AD371" si="151">SUM(H354:AC354)</f>
        <v>402</v>
      </c>
    </row>
    <row r="355" spans="1:30" s="203" customFormat="1" ht="16.5" customHeight="1">
      <c r="A355" s="204">
        <v>22</v>
      </c>
      <c r="B355" s="227">
        <v>487</v>
      </c>
      <c r="C355" s="228" t="s">
        <v>487</v>
      </c>
      <c r="D355" s="228" t="s">
        <v>487</v>
      </c>
      <c r="E355" s="241">
        <v>2123</v>
      </c>
      <c r="F355" s="242" t="s">
        <v>32</v>
      </c>
      <c r="G355" s="204">
        <v>554</v>
      </c>
      <c r="H355" s="208">
        <v>4</v>
      </c>
      <c r="I355" s="208">
        <v>107</v>
      </c>
      <c r="J355" s="208">
        <v>30</v>
      </c>
      <c r="K355" s="208">
        <v>8</v>
      </c>
      <c r="L355" s="208">
        <v>190</v>
      </c>
      <c r="M355" s="208"/>
      <c r="N355" s="208"/>
      <c r="O355" s="208"/>
      <c r="P355" s="208"/>
      <c r="Q355" s="208">
        <v>50</v>
      </c>
      <c r="R355" s="208"/>
      <c r="S355" s="208"/>
      <c r="T355" s="210">
        <v>2</v>
      </c>
      <c r="U355" s="210">
        <v>4</v>
      </c>
      <c r="V355" s="210"/>
      <c r="W355" s="208"/>
      <c r="X355" s="208"/>
      <c r="Y355" s="208"/>
      <c r="Z355" s="208"/>
      <c r="AA355" s="208"/>
      <c r="AB355" s="208">
        <v>0</v>
      </c>
      <c r="AC355" s="208">
        <v>11</v>
      </c>
      <c r="AD355" s="208">
        <f t="shared" si="151"/>
        <v>406</v>
      </c>
    </row>
    <row r="356" spans="1:30" s="203" customFormat="1" ht="16.5" customHeight="1">
      <c r="A356" s="204">
        <v>22</v>
      </c>
      <c r="B356" s="227">
        <v>487</v>
      </c>
      <c r="C356" s="228" t="s">
        <v>487</v>
      </c>
      <c r="D356" s="228" t="s">
        <v>488</v>
      </c>
      <c r="E356" s="247">
        <v>2124</v>
      </c>
      <c r="F356" s="243" t="s">
        <v>31</v>
      </c>
      <c r="G356" s="204">
        <v>462</v>
      </c>
      <c r="H356" s="208">
        <v>2</v>
      </c>
      <c r="I356" s="208">
        <v>163</v>
      </c>
      <c r="J356" s="208">
        <v>15</v>
      </c>
      <c r="K356" s="208">
        <v>2</v>
      </c>
      <c r="L356" s="208">
        <v>88</v>
      </c>
      <c r="M356" s="208"/>
      <c r="N356" s="208"/>
      <c r="O356" s="208"/>
      <c r="P356" s="208"/>
      <c r="Q356" s="208">
        <v>18</v>
      </c>
      <c r="R356" s="208"/>
      <c r="S356" s="208"/>
      <c r="T356" s="210">
        <v>1</v>
      </c>
      <c r="U356" s="210">
        <v>2</v>
      </c>
      <c r="V356" s="210"/>
      <c r="W356" s="208"/>
      <c r="X356" s="208"/>
      <c r="Y356" s="208"/>
      <c r="Z356" s="208"/>
      <c r="AA356" s="208"/>
      <c r="AB356" s="208">
        <v>0</v>
      </c>
      <c r="AC356" s="208">
        <v>15</v>
      </c>
      <c r="AD356" s="208">
        <f t="shared" si="151"/>
        <v>306</v>
      </c>
    </row>
    <row r="357" spans="1:30" s="203" customFormat="1" ht="16.5" customHeight="1">
      <c r="A357" s="204">
        <v>22</v>
      </c>
      <c r="B357" s="227">
        <v>487</v>
      </c>
      <c r="C357" s="228" t="s">
        <v>487</v>
      </c>
      <c r="D357" s="228" t="s">
        <v>488</v>
      </c>
      <c r="E357" s="247">
        <v>2124</v>
      </c>
      <c r="F357" s="242" t="s">
        <v>32</v>
      </c>
      <c r="G357" s="204">
        <v>462</v>
      </c>
      <c r="H357" s="208">
        <v>2</v>
      </c>
      <c r="I357" s="208">
        <v>170</v>
      </c>
      <c r="J357" s="208">
        <v>13</v>
      </c>
      <c r="K357" s="208">
        <v>5</v>
      </c>
      <c r="L357" s="208">
        <v>95</v>
      </c>
      <c r="M357" s="208"/>
      <c r="N357" s="208"/>
      <c r="O357" s="208"/>
      <c r="P357" s="208"/>
      <c r="Q357" s="208">
        <v>21</v>
      </c>
      <c r="R357" s="208"/>
      <c r="S357" s="208"/>
      <c r="T357" s="210">
        <v>1</v>
      </c>
      <c r="U357" s="210">
        <v>4</v>
      </c>
      <c r="V357" s="210"/>
      <c r="W357" s="208"/>
      <c r="X357" s="208"/>
      <c r="Y357" s="208"/>
      <c r="Z357" s="208"/>
      <c r="AA357" s="208"/>
      <c r="AB357" s="208">
        <v>0</v>
      </c>
      <c r="AC357" s="208">
        <v>11</v>
      </c>
      <c r="AD357" s="208">
        <f t="shared" si="151"/>
        <v>322</v>
      </c>
    </row>
    <row r="358" spans="1:30" s="203" customFormat="1" ht="16.5" customHeight="1">
      <c r="A358" s="204">
        <v>22</v>
      </c>
      <c r="B358" s="227">
        <v>487</v>
      </c>
      <c r="C358" s="228" t="s">
        <v>487</v>
      </c>
      <c r="D358" s="228" t="s">
        <v>489</v>
      </c>
      <c r="E358" s="247">
        <v>2124</v>
      </c>
      <c r="F358" s="242" t="s">
        <v>79</v>
      </c>
      <c r="G358" s="204">
        <v>158</v>
      </c>
      <c r="H358" s="208">
        <v>3</v>
      </c>
      <c r="I358" s="208">
        <v>58</v>
      </c>
      <c r="J358" s="208">
        <v>5</v>
      </c>
      <c r="K358" s="208">
        <v>1</v>
      </c>
      <c r="L358" s="208">
        <v>30</v>
      </c>
      <c r="M358" s="208"/>
      <c r="N358" s="208"/>
      <c r="O358" s="208"/>
      <c r="P358" s="208"/>
      <c r="Q358" s="208">
        <v>15</v>
      </c>
      <c r="R358" s="208"/>
      <c r="S358" s="208"/>
      <c r="T358" s="210">
        <v>0</v>
      </c>
      <c r="U358" s="210">
        <v>1</v>
      </c>
      <c r="V358" s="210"/>
      <c r="W358" s="208"/>
      <c r="X358" s="208"/>
      <c r="Y358" s="208"/>
      <c r="Z358" s="208"/>
      <c r="AA358" s="208"/>
      <c r="AB358" s="208">
        <v>0</v>
      </c>
      <c r="AC358" s="208">
        <v>10</v>
      </c>
      <c r="AD358" s="208">
        <f t="shared" si="151"/>
        <v>123</v>
      </c>
    </row>
    <row r="359" spans="1:30" s="211" customFormat="1" ht="16.5">
      <c r="B359" s="219" t="s">
        <v>63</v>
      </c>
      <c r="C359" s="726" t="s">
        <v>64</v>
      </c>
      <c r="D359" s="726"/>
      <c r="E359" s="308"/>
      <c r="F359" s="308"/>
      <c r="G359" s="220">
        <f>SUM(G354:G358)</f>
        <v>2190</v>
      </c>
      <c r="H359" s="220">
        <f t="shared" ref="H359:AD359" si="152">SUM(H354:H358)</f>
        <v>13</v>
      </c>
      <c r="I359" s="220">
        <f t="shared" si="152"/>
        <v>577</v>
      </c>
      <c r="J359" s="220">
        <f t="shared" si="152"/>
        <v>86</v>
      </c>
      <c r="K359" s="220">
        <f t="shared" si="152"/>
        <v>19</v>
      </c>
      <c r="L359" s="220">
        <f t="shared" si="152"/>
        <v>617</v>
      </c>
      <c r="M359" s="220">
        <f t="shared" si="152"/>
        <v>0</v>
      </c>
      <c r="N359" s="220">
        <f t="shared" si="152"/>
        <v>0</v>
      </c>
      <c r="O359" s="220">
        <f t="shared" si="152"/>
        <v>0</v>
      </c>
      <c r="P359" s="220">
        <f t="shared" si="152"/>
        <v>0</v>
      </c>
      <c r="Q359" s="220">
        <f t="shared" si="152"/>
        <v>168</v>
      </c>
      <c r="R359" s="220">
        <f t="shared" si="152"/>
        <v>0</v>
      </c>
      <c r="S359" s="220">
        <f t="shared" si="152"/>
        <v>0</v>
      </c>
      <c r="T359" s="220">
        <f t="shared" si="152"/>
        <v>5</v>
      </c>
      <c r="U359" s="220">
        <f t="shared" si="152"/>
        <v>14</v>
      </c>
      <c r="V359" s="220">
        <f t="shared" si="152"/>
        <v>0</v>
      </c>
      <c r="W359" s="220">
        <f t="shared" si="152"/>
        <v>0</v>
      </c>
      <c r="X359" s="220">
        <f t="shared" si="152"/>
        <v>0</v>
      </c>
      <c r="Y359" s="220">
        <f t="shared" si="152"/>
        <v>0</v>
      </c>
      <c r="Z359" s="220">
        <f t="shared" si="152"/>
        <v>0</v>
      </c>
      <c r="AA359" s="220">
        <f t="shared" si="152"/>
        <v>0</v>
      </c>
      <c r="AB359" s="220">
        <f t="shared" si="152"/>
        <v>0</v>
      </c>
      <c r="AC359" s="220">
        <f t="shared" si="152"/>
        <v>60</v>
      </c>
      <c r="AD359" s="220">
        <f t="shared" si="152"/>
        <v>1559</v>
      </c>
    </row>
    <row r="360" spans="1:30" s="211" customFormat="1" ht="16.5">
      <c r="E360" s="221"/>
      <c r="F360" s="221"/>
      <c r="T360" s="211">
        <f>T359/2</f>
        <v>2.5</v>
      </c>
      <c r="U360" s="211">
        <f>U359/2</f>
        <v>7</v>
      </c>
    </row>
    <row r="361" spans="1:30" s="211" customFormat="1" ht="16.5">
      <c r="B361" s="219" t="s">
        <v>65</v>
      </c>
      <c r="C361" s="727" t="s">
        <v>66</v>
      </c>
      <c r="D361" s="728"/>
      <c r="E361" s="728"/>
      <c r="F361" s="729"/>
      <c r="G361" s="222" t="s">
        <v>6</v>
      </c>
      <c r="H361" s="200" t="s">
        <v>7</v>
      </c>
      <c r="I361" s="200" t="s">
        <v>8</v>
      </c>
      <c r="J361" s="200" t="s">
        <v>9</v>
      </c>
      <c r="K361" s="200" t="s">
        <v>10</v>
      </c>
      <c r="L361" s="200" t="s">
        <v>11</v>
      </c>
      <c r="M361" s="200" t="s">
        <v>12</v>
      </c>
      <c r="N361" s="200" t="s">
        <v>13</v>
      </c>
      <c r="O361" s="200" t="s">
        <v>14</v>
      </c>
      <c r="P361" s="200" t="s">
        <v>15</v>
      </c>
      <c r="Q361" s="200" t="s">
        <v>16</v>
      </c>
      <c r="R361" s="200" t="s">
        <v>17</v>
      </c>
      <c r="S361" s="200" t="s">
        <v>18</v>
      </c>
      <c r="T361" s="200" t="s">
        <v>22</v>
      </c>
      <c r="U361" s="200" t="s">
        <v>23</v>
      </c>
      <c r="V361" s="200" t="s">
        <v>24</v>
      </c>
      <c r="W361" s="200" t="s">
        <v>25</v>
      </c>
      <c r="X361" s="200" t="s">
        <v>26</v>
      </c>
      <c r="Y361" s="200" t="s">
        <v>27</v>
      </c>
      <c r="Z361" s="200" t="s">
        <v>28</v>
      </c>
      <c r="AA361" s="200" t="s">
        <v>29</v>
      </c>
    </row>
    <row r="362" spans="1:30" s="211" customFormat="1" ht="16.5">
      <c r="C362" s="730"/>
      <c r="D362" s="731"/>
      <c r="E362" s="731"/>
      <c r="F362" s="732"/>
      <c r="G362" s="217">
        <f>G359</f>
        <v>2190</v>
      </c>
      <c r="H362" s="217">
        <f>H359+2</f>
        <v>15</v>
      </c>
      <c r="I362" s="217">
        <f>I359+7</f>
        <v>584</v>
      </c>
      <c r="J362" s="217">
        <f>J359+3</f>
        <v>89</v>
      </c>
      <c r="K362" s="217">
        <f>K359+7</f>
        <v>26</v>
      </c>
      <c r="L362" s="217">
        <f t="shared" ref="L362:S362" si="153">L359</f>
        <v>617</v>
      </c>
      <c r="M362" s="217">
        <f t="shared" si="153"/>
        <v>0</v>
      </c>
      <c r="N362" s="217">
        <f t="shared" si="153"/>
        <v>0</v>
      </c>
      <c r="O362" s="217">
        <f t="shared" si="153"/>
        <v>0</v>
      </c>
      <c r="P362" s="217">
        <f t="shared" si="153"/>
        <v>0</v>
      </c>
      <c r="Q362" s="217">
        <f t="shared" si="153"/>
        <v>168</v>
      </c>
      <c r="R362" s="217">
        <f t="shared" si="153"/>
        <v>0</v>
      </c>
      <c r="S362" s="217">
        <f t="shared" si="153"/>
        <v>0</v>
      </c>
      <c r="T362" s="217">
        <f>W359</f>
        <v>0</v>
      </c>
      <c r="U362" s="217">
        <f t="shared" ref="U362" si="154">X359</f>
        <v>0</v>
      </c>
      <c r="V362" s="217">
        <f t="shared" ref="V362" si="155">Y359</f>
        <v>0</v>
      </c>
      <c r="W362" s="217">
        <f t="shared" ref="W362" si="156">Z359</f>
        <v>0</v>
      </c>
      <c r="X362" s="217">
        <f t="shared" ref="X362" si="157">AA359</f>
        <v>0</v>
      </c>
      <c r="Y362" s="217">
        <f>AB359</f>
        <v>0</v>
      </c>
      <c r="Z362" s="217">
        <f>AC359</f>
        <v>60</v>
      </c>
      <c r="AA362" s="217">
        <f>SUM(H362:Z362)</f>
        <v>1559</v>
      </c>
    </row>
    <row r="363" spans="1:30" s="211" customFormat="1" ht="16.5">
      <c r="E363" s="221"/>
      <c r="F363" s="221"/>
    </row>
    <row r="364" spans="1:30" s="211" customFormat="1" ht="30.75" customHeight="1">
      <c r="B364" s="219" t="s">
        <v>67</v>
      </c>
      <c r="C364" s="733" t="s">
        <v>68</v>
      </c>
      <c r="D364" s="733"/>
      <c r="E364" s="733"/>
      <c r="F364" s="733"/>
      <c r="G364" s="222" t="s">
        <v>6</v>
      </c>
      <c r="H364" s="724" t="s">
        <v>69</v>
      </c>
      <c r="I364" s="724"/>
      <c r="J364" s="724" t="s">
        <v>70</v>
      </c>
      <c r="K364" s="724"/>
      <c r="L364" s="200" t="s">
        <v>11</v>
      </c>
      <c r="M364" s="200" t="s">
        <v>12</v>
      </c>
      <c r="N364" s="200" t="s">
        <v>13</v>
      </c>
      <c r="O364" s="200" t="s">
        <v>14</v>
      </c>
      <c r="P364" s="200" t="s">
        <v>15</v>
      </c>
      <c r="Q364" s="200" t="s">
        <v>16</v>
      </c>
      <c r="R364" s="200" t="s">
        <v>17</v>
      </c>
      <c r="S364" s="200" t="s">
        <v>18</v>
      </c>
      <c r="T364" s="200" t="s">
        <v>22</v>
      </c>
      <c r="U364" s="200" t="s">
        <v>23</v>
      </c>
      <c r="V364" s="200" t="s">
        <v>24</v>
      </c>
      <c r="W364" s="200" t="s">
        <v>25</v>
      </c>
      <c r="X364" s="200" t="s">
        <v>26</v>
      </c>
      <c r="Y364" s="200" t="s">
        <v>27</v>
      </c>
      <c r="Z364" s="200" t="s">
        <v>28</v>
      </c>
      <c r="AA364" s="200" t="s">
        <v>29</v>
      </c>
    </row>
    <row r="365" spans="1:30" s="211" customFormat="1" ht="16.5">
      <c r="C365" s="733"/>
      <c r="D365" s="733"/>
      <c r="E365" s="733"/>
      <c r="F365" s="733"/>
      <c r="G365" s="217">
        <f>G359</f>
        <v>2190</v>
      </c>
      <c r="H365" s="725">
        <f>H362+J362</f>
        <v>104</v>
      </c>
      <c r="I365" s="725"/>
      <c r="J365" s="725">
        <f>I362+K362</f>
        <v>610</v>
      </c>
      <c r="K365" s="725"/>
      <c r="L365" s="217">
        <f>L362</f>
        <v>617</v>
      </c>
      <c r="M365" s="217" t="s">
        <v>790</v>
      </c>
      <c r="N365" s="217" t="s">
        <v>790</v>
      </c>
      <c r="O365" s="217" t="s">
        <v>790</v>
      </c>
      <c r="P365" s="217" t="s">
        <v>790</v>
      </c>
      <c r="Q365" s="217">
        <f t="shared" ref="Q365" si="158">Q362</f>
        <v>168</v>
      </c>
      <c r="R365" s="217" t="s">
        <v>790</v>
      </c>
      <c r="S365" s="217" t="s">
        <v>790</v>
      </c>
      <c r="T365" s="217" t="s">
        <v>790</v>
      </c>
      <c r="U365" s="217" t="s">
        <v>790</v>
      </c>
      <c r="V365" s="217" t="s">
        <v>790</v>
      </c>
      <c r="W365" s="217" t="s">
        <v>790</v>
      </c>
      <c r="X365" s="217" t="s">
        <v>790</v>
      </c>
      <c r="Y365" s="217">
        <f>Y362</f>
        <v>0</v>
      </c>
      <c r="Z365" s="217">
        <f>Z362</f>
        <v>60</v>
      </c>
      <c r="AA365" s="217">
        <f>SUM(H365:Z365)</f>
        <v>1559</v>
      </c>
    </row>
    <row r="366" spans="1:30" s="274" customFormat="1"/>
    <row r="367" spans="1:30" s="274" customFormat="1">
      <c r="A367" s="282"/>
      <c r="B367" s="282"/>
      <c r="C367" s="282"/>
      <c r="D367" s="282"/>
      <c r="E367" s="282"/>
      <c r="F367" s="282"/>
      <c r="G367" s="282"/>
    </row>
    <row r="368" spans="1:30" s="203" customFormat="1" ht="16.5" customHeight="1">
      <c r="A368" s="204">
        <v>22</v>
      </c>
      <c r="B368" s="227">
        <v>506</v>
      </c>
      <c r="C368" s="228" t="s">
        <v>490</v>
      </c>
      <c r="D368" s="228" t="s">
        <v>490</v>
      </c>
      <c r="E368" s="247">
        <v>2173</v>
      </c>
      <c r="F368" s="243" t="s">
        <v>31</v>
      </c>
      <c r="G368" s="204">
        <v>610</v>
      </c>
      <c r="H368" s="208">
        <v>11</v>
      </c>
      <c r="I368" s="208">
        <v>136</v>
      </c>
      <c r="J368" s="208">
        <v>212</v>
      </c>
      <c r="K368" s="208">
        <v>2</v>
      </c>
      <c r="L368" s="208">
        <v>49</v>
      </c>
      <c r="M368" s="208"/>
      <c r="N368" s="208"/>
      <c r="O368" s="208"/>
      <c r="P368" s="208">
        <v>0</v>
      </c>
      <c r="Q368" s="208">
        <v>15</v>
      </c>
      <c r="R368" s="208"/>
      <c r="S368" s="208"/>
      <c r="T368" s="210">
        <v>9</v>
      </c>
      <c r="U368" s="210">
        <v>1</v>
      </c>
      <c r="V368" s="210"/>
      <c r="W368" s="208"/>
      <c r="X368" s="208"/>
      <c r="Y368" s="208"/>
      <c r="Z368" s="208"/>
      <c r="AA368" s="208"/>
      <c r="AB368" s="208">
        <v>0</v>
      </c>
      <c r="AC368" s="208">
        <v>8</v>
      </c>
      <c r="AD368" s="208">
        <f t="shared" si="151"/>
        <v>443</v>
      </c>
    </row>
    <row r="369" spans="1:30" s="203" customFormat="1" ht="16.5" customHeight="1">
      <c r="A369" s="204">
        <v>22</v>
      </c>
      <c r="B369" s="227">
        <v>506</v>
      </c>
      <c r="C369" s="233" t="s">
        <v>490</v>
      </c>
      <c r="D369" s="233" t="s">
        <v>490</v>
      </c>
      <c r="E369" s="261">
        <v>2173</v>
      </c>
      <c r="F369" s="245" t="s">
        <v>32</v>
      </c>
      <c r="G369" s="204">
        <v>610</v>
      </c>
      <c r="H369" s="208">
        <v>18</v>
      </c>
      <c r="I369" s="208">
        <v>116</v>
      </c>
      <c r="J369" s="208">
        <v>250</v>
      </c>
      <c r="K369" s="208">
        <v>0</v>
      </c>
      <c r="L369" s="208">
        <v>27</v>
      </c>
      <c r="M369" s="208"/>
      <c r="N369" s="208"/>
      <c r="O369" s="208"/>
      <c r="P369" s="208">
        <v>0</v>
      </c>
      <c r="Q369" s="208">
        <v>6</v>
      </c>
      <c r="R369" s="208"/>
      <c r="S369" s="208"/>
      <c r="T369" s="210">
        <v>5</v>
      </c>
      <c r="U369" s="210">
        <v>5</v>
      </c>
      <c r="V369" s="210"/>
      <c r="W369" s="208"/>
      <c r="X369" s="208"/>
      <c r="Y369" s="208"/>
      <c r="Z369" s="208"/>
      <c r="AA369" s="208"/>
      <c r="AB369" s="208">
        <v>0</v>
      </c>
      <c r="AC369" s="208">
        <v>10</v>
      </c>
      <c r="AD369" s="208">
        <f t="shared" si="151"/>
        <v>437</v>
      </c>
    </row>
    <row r="370" spans="1:30" s="203" customFormat="1" ht="16.5" customHeight="1">
      <c r="A370" s="204">
        <v>22</v>
      </c>
      <c r="B370" s="227">
        <v>506</v>
      </c>
      <c r="C370" s="228" t="s">
        <v>490</v>
      </c>
      <c r="D370" s="228" t="s">
        <v>490</v>
      </c>
      <c r="E370" s="241">
        <v>2174</v>
      </c>
      <c r="F370" s="243" t="s">
        <v>31</v>
      </c>
      <c r="G370" s="204">
        <v>527</v>
      </c>
      <c r="H370" s="208">
        <v>18</v>
      </c>
      <c r="I370" s="208">
        <v>112</v>
      </c>
      <c r="J370" s="208">
        <v>169</v>
      </c>
      <c r="K370" s="208">
        <v>0</v>
      </c>
      <c r="L370" s="208">
        <v>20</v>
      </c>
      <c r="M370" s="208"/>
      <c r="N370" s="208"/>
      <c r="O370" s="208"/>
      <c r="P370" s="208">
        <v>4</v>
      </c>
      <c r="Q370" s="208">
        <v>20</v>
      </c>
      <c r="R370" s="208"/>
      <c r="S370" s="208"/>
      <c r="T370" s="210">
        <v>15</v>
      </c>
      <c r="U370" s="210">
        <v>5</v>
      </c>
      <c r="V370" s="210"/>
      <c r="W370" s="208"/>
      <c r="X370" s="208"/>
      <c r="Y370" s="208"/>
      <c r="Z370" s="208"/>
      <c r="AA370" s="208"/>
      <c r="AB370" s="208">
        <v>0</v>
      </c>
      <c r="AC370" s="208">
        <v>8</v>
      </c>
      <c r="AD370" s="208">
        <f t="shared" si="151"/>
        <v>371</v>
      </c>
    </row>
    <row r="371" spans="1:30" s="203" customFormat="1" ht="16.5" customHeight="1">
      <c r="A371" s="204">
        <v>22</v>
      </c>
      <c r="B371" s="227">
        <v>506</v>
      </c>
      <c r="C371" s="228" t="s">
        <v>490</v>
      </c>
      <c r="D371" s="228" t="s">
        <v>490</v>
      </c>
      <c r="E371" s="249">
        <v>2174</v>
      </c>
      <c r="F371" s="260" t="s">
        <v>32</v>
      </c>
      <c r="G371" s="204">
        <v>527</v>
      </c>
      <c r="H371" s="208">
        <v>17</v>
      </c>
      <c r="I371" s="208">
        <v>119</v>
      </c>
      <c r="J371" s="208">
        <v>168</v>
      </c>
      <c r="K371" s="208">
        <v>2</v>
      </c>
      <c r="L371" s="208">
        <v>20</v>
      </c>
      <c r="M371" s="208"/>
      <c r="N371" s="208"/>
      <c r="O371" s="208"/>
      <c r="P371" s="208">
        <v>0</v>
      </c>
      <c r="Q371" s="208">
        <v>10</v>
      </c>
      <c r="R371" s="208"/>
      <c r="S371" s="208"/>
      <c r="T371" s="210">
        <v>12</v>
      </c>
      <c r="U371" s="210">
        <v>6</v>
      </c>
      <c r="V371" s="210"/>
      <c r="W371" s="208"/>
      <c r="X371" s="208"/>
      <c r="Y371" s="208"/>
      <c r="Z371" s="208"/>
      <c r="AA371" s="208"/>
      <c r="AB371" s="208">
        <v>0</v>
      </c>
      <c r="AC371" s="208">
        <v>10</v>
      </c>
      <c r="AD371" s="208">
        <f t="shared" si="151"/>
        <v>364</v>
      </c>
    </row>
    <row r="372" spans="1:30" s="211" customFormat="1" ht="16.5">
      <c r="B372" s="219" t="s">
        <v>63</v>
      </c>
      <c r="C372" s="726" t="s">
        <v>64</v>
      </c>
      <c r="D372" s="726"/>
      <c r="E372" s="308"/>
      <c r="F372" s="308"/>
      <c r="G372" s="220">
        <f>SUM(G368:G371)</f>
        <v>2274</v>
      </c>
      <c r="H372" s="220">
        <f t="shared" ref="H372:AD372" si="159">SUM(H368:H371)</f>
        <v>64</v>
      </c>
      <c r="I372" s="220">
        <f t="shared" si="159"/>
        <v>483</v>
      </c>
      <c r="J372" s="220">
        <f t="shared" si="159"/>
        <v>799</v>
      </c>
      <c r="K372" s="220">
        <f t="shared" si="159"/>
        <v>4</v>
      </c>
      <c r="L372" s="220">
        <f t="shared" si="159"/>
        <v>116</v>
      </c>
      <c r="M372" s="220">
        <f t="shared" si="159"/>
        <v>0</v>
      </c>
      <c r="N372" s="220">
        <f t="shared" si="159"/>
        <v>0</v>
      </c>
      <c r="O372" s="220">
        <f t="shared" si="159"/>
        <v>0</v>
      </c>
      <c r="P372" s="220">
        <f t="shared" si="159"/>
        <v>4</v>
      </c>
      <c r="Q372" s="220">
        <f t="shared" si="159"/>
        <v>51</v>
      </c>
      <c r="R372" s="220">
        <f t="shared" si="159"/>
        <v>0</v>
      </c>
      <c r="S372" s="220">
        <f t="shared" si="159"/>
        <v>0</v>
      </c>
      <c r="T372" s="220">
        <f t="shared" si="159"/>
        <v>41</v>
      </c>
      <c r="U372" s="220">
        <f t="shared" si="159"/>
        <v>17</v>
      </c>
      <c r="V372" s="220">
        <f t="shared" si="159"/>
        <v>0</v>
      </c>
      <c r="W372" s="220">
        <f t="shared" si="159"/>
        <v>0</v>
      </c>
      <c r="X372" s="220">
        <f t="shared" si="159"/>
        <v>0</v>
      </c>
      <c r="Y372" s="220">
        <f t="shared" si="159"/>
        <v>0</v>
      </c>
      <c r="Z372" s="220">
        <f t="shared" si="159"/>
        <v>0</v>
      </c>
      <c r="AA372" s="220">
        <f t="shared" si="159"/>
        <v>0</v>
      </c>
      <c r="AB372" s="220">
        <f t="shared" si="159"/>
        <v>0</v>
      </c>
      <c r="AC372" s="220">
        <f t="shared" si="159"/>
        <v>36</v>
      </c>
      <c r="AD372" s="220">
        <f t="shared" si="159"/>
        <v>1615</v>
      </c>
    </row>
    <row r="373" spans="1:30" s="211" customFormat="1" ht="16.5">
      <c r="E373" s="221"/>
      <c r="F373" s="221"/>
      <c r="T373" s="211">
        <f>T372/2</f>
        <v>20.5</v>
      </c>
      <c r="U373" s="211">
        <f>U372/2</f>
        <v>8.5</v>
      </c>
    </row>
    <row r="374" spans="1:30" s="211" customFormat="1" ht="16.5">
      <c r="B374" s="219" t="s">
        <v>65</v>
      </c>
      <c r="C374" s="727" t="s">
        <v>66</v>
      </c>
      <c r="D374" s="728"/>
      <c r="E374" s="728"/>
      <c r="F374" s="729"/>
      <c r="G374" s="222" t="s">
        <v>6</v>
      </c>
      <c r="H374" s="200" t="s">
        <v>7</v>
      </c>
      <c r="I374" s="200" t="s">
        <v>8</v>
      </c>
      <c r="J374" s="200" t="s">
        <v>9</v>
      </c>
      <c r="K374" s="200" t="s">
        <v>10</v>
      </c>
      <c r="L374" s="200" t="s">
        <v>11</v>
      </c>
      <c r="M374" s="200" t="s">
        <v>12</v>
      </c>
      <c r="N374" s="200" t="s">
        <v>13</v>
      </c>
      <c r="O374" s="200" t="s">
        <v>14</v>
      </c>
      <c r="P374" s="200" t="s">
        <v>15</v>
      </c>
      <c r="Q374" s="200" t="s">
        <v>16</v>
      </c>
      <c r="R374" s="200" t="s">
        <v>17</v>
      </c>
      <c r="S374" s="200" t="s">
        <v>18</v>
      </c>
      <c r="T374" s="200" t="s">
        <v>22</v>
      </c>
      <c r="U374" s="200" t="s">
        <v>23</v>
      </c>
      <c r="V374" s="200" t="s">
        <v>24</v>
      </c>
      <c r="W374" s="200" t="s">
        <v>25</v>
      </c>
      <c r="X374" s="200" t="s">
        <v>26</v>
      </c>
      <c r="Y374" s="200" t="s">
        <v>27</v>
      </c>
      <c r="Z374" s="200" t="s">
        <v>28</v>
      </c>
      <c r="AA374" s="200" t="s">
        <v>29</v>
      </c>
    </row>
    <row r="375" spans="1:30" s="211" customFormat="1" ht="16.5">
      <c r="C375" s="730"/>
      <c r="D375" s="731"/>
      <c r="E375" s="731"/>
      <c r="F375" s="732"/>
      <c r="G375" s="217">
        <f>G372</f>
        <v>2274</v>
      </c>
      <c r="H375" s="217">
        <f>H372+20</f>
        <v>84</v>
      </c>
      <c r="I375" s="217">
        <f>I372+9</f>
        <v>492</v>
      </c>
      <c r="J375" s="217">
        <f>J372+21</f>
        <v>820</v>
      </c>
      <c r="K375" s="217">
        <f>K372+8</f>
        <v>12</v>
      </c>
      <c r="L375" s="217">
        <f t="shared" ref="L375:S375" si="160">L372</f>
        <v>116</v>
      </c>
      <c r="M375" s="217">
        <f t="shared" si="160"/>
        <v>0</v>
      </c>
      <c r="N375" s="217">
        <f t="shared" si="160"/>
        <v>0</v>
      </c>
      <c r="O375" s="217">
        <f t="shared" si="160"/>
        <v>0</v>
      </c>
      <c r="P375" s="217">
        <f t="shared" si="160"/>
        <v>4</v>
      </c>
      <c r="Q375" s="217">
        <f t="shared" si="160"/>
        <v>51</v>
      </c>
      <c r="R375" s="217">
        <f t="shared" si="160"/>
        <v>0</v>
      </c>
      <c r="S375" s="217">
        <f t="shared" si="160"/>
        <v>0</v>
      </c>
      <c r="T375" s="217">
        <f>W372</f>
        <v>0</v>
      </c>
      <c r="U375" s="217">
        <f t="shared" ref="U375" si="161">X372</f>
        <v>0</v>
      </c>
      <c r="V375" s="217">
        <f t="shared" ref="V375" si="162">Y372</f>
        <v>0</v>
      </c>
      <c r="W375" s="217">
        <f t="shared" ref="W375" si="163">Z372</f>
        <v>0</v>
      </c>
      <c r="X375" s="217">
        <f t="shared" ref="X375" si="164">AA372</f>
        <v>0</v>
      </c>
      <c r="Y375" s="217">
        <f>AB372</f>
        <v>0</v>
      </c>
      <c r="Z375" s="217">
        <f>AC372</f>
        <v>36</v>
      </c>
      <c r="AA375" s="217">
        <f>SUM(H375:Z375)</f>
        <v>1615</v>
      </c>
    </row>
    <row r="376" spans="1:30" s="211" customFormat="1" ht="16.5">
      <c r="E376" s="221"/>
      <c r="F376" s="221"/>
    </row>
    <row r="377" spans="1:30" s="211" customFormat="1" ht="30.75" customHeight="1">
      <c r="B377" s="219" t="s">
        <v>67</v>
      </c>
      <c r="C377" s="733" t="s">
        <v>68</v>
      </c>
      <c r="D377" s="733"/>
      <c r="E377" s="733"/>
      <c r="F377" s="733"/>
      <c r="G377" s="222" t="s">
        <v>6</v>
      </c>
      <c r="H377" s="724" t="s">
        <v>69</v>
      </c>
      <c r="I377" s="724"/>
      <c r="J377" s="724" t="s">
        <v>70</v>
      </c>
      <c r="K377" s="724"/>
      <c r="L377" s="200" t="s">
        <v>11</v>
      </c>
      <c r="M377" s="200" t="s">
        <v>12</v>
      </c>
      <c r="N377" s="200" t="s">
        <v>13</v>
      </c>
      <c r="O377" s="200" t="s">
        <v>14</v>
      </c>
      <c r="P377" s="200" t="s">
        <v>15</v>
      </c>
      <c r="Q377" s="200" t="s">
        <v>16</v>
      </c>
      <c r="R377" s="200" t="s">
        <v>17</v>
      </c>
      <c r="S377" s="200" t="s">
        <v>18</v>
      </c>
      <c r="T377" s="200" t="s">
        <v>22</v>
      </c>
      <c r="U377" s="200" t="s">
        <v>23</v>
      </c>
      <c r="V377" s="200" t="s">
        <v>24</v>
      </c>
      <c r="W377" s="200" t="s">
        <v>25</v>
      </c>
      <c r="X377" s="200" t="s">
        <v>26</v>
      </c>
      <c r="Y377" s="200" t="s">
        <v>27</v>
      </c>
      <c r="Z377" s="200" t="s">
        <v>28</v>
      </c>
      <c r="AA377" s="200" t="s">
        <v>29</v>
      </c>
    </row>
    <row r="378" spans="1:30" s="211" customFormat="1" ht="16.5">
      <c r="C378" s="733"/>
      <c r="D378" s="733"/>
      <c r="E378" s="733"/>
      <c r="F378" s="733"/>
      <c r="G378" s="217">
        <f>G372</f>
        <v>2274</v>
      </c>
      <c r="H378" s="725">
        <f>H375+J375</f>
        <v>904</v>
      </c>
      <c r="I378" s="725"/>
      <c r="J378" s="725">
        <f>I375+K375</f>
        <v>504</v>
      </c>
      <c r="K378" s="725"/>
      <c r="L378" s="217">
        <f>L375</f>
        <v>116</v>
      </c>
      <c r="M378" s="217" t="s">
        <v>790</v>
      </c>
      <c r="N378" s="217" t="s">
        <v>790</v>
      </c>
      <c r="O378" s="217" t="s">
        <v>790</v>
      </c>
      <c r="P378" s="217">
        <f t="shared" ref="P378:Q378" si="165">P375</f>
        <v>4</v>
      </c>
      <c r="Q378" s="217">
        <f t="shared" si="165"/>
        <v>51</v>
      </c>
      <c r="R378" s="217" t="s">
        <v>790</v>
      </c>
      <c r="S378" s="217" t="s">
        <v>790</v>
      </c>
      <c r="T378" s="217" t="s">
        <v>790</v>
      </c>
      <c r="U378" s="217" t="s">
        <v>790</v>
      </c>
      <c r="V378" s="217" t="s">
        <v>790</v>
      </c>
      <c r="W378" s="217" t="s">
        <v>790</v>
      </c>
      <c r="X378" s="217" t="s">
        <v>790</v>
      </c>
      <c r="Y378" s="217">
        <f>Y375</f>
        <v>0</v>
      </c>
      <c r="Z378" s="217">
        <f>Z375</f>
        <v>36</v>
      </c>
      <c r="AA378" s="217">
        <f>SUM(H378:Z378)</f>
        <v>1615</v>
      </c>
    </row>
    <row r="379" spans="1:30" s="274" customFormat="1"/>
    <row r="380" spans="1:30" s="274" customFormat="1"/>
    <row r="389" spans="4:4">
      <c r="D389" s="343"/>
    </row>
  </sheetData>
  <mergeCells count="133">
    <mergeCell ref="C4:D4"/>
    <mergeCell ref="C6:F7"/>
    <mergeCell ref="C9:F10"/>
    <mergeCell ref="H9:I9"/>
    <mergeCell ref="J9:K9"/>
    <mergeCell ref="H10:I10"/>
    <mergeCell ref="J10:K10"/>
    <mergeCell ref="C37:D37"/>
    <mergeCell ref="C39:F40"/>
    <mergeCell ref="C22:D22"/>
    <mergeCell ref="C24:F25"/>
    <mergeCell ref="C27:F28"/>
    <mergeCell ref="H27:I27"/>
    <mergeCell ref="J27:K27"/>
    <mergeCell ref="H28:I28"/>
    <mergeCell ref="J28:K28"/>
    <mergeCell ref="C67:F68"/>
    <mergeCell ref="H67:I67"/>
    <mergeCell ref="J67:K67"/>
    <mergeCell ref="H68:I68"/>
    <mergeCell ref="J68:K68"/>
    <mergeCell ref="C42:F43"/>
    <mergeCell ref="H42:I42"/>
    <mergeCell ref="J42:K42"/>
    <mergeCell ref="H43:I43"/>
    <mergeCell ref="J43:K43"/>
    <mergeCell ref="C47:D47"/>
    <mergeCell ref="C49:F50"/>
    <mergeCell ref="C52:F53"/>
    <mergeCell ref="H52:I52"/>
    <mergeCell ref="J52:K52"/>
    <mergeCell ref="H53:I53"/>
    <mergeCell ref="J53:K53"/>
    <mergeCell ref="C62:D62"/>
    <mergeCell ref="C64:F65"/>
    <mergeCell ref="C106:D106"/>
    <mergeCell ref="C108:F109"/>
    <mergeCell ref="C111:F112"/>
    <mergeCell ref="H111:I111"/>
    <mergeCell ref="J111:K111"/>
    <mergeCell ref="H112:I112"/>
    <mergeCell ref="J112:K112"/>
    <mergeCell ref="C84:D84"/>
    <mergeCell ref="C86:F87"/>
    <mergeCell ref="C89:F90"/>
    <mergeCell ref="H89:I89"/>
    <mergeCell ref="J89:K89"/>
    <mergeCell ref="H90:I90"/>
    <mergeCell ref="J90:K90"/>
    <mergeCell ref="C135:D135"/>
    <mergeCell ref="C137:F138"/>
    <mergeCell ref="C140:F141"/>
    <mergeCell ref="H140:I140"/>
    <mergeCell ref="J140:K140"/>
    <mergeCell ref="H141:I141"/>
    <mergeCell ref="J141:K141"/>
    <mergeCell ref="C121:D121"/>
    <mergeCell ref="C123:F124"/>
    <mergeCell ref="C126:F127"/>
    <mergeCell ref="H126:I126"/>
    <mergeCell ref="J126:K126"/>
    <mergeCell ref="H127:I127"/>
    <mergeCell ref="J127:K127"/>
    <mergeCell ref="C172:D172"/>
    <mergeCell ref="C174:F175"/>
    <mergeCell ref="C177:F178"/>
    <mergeCell ref="H177:I177"/>
    <mergeCell ref="J177:K177"/>
    <mergeCell ref="H178:I178"/>
    <mergeCell ref="J178:K178"/>
    <mergeCell ref="C150:D150"/>
    <mergeCell ref="C152:F153"/>
    <mergeCell ref="C155:F156"/>
    <mergeCell ref="H155:I155"/>
    <mergeCell ref="J155:K155"/>
    <mergeCell ref="H156:I156"/>
    <mergeCell ref="J156:K156"/>
    <mergeCell ref="C199:D199"/>
    <mergeCell ref="C201:F202"/>
    <mergeCell ref="C204:F205"/>
    <mergeCell ref="H204:I204"/>
    <mergeCell ref="J204:K204"/>
    <mergeCell ref="H205:I205"/>
    <mergeCell ref="J205:K205"/>
    <mergeCell ref="C188:D188"/>
    <mergeCell ref="C190:F191"/>
    <mergeCell ref="C193:F194"/>
    <mergeCell ref="H193:I193"/>
    <mergeCell ref="J193:K193"/>
    <mergeCell ref="H194:I194"/>
    <mergeCell ref="J194:K194"/>
    <mergeCell ref="C256:D256"/>
    <mergeCell ref="C258:F259"/>
    <mergeCell ref="C261:F262"/>
    <mergeCell ref="H261:I261"/>
    <mergeCell ref="J261:K261"/>
    <mergeCell ref="H262:I262"/>
    <mergeCell ref="J262:K262"/>
    <mergeCell ref="C223:D223"/>
    <mergeCell ref="C225:F226"/>
    <mergeCell ref="C228:F229"/>
    <mergeCell ref="H228:I228"/>
    <mergeCell ref="J228:K228"/>
    <mergeCell ref="H229:I229"/>
    <mergeCell ref="J229:K229"/>
    <mergeCell ref="C343:D343"/>
    <mergeCell ref="C345:F346"/>
    <mergeCell ref="C348:F349"/>
    <mergeCell ref="H348:I348"/>
    <mergeCell ref="J348:K348"/>
    <mergeCell ref="H349:I349"/>
    <mergeCell ref="J349:K349"/>
    <mergeCell ref="C270:D270"/>
    <mergeCell ref="C272:F273"/>
    <mergeCell ref="C275:F276"/>
    <mergeCell ref="H275:I275"/>
    <mergeCell ref="J275:K275"/>
    <mergeCell ref="H276:I276"/>
    <mergeCell ref="J276:K276"/>
    <mergeCell ref="C372:D372"/>
    <mergeCell ref="C374:F375"/>
    <mergeCell ref="C377:F378"/>
    <mergeCell ref="H377:I377"/>
    <mergeCell ref="J377:K377"/>
    <mergeCell ref="H378:I378"/>
    <mergeCell ref="J378:K378"/>
    <mergeCell ref="C359:D359"/>
    <mergeCell ref="C361:F362"/>
    <mergeCell ref="C364:F365"/>
    <mergeCell ref="H364:I364"/>
    <mergeCell ref="J364:K364"/>
    <mergeCell ref="H365:I365"/>
    <mergeCell ref="J365:K365"/>
  </mergeCell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4"/>
  <sheetViews>
    <sheetView zoomScale="85" zoomScaleNormal="85" workbookViewId="0">
      <pane ySplit="1" topLeftCell="A2" activePane="bottomLeft" state="frozen"/>
      <selection activeCell="A2" sqref="A1:A1048576"/>
      <selection pane="bottomLeft" activeCell="V160" sqref="V160:V167"/>
    </sheetView>
  </sheetViews>
  <sheetFormatPr defaultColWidth="11.42578125" defaultRowHeight="15"/>
  <cols>
    <col min="1" max="1" width="5" style="389" bestFit="1" customWidth="1"/>
    <col min="2" max="2" width="4.140625" style="389" bestFit="1" customWidth="1"/>
    <col min="3" max="3" width="19.5703125" style="634" customWidth="1"/>
    <col min="4" max="4" width="3.7109375" style="389" customWidth="1"/>
    <col min="5" max="5" width="8.28515625" style="389" bestFit="1" customWidth="1"/>
    <col min="6" max="6" width="18.28515625" style="389" bestFit="1" customWidth="1"/>
    <col min="7" max="7" width="10" style="389" bestFit="1" customWidth="1"/>
    <col min="8" max="10" width="5" style="389" bestFit="1" customWidth="1"/>
    <col min="11" max="11" width="5.28515625" style="389" bestFit="1" customWidth="1"/>
    <col min="12" max="12" width="5" style="389" bestFit="1" customWidth="1"/>
    <col min="13" max="13" width="4.42578125" style="389" bestFit="1" customWidth="1"/>
    <col min="14" max="14" width="4.140625" style="389" bestFit="1" customWidth="1"/>
    <col min="15" max="15" width="5" style="389" bestFit="1" customWidth="1"/>
    <col min="16" max="16" width="4.28515625" style="389" bestFit="1" customWidth="1"/>
    <col min="17" max="17" width="7.7109375" style="389" bestFit="1" customWidth="1"/>
    <col min="18" max="18" width="4.140625" style="389" bestFit="1" customWidth="1"/>
    <col min="19" max="19" width="4.28515625" style="389" bestFit="1" customWidth="1"/>
    <col min="20" max="20" width="8" style="389" bestFit="1" customWidth="1"/>
    <col min="21" max="21" width="8.5703125" style="389" bestFit="1" customWidth="1"/>
    <col min="22" max="22" width="8" style="389" bestFit="1" customWidth="1"/>
    <col min="23" max="25" width="5.5703125" style="389" bestFit="1" customWidth="1"/>
    <col min="26" max="26" width="6.28515625" style="389" bestFit="1" customWidth="1"/>
    <col min="27" max="27" width="10" style="389" bestFit="1" customWidth="1"/>
    <col min="28" max="28" width="4.42578125" style="389" bestFit="1" customWidth="1"/>
    <col min="29" max="29" width="6.5703125" style="389" bestFit="1" customWidth="1"/>
    <col min="30" max="30" width="10" style="389" bestFit="1" customWidth="1"/>
    <col min="31" max="16384" width="11.42578125" style="389"/>
  </cols>
  <sheetData>
    <row r="1" spans="1:30" s="618" customFormat="1" ht="16.5">
      <c r="A1" s="263" t="s">
        <v>0</v>
      </c>
      <c r="B1" s="264" t="s">
        <v>1</v>
      </c>
      <c r="C1" s="632" t="s">
        <v>2</v>
      </c>
      <c r="D1" s="262" t="s">
        <v>3</v>
      </c>
      <c r="E1" s="154" t="s">
        <v>4</v>
      </c>
      <c r="F1" s="154" t="s">
        <v>5</v>
      </c>
      <c r="G1" s="154" t="s">
        <v>6</v>
      </c>
      <c r="H1" s="265" t="s">
        <v>7</v>
      </c>
      <c r="I1" s="265" t="s">
        <v>8</v>
      </c>
      <c r="J1" s="265" t="s">
        <v>9</v>
      </c>
      <c r="K1" s="265" t="s">
        <v>10</v>
      </c>
      <c r="L1" s="265" t="s">
        <v>11</v>
      </c>
      <c r="M1" s="265" t="s">
        <v>12</v>
      </c>
      <c r="N1" s="265" t="s">
        <v>13</v>
      </c>
      <c r="O1" s="265" t="s">
        <v>14</v>
      </c>
      <c r="P1" s="550" t="s">
        <v>15</v>
      </c>
      <c r="Q1" s="265" t="s">
        <v>16</v>
      </c>
      <c r="R1" s="550" t="s">
        <v>17</v>
      </c>
      <c r="S1" s="550" t="s">
        <v>18</v>
      </c>
      <c r="T1" s="265" t="s">
        <v>19</v>
      </c>
      <c r="U1" s="265" t="s">
        <v>20</v>
      </c>
      <c r="V1" s="286" t="s">
        <v>21</v>
      </c>
      <c r="W1" s="550" t="s">
        <v>22</v>
      </c>
      <c r="X1" s="550" t="s">
        <v>23</v>
      </c>
      <c r="Y1" s="550" t="s">
        <v>24</v>
      </c>
      <c r="Z1" s="550" t="s">
        <v>25</v>
      </c>
      <c r="AA1" s="550" t="s">
        <v>26</v>
      </c>
      <c r="AB1" s="265" t="s">
        <v>27</v>
      </c>
      <c r="AC1" s="265" t="s">
        <v>28</v>
      </c>
      <c r="AD1" s="265" t="s">
        <v>29</v>
      </c>
    </row>
    <row r="2" spans="1:30" s="266" customFormat="1" ht="16.5">
      <c r="A2" s="431">
        <v>23</v>
      </c>
      <c r="B2" s="432">
        <v>316</v>
      </c>
      <c r="C2" s="441" t="s">
        <v>491</v>
      </c>
      <c r="D2" s="280" t="s">
        <v>491</v>
      </c>
      <c r="E2" s="448">
        <v>1498</v>
      </c>
      <c r="F2" s="280" t="s">
        <v>31</v>
      </c>
      <c r="G2" s="281">
        <v>662</v>
      </c>
      <c r="H2" s="450">
        <v>99</v>
      </c>
      <c r="I2" s="450">
        <v>232</v>
      </c>
      <c r="J2" s="450">
        <v>67</v>
      </c>
      <c r="K2" s="450">
        <v>15</v>
      </c>
      <c r="L2" s="450">
        <v>10</v>
      </c>
      <c r="M2" s="450">
        <v>0</v>
      </c>
      <c r="O2" s="450">
        <v>1</v>
      </c>
      <c r="Q2" s="450">
        <v>14</v>
      </c>
      <c r="S2" s="450">
        <v>12</v>
      </c>
      <c r="T2" s="450">
        <v>24</v>
      </c>
      <c r="U2" s="450">
        <v>13</v>
      </c>
      <c r="W2" s="601">
        <v>0</v>
      </c>
      <c r="AB2" s="450">
        <v>0</v>
      </c>
      <c r="AC2" s="450">
        <v>13</v>
      </c>
      <c r="AD2" s="602">
        <f t="shared" ref="AD2:AD33" si="0">SUM(H2:AC2)</f>
        <v>500</v>
      </c>
    </row>
    <row r="3" spans="1:30" s="266" customFormat="1" ht="16.5">
      <c r="A3" s="431">
        <v>23</v>
      </c>
      <c r="B3" s="432">
        <v>316</v>
      </c>
      <c r="C3" s="441" t="s">
        <v>491</v>
      </c>
      <c r="D3" s="280" t="s">
        <v>491</v>
      </c>
      <c r="E3" s="448">
        <v>1498</v>
      </c>
      <c r="F3" s="280" t="s">
        <v>32</v>
      </c>
      <c r="G3" s="281">
        <v>662</v>
      </c>
      <c r="H3" s="450">
        <v>91</v>
      </c>
      <c r="I3" s="450">
        <v>237</v>
      </c>
      <c r="J3" s="450">
        <v>85</v>
      </c>
      <c r="K3" s="450">
        <v>7</v>
      </c>
      <c r="L3" s="450">
        <v>9</v>
      </c>
      <c r="M3" s="450">
        <v>0</v>
      </c>
      <c r="O3" s="450">
        <v>2</v>
      </c>
      <c r="Q3" s="450">
        <v>12</v>
      </c>
      <c r="S3" s="450">
        <v>15</v>
      </c>
      <c r="T3" s="450">
        <v>20</v>
      </c>
      <c r="U3" s="450">
        <v>11</v>
      </c>
      <c r="W3" s="601">
        <v>0</v>
      </c>
      <c r="AB3" s="450">
        <v>0</v>
      </c>
      <c r="AC3" s="450">
        <v>8</v>
      </c>
      <c r="AD3" s="602">
        <f t="shared" si="0"/>
        <v>497</v>
      </c>
    </row>
    <row r="4" spans="1:30" s="266" customFormat="1" ht="16.5">
      <c r="A4" s="431">
        <v>23</v>
      </c>
      <c r="B4" s="432">
        <v>316</v>
      </c>
      <c r="C4" s="441" t="s">
        <v>491</v>
      </c>
      <c r="D4" s="280" t="s">
        <v>491</v>
      </c>
      <c r="E4" s="448">
        <v>1498</v>
      </c>
      <c r="F4" s="280" t="s">
        <v>33</v>
      </c>
      <c r="G4" s="281">
        <v>661</v>
      </c>
      <c r="H4" s="603">
        <v>61</v>
      </c>
      <c r="I4" s="603">
        <v>239</v>
      </c>
      <c r="J4" s="603">
        <v>69</v>
      </c>
      <c r="K4" s="603">
        <v>10</v>
      </c>
      <c r="L4" s="603">
        <v>28</v>
      </c>
      <c r="M4" s="603">
        <v>0</v>
      </c>
      <c r="O4" s="603">
        <v>1</v>
      </c>
      <c r="Q4" s="603">
        <v>14</v>
      </c>
      <c r="S4" s="603">
        <v>12</v>
      </c>
      <c r="T4" s="603">
        <v>22</v>
      </c>
      <c r="U4" s="603">
        <v>11</v>
      </c>
      <c r="W4" s="601">
        <v>0</v>
      </c>
      <c r="AB4" s="603">
        <v>0</v>
      </c>
      <c r="AC4" s="603">
        <v>16</v>
      </c>
      <c r="AD4" s="602">
        <f t="shared" si="0"/>
        <v>483</v>
      </c>
    </row>
    <row r="5" spans="1:30" s="266" customFormat="1" ht="16.5">
      <c r="A5" s="431">
        <v>23</v>
      </c>
      <c r="B5" s="432">
        <v>316</v>
      </c>
      <c r="C5" s="441" t="s">
        <v>491</v>
      </c>
      <c r="D5" s="280" t="s">
        <v>491</v>
      </c>
      <c r="E5" s="448">
        <v>1498</v>
      </c>
      <c r="F5" s="280" t="s">
        <v>197</v>
      </c>
      <c r="G5" s="281">
        <v>661</v>
      </c>
      <c r="H5" s="603">
        <v>73</v>
      </c>
      <c r="I5" s="603">
        <v>246</v>
      </c>
      <c r="J5" s="603">
        <v>84</v>
      </c>
      <c r="K5" s="603">
        <v>12</v>
      </c>
      <c r="L5" s="603">
        <v>16</v>
      </c>
      <c r="M5" s="603">
        <v>0</v>
      </c>
      <c r="O5" s="603">
        <v>2</v>
      </c>
      <c r="Q5" s="603">
        <v>16</v>
      </c>
      <c r="S5" s="603">
        <v>5</v>
      </c>
      <c r="T5" s="603">
        <v>19</v>
      </c>
      <c r="U5" s="603">
        <v>16</v>
      </c>
      <c r="W5" s="601">
        <v>0</v>
      </c>
      <c r="AB5" s="603">
        <v>0</v>
      </c>
      <c r="AC5" s="603">
        <v>8</v>
      </c>
      <c r="AD5" s="604">
        <f t="shared" si="0"/>
        <v>497</v>
      </c>
    </row>
    <row r="6" spans="1:30" s="266" customFormat="1" ht="16.5">
      <c r="A6" s="431">
        <v>23</v>
      </c>
      <c r="B6" s="432">
        <v>316</v>
      </c>
      <c r="C6" s="441" t="s">
        <v>491</v>
      </c>
      <c r="D6" s="280" t="s">
        <v>491</v>
      </c>
      <c r="E6" s="448">
        <v>1499</v>
      </c>
      <c r="F6" s="280" t="s">
        <v>31</v>
      </c>
      <c r="G6" s="281">
        <v>731</v>
      </c>
      <c r="H6" s="603">
        <v>65</v>
      </c>
      <c r="I6" s="603">
        <v>274</v>
      </c>
      <c r="J6" s="603">
        <v>77</v>
      </c>
      <c r="K6" s="603">
        <v>1</v>
      </c>
      <c r="L6" s="603">
        <v>14</v>
      </c>
      <c r="M6" s="603">
        <v>1</v>
      </c>
      <c r="O6" s="603">
        <v>0</v>
      </c>
      <c r="Q6" s="603">
        <v>21</v>
      </c>
      <c r="S6" s="603">
        <v>7</v>
      </c>
      <c r="T6" s="603">
        <v>20</v>
      </c>
      <c r="U6" s="603">
        <v>7</v>
      </c>
      <c r="W6" s="601">
        <v>0</v>
      </c>
      <c r="AB6" s="603">
        <v>0</v>
      </c>
      <c r="AC6" s="603">
        <v>15</v>
      </c>
      <c r="AD6" s="602">
        <f t="shared" si="0"/>
        <v>502</v>
      </c>
    </row>
    <row r="7" spans="1:30" s="266" customFormat="1" ht="16.5">
      <c r="A7" s="431">
        <v>23</v>
      </c>
      <c r="B7" s="432">
        <v>316</v>
      </c>
      <c r="C7" s="441" t="s">
        <v>491</v>
      </c>
      <c r="D7" s="280" t="s">
        <v>491</v>
      </c>
      <c r="E7" s="448">
        <v>1499</v>
      </c>
      <c r="F7" s="280" t="s">
        <v>32</v>
      </c>
      <c r="G7" s="281">
        <v>731</v>
      </c>
      <c r="H7" s="603">
        <v>58</v>
      </c>
      <c r="I7" s="603">
        <v>252</v>
      </c>
      <c r="J7" s="603">
        <v>86</v>
      </c>
      <c r="K7" s="603">
        <v>5</v>
      </c>
      <c r="L7" s="603">
        <v>19</v>
      </c>
      <c r="M7" s="603">
        <v>0</v>
      </c>
      <c r="O7" s="603">
        <v>4</v>
      </c>
      <c r="Q7" s="603">
        <v>17</v>
      </c>
      <c r="S7" s="603">
        <v>10</v>
      </c>
      <c r="T7" s="603">
        <v>17</v>
      </c>
      <c r="U7" s="603">
        <v>9</v>
      </c>
      <c r="W7" s="601">
        <v>0</v>
      </c>
      <c r="AB7" s="603">
        <v>0</v>
      </c>
      <c r="AC7" s="603">
        <v>19</v>
      </c>
      <c r="AD7" s="602">
        <f t="shared" si="0"/>
        <v>496</v>
      </c>
    </row>
    <row r="8" spans="1:30" s="266" customFormat="1" ht="16.5">
      <c r="A8" s="431">
        <v>23</v>
      </c>
      <c r="B8" s="432">
        <v>316</v>
      </c>
      <c r="C8" s="441" t="s">
        <v>491</v>
      </c>
      <c r="D8" s="280" t="s">
        <v>491</v>
      </c>
      <c r="E8" s="448">
        <v>1499</v>
      </c>
      <c r="F8" s="280" t="s">
        <v>33</v>
      </c>
      <c r="G8" s="281">
        <v>730</v>
      </c>
      <c r="H8" s="603">
        <v>52</v>
      </c>
      <c r="I8" s="603">
        <v>246</v>
      </c>
      <c r="J8" s="603">
        <v>80</v>
      </c>
      <c r="K8" s="603">
        <v>4</v>
      </c>
      <c r="L8" s="603">
        <v>24</v>
      </c>
      <c r="M8" s="603">
        <v>1</v>
      </c>
      <c r="O8" s="603">
        <v>2</v>
      </c>
      <c r="Q8" s="603">
        <v>16</v>
      </c>
      <c r="S8" s="603">
        <v>3</v>
      </c>
      <c r="T8" s="603">
        <v>23</v>
      </c>
      <c r="U8" s="603">
        <v>14</v>
      </c>
      <c r="W8" s="601">
        <v>0</v>
      </c>
      <c r="AB8" s="603">
        <v>0</v>
      </c>
      <c r="AC8" s="603">
        <v>19</v>
      </c>
      <c r="AD8" s="602">
        <f t="shared" si="0"/>
        <v>484</v>
      </c>
    </row>
    <row r="9" spans="1:30" s="266" customFormat="1" ht="16.5">
      <c r="A9" s="431">
        <v>23</v>
      </c>
      <c r="B9" s="432">
        <v>316</v>
      </c>
      <c r="C9" s="441" t="s">
        <v>491</v>
      </c>
      <c r="D9" s="280" t="s">
        <v>107</v>
      </c>
      <c r="E9" s="448">
        <v>1499</v>
      </c>
      <c r="F9" s="280" t="s">
        <v>79</v>
      </c>
      <c r="G9" s="281">
        <v>500</v>
      </c>
      <c r="H9" s="603">
        <v>29</v>
      </c>
      <c r="I9" s="603">
        <v>238</v>
      </c>
      <c r="J9" s="603">
        <v>28</v>
      </c>
      <c r="K9" s="603">
        <v>49</v>
      </c>
      <c r="L9" s="603">
        <v>10</v>
      </c>
      <c r="M9" s="603">
        <v>0</v>
      </c>
      <c r="O9" s="603">
        <v>1</v>
      </c>
      <c r="Q9" s="603">
        <v>2</v>
      </c>
      <c r="S9" s="603">
        <v>0</v>
      </c>
      <c r="T9" s="603">
        <v>2</v>
      </c>
      <c r="U9" s="603">
        <v>8</v>
      </c>
      <c r="W9" s="601">
        <v>0</v>
      </c>
      <c r="AB9" s="603">
        <v>0</v>
      </c>
      <c r="AC9" s="603">
        <v>7</v>
      </c>
      <c r="AD9" s="602">
        <f t="shared" si="0"/>
        <v>374</v>
      </c>
    </row>
    <row r="10" spans="1:30" s="266" customFormat="1" ht="16.5">
      <c r="A10" s="431">
        <v>23</v>
      </c>
      <c r="B10" s="432">
        <v>316</v>
      </c>
      <c r="C10" s="441" t="s">
        <v>491</v>
      </c>
      <c r="D10" s="280" t="s">
        <v>492</v>
      </c>
      <c r="E10" s="448">
        <v>1500</v>
      </c>
      <c r="F10" s="280" t="s">
        <v>31</v>
      </c>
      <c r="G10" s="281">
        <v>695</v>
      </c>
      <c r="H10" s="603">
        <v>64</v>
      </c>
      <c r="I10" s="603">
        <v>200</v>
      </c>
      <c r="J10" s="603">
        <v>75</v>
      </c>
      <c r="K10" s="603">
        <v>13</v>
      </c>
      <c r="L10" s="603">
        <v>28</v>
      </c>
      <c r="M10" s="603">
        <v>1</v>
      </c>
      <c r="O10" s="603">
        <v>3</v>
      </c>
      <c r="Q10" s="603">
        <v>36</v>
      </c>
      <c r="S10" s="603">
        <v>0</v>
      </c>
      <c r="T10" s="603">
        <v>16</v>
      </c>
      <c r="U10" s="603">
        <v>9</v>
      </c>
      <c r="W10" s="601">
        <v>0</v>
      </c>
      <c r="AB10" s="603">
        <v>0</v>
      </c>
      <c r="AC10" s="603">
        <v>15</v>
      </c>
      <c r="AD10" s="602">
        <f t="shared" si="0"/>
        <v>460</v>
      </c>
    </row>
    <row r="11" spans="1:30" s="266" customFormat="1" ht="16.5">
      <c r="A11" s="431">
        <v>23</v>
      </c>
      <c r="B11" s="432">
        <v>316</v>
      </c>
      <c r="C11" s="441" t="s">
        <v>491</v>
      </c>
      <c r="D11" s="280" t="s">
        <v>492</v>
      </c>
      <c r="E11" s="448">
        <v>1500</v>
      </c>
      <c r="F11" s="280" t="s">
        <v>32</v>
      </c>
      <c r="G11" s="281">
        <v>695</v>
      </c>
      <c r="H11" s="603">
        <v>71</v>
      </c>
      <c r="I11" s="603">
        <v>179</v>
      </c>
      <c r="J11" s="603">
        <v>72</v>
      </c>
      <c r="K11" s="603">
        <v>20</v>
      </c>
      <c r="L11" s="603">
        <v>35</v>
      </c>
      <c r="M11" s="603">
        <v>2</v>
      </c>
      <c r="O11" s="603">
        <v>4</v>
      </c>
      <c r="Q11" s="603">
        <v>30</v>
      </c>
      <c r="S11" s="603">
        <v>3</v>
      </c>
      <c r="T11" s="603">
        <v>22</v>
      </c>
      <c r="U11" s="603">
        <v>10</v>
      </c>
      <c r="W11" s="601">
        <v>0</v>
      </c>
      <c r="AB11" s="603">
        <v>0</v>
      </c>
      <c r="AC11" s="603">
        <v>17</v>
      </c>
      <c r="AD11" s="602">
        <f t="shared" si="0"/>
        <v>465</v>
      </c>
    </row>
    <row r="12" spans="1:30" s="266" customFormat="1" ht="16.5">
      <c r="A12" s="431">
        <v>23</v>
      </c>
      <c r="B12" s="432">
        <v>316</v>
      </c>
      <c r="C12" s="441" t="s">
        <v>491</v>
      </c>
      <c r="D12" s="280" t="s">
        <v>492</v>
      </c>
      <c r="E12" s="448">
        <v>1500</v>
      </c>
      <c r="F12" s="280" t="s">
        <v>33</v>
      </c>
      <c r="G12" s="281">
        <v>695</v>
      </c>
      <c r="H12" s="603">
        <v>90</v>
      </c>
      <c r="I12" s="603">
        <v>198</v>
      </c>
      <c r="J12" s="603">
        <v>55</v>
      </c>
      <c r="K12" s="603">
        <v>26</v>
      </c>
      <c r="L12" s="603">
        <v>42</v>
      </c>
      <c r="M12" s="603">
        <v>0</v>
      </c>
      <c r="O12" s="603">
        <v>3</v>
      </c>
      <c r="Q12" s="603">
        <v>21</v>
      </c>
      <c r="S12" s="603">
        <v>0</v>
      </c>
      <c r="T12" s="603">
        <v>7</v>
      </c>
      <c r="U12" s="603">
        <v>13</v>
      </c>
      <c r="W12" s="601">
        <v>0</v>
      </c>
      <c r="AB12" s="603">
        <v>0</v>
      </c>
      <c r="AC12" s="603">
        <v>11</v>
      </c>
      <c r="AD12" s="602">
        <f t="shared" si="0"/>
        <v>466</v>
      </c>
    </row>
    <row r="13" spans="1:30" s="266" customFormat="1" ht="16.5">
      <c r="A13" s="431">
        <v>23</v>
      </c>
      <c r="B13" s="432">
        <v>316</v>
      </c>
      <c r="C13" s="441" t="s">
        <v>491</v>
      </c>
      <c r="D13" s="280" t="s">
        <v>492</v>
      </c>
      <c r="E13" s="448">
        <v>1501</v>
      </c>
      <c r="F13" s="280" t="s">
        <v>31</v>
      </c>
      <c r="G13" s="281">
        <v>580</v>
      </c>
      <c r="H13" s="603">
        <v>55</v>
      </c>
      <c r="I13" s="603">
        <v>150</v>
      </c>
      <c r="J13" s="603">
        <v>68</v>
      </c>
      <c r="K13" s="603">
        <v>12</v>
      </c>
      <c r="L13" s="603">
        <v>49</v>
      </c>
      <c r="M13" s="603">
        <v>0</v>
      </c>
      <c r="O13" s="603">
        <v>2</v>
      </c>
      <c r="Q13" s="603">
        <v>18</v>
      </c>
      <c r="S13" s="603">
        <v>7</v>
      </c>
      <c r="T13" s="603">
        <v>13</v>
      </c>
      <c r="U13" s="603">
        <v>8</v>
      </c>
      <c r="W13" s="601">
        <v>0</v>
      </c>
      <c r="AB13" s="603">
        <v>0</v>
      </c>
      <c r="AC13" s="603">
        <v>10</v>
      </c>
      <c r="AD13" s="602">
        <f t="shared" si="0"/>
        <v>392</v>
      </c>
    </row>
    <row r="14" spans="1:30" s="266" customFormat="1" ht="16.5">
      <c r="A14" s="431">
        <v>23</v>
      </c>
      <c r="B14" s="432">
        <v>316</v>
      </c>
      <c r="C14" s="441" t="s">
        <v>491</v>
      </c>
      <c r="D14" s="280" t="s">
        <v>492</v>
      </c>
      <c r="E14" s="448">
        <v>1501</v>
      </c>
      <c r="F14" s="280" t="s">
        <v>32</v>
      </c>
      <c r="G14" s="281">
        <v>580</v>
      </c>
      <c r="H14" s="603">
        <v>63</v>
      </c>
      <c r="I14" s="603">
        <v>139</v>
      </c>
      <c r="J14" s="603">
        <v>70</v>
      </c>
      <c r="K14" s="603">
        <v>22</v>
      </c>
      <c r="L14" s="603">
        <v>35</v>
      </c>
      <c r="M14" s="603">
        <v>1</v>
      </c>
      <c r="O14" s="603">
        <v>1</v>
      </c>
      <c r="Q14" s="603">
        <v>22</v>
      </c>
      <c r="S14" s="603">
        <v>0</v>
      </c>
      <c r="T14" s="603">
        <v>11</v>
      </c>
      <c r="U14" s="603">
        <v>5</v>
      </c>
      <c r="W14" s="601">
        <v>0</v>
      </c>
      <c r="AB14" s="603">
        <v>0</v>
      </c>
      <c r="AC14" s="603">
        <v>13</v>
      </c>
      <c r="AD14" s="602">
        <f t="shared" si="0"/>
        <v>382</v>
      </c>
    </row>
    <row r="15" spans="1:30" s="266" customFormat="1" ht="16.5">
      <c r="A15" s="431">
        <v>23</v>
      </c>
      <c r="B15" s="432">
        <v>316</v>
      </c>
      <c r="C15" s="441" t="s">
        <v>491</v>
      </c>
      <c r="D15" s="280" t="s">
        <v>492</v>
      </c>
      <c r="E15" s="448">
        <v>1501</v>
      </c>
      <c r="F15" s="280" t="s">
        <v>33</v>
      </c>
      <c r="G15" s="281">
        <v>579</v>
      </c>
      <c r="H15" s="603">
        <v>66</v>
      </c>
      <c r="I15" s="603">
        <v>146</v>
      </c>
      <c r="J15" s="603">
        <v>68</v>
      </c>
      <c r="K15" s="603">
        <v>23</v>
      </c>
      <c r="L15" s="603">
        <v>33</v>
      </c>
      <c r="M15" s="603">
        <v>3</v>
      </c>
      <c r="O15" s="603">
        <v>1</v>
      </c>
      <c r="Q15" s="603">
        <v>25</v>
      </c>
      <c r="S15" s="603">
        <v>1</v>
      </c>
      <c r="T15" s="603">
        <v>7</v>
      </c>
      <c r="U15" s="603">
        <v>6</v>
      </c>
      <c r="W15" s="601">
        <v>0</v>
      </c>
      <c r="AB15" s="603">
        <v>0</v>
      </c>
      <c r="AC15" s="603">
        <v>16</v>
      </c>
      <c r="AD15" s="602">
        <f t="shared" si="0"/>
        <v>395</v>
      </c>
    </row>
    <row r="16" spans="1:30" s="266" customFormat="1" ht="16.5">
      <c r="A16" s="431">
        <v>23</v>
      </c>
      <c r="B16" s="432">
        <v>316</v>
      </c>
      <c r="C16" s="441" t="s">
        <v>491</v>
      </c>
      <c r="D16" s="280" t="s">
        <v>492</v>
      </c>
      <c r="E16" s="448">
        <v>1502</v>
      </c>
      <c r="F16" s="280" t="s">
        <v>31</v>
      </c>
      <c r="G16" s="281">
        <v>515</v>
      </c>
      <c r="H16" s="603">
        <v>87</v>
      </c>
      <c r="I16" s="603">
        <v>109</v>
      </c>
      <c r="J16" s="603">
        <v>42</v>
      </c>
      <c r="K16" s="603">
        <v>3</v>
      </c>
      <c r="L16" s="603">
        <v>30</v>
      </c>
      <c r="M16" s="603">
        <v>1</v>
      </c>
      <c r="O16" s="603">
        <v>0</v>
      </c>
      <c r="Q16" s="603">
        <v>17</v>
      </c>
      <c r="S16" s="603">
        <v>2</v>
      </c>
      <c r="T16" s="603">
        <v>18</v>
      </c>
      <c r="U16" s="603">
        <v>8</v>
      </c>
      <c r="W16" s="601">
        <v>0</v>
      </c>
      <c r="AB16" s="603">
        <v>0</v>
      </c>
      <c r="AC16" s="603">
        <v>11</v>
      </c>
      <c r="AD16" s="602">
        <f t="shared" si="0"/>
        <v>328</v>
      </c>
    </row>
    <row r="17" spans="1:30" s="266" customFormat="1" ht="16.5">
      <c r="A17" s="431">
        <v>23</v>
      </c>
      <c r="B17" s="432">
        <v>316</v>
      </c>
      <c r="C17" s="441" t="s">
        <v>491</v>
      </c>
      <c r="D17" s="280" t="s">
        <v>492</v>
      </c>
      <c r="E17" s="448">
        <v>1502</v>
      </c>
      <c r="F17" s="280" t="s">
        <v>32</v>
      </c>
      <c r="G17" s="281">
        <v>514</v>
      </c>
      <c r="H17" s="603">
        <v>69</v>
      </c>
      <c r="I17" s="603">
        <v>110</v>
      </c>
      <c r="J17" s="603">
        <v>55</v>
      </c>
      <c r="K17" s="603">
        <v>7</v>
      </c>
      <c r="L17" s="603">
        <v>34</v>
      </c>
      <c r="M17" s="603">
        <v>0</v>
      </c>
      <c r="O17" s="603">
        <v>2</v>
      </c>
      <c r="Q17" s="603">
        <v>18</v>
      </c>
      <c r="S17" s="603">
        <v>0</v>
      </c>
      <c r="T17" s="603">
        <v>17</v>
      </c>
      <c r="U17" s="603">
        <v>7</v>
      </c>
      <c r="W17" s="601">
        <v>0</v>
      </c>
      <c r="AB17" s="603">
        <v>0</v>
      </c>
      <c r="AC17" s="603">
        <v>9</v>
      </c>
      <c r="AD17" s="602">
        <f t="shared" si="0"/>
        <v>328</v>
      </c>
    </row>
    <row r="18" spans="1:30" s="266" customFormat="1" ht="16.5">
      <c r="A18" s="431">
        <v>23</v>
      </c>
      <c r="B18" s="432">
        <v>316</v>
      </c>
      <c r="C18" s="441" t="s">
        <v>491</v>
      </c>
      <c r="D18" s="280" t="s">
        <v>492</v>
      </c>
      <c r="E18" s="448">
        <v>1502</v>
      </c>
      <c r="F18" s="280" t="s">
        <v>33</v>
      </c>
      <c r="G18" s="281">
        <v>514</v>
      </c>
      <c r="H18" s="603">
        <v>91</v>
      </c>
      <c r="I18" s="603">
        <v>112</v>
      </c>
      <c r="J18" s="603">
        <v>58</v>
      </c>
      <c r="K18" s="603">
        <v>14</v>
      </c>
      <c r="L18" s="603">
        <v>30</v>
      </c>
      <c r="M18" s="603">
        <v>1</v>
      </c>
      <c r="O18" s="603">
        <v>1</v>
      </c>
      <c r="Q18" s="603">
        <v>16</v>
      </c>
      <c r="S18" s="603">
        <v>1</v>
      </c>
      <c r="T18" s="603">
        <v>7</v>
      </c>
      <c r="U18" s="603">
        <v>4</v>
      </c>
      <c r="W18" s="601">
        <v>0</v>
      </c>
      <c r="AB18" s="603">
        <v>0</v>
      </c>
      <c r="AC18" s="603">
        <v>13</v>
      </c>
      <c r="AD18" s="602">
        <f t="shared" si="0"/>
        <v>348</v>
      </c>
    </row>
    <row r="19" spans="1:30" s="266" customFormat="1" ht="16.5">
      <c r="A19" s="431">
        <v>23</v>
      </c>
      <c r="B19" s="432">
        <v>316</v>
      </c>
      <c r="C19" s="441" t="s">
        <v>491</v>
      </c>
      <c r="D19" s="280" t="s">
        <v>493</v>
      </c>
      <c r="E19" s="448">
        <v>1503</v>
      </c>
      <c r="F19" s="280" t="s">
        <v>31</v>
      </c>
      <c r="G19" s="281">
        <v>695</v>
      </c>
      <c r="H19" s="603">
        <v>52</v>
      </c>
      <c r="I19" s="603">
        <v>122</v>
      </c>
      <c r="J19" s="603">
        <v>34</v>
      </c>
      <c r="K19" s="603">
        <v>5</v>
      </c>
      <c r="L19" s="603">
        <v>44</v>
      </c>
      <c r="M19" s="603">
        <v>1</v>
      </c>
      <c r="O19" s="603">
        <v>1</v>
      </c>
      <c r="Q19" s="603">
        <v>62</v>
      </c>
      <c r="S19" s="603">
        <v>0</v>
      </c>
      <c r="T19" s="603">
        <v>13</v>
      </c>
      <c r="U19" s="603">
        <v>4</v>
      </c>
      <c r="W19" s="601">
        <v>0</v>
      </c>
      <c r="AB19" s="603">
        <v>0</v>
      </c>
      <c r="AC19" s="603">
        <v>6</v>
      </c>
      <c r="AD19" s="602">
        <f t="shared" si="0"/>
        <v>344</v>
      </c>
    </row>
    <row r="20" spans="1:30" s="266" customFormat="1" ht="16.5">
      <c r="A20" s="431">
        <v>23</v>
      </c>
      <c r="B20" s="432">
        <v>316</v>
      </c>
      <c r="C20" s="441" t="s">
        <v>491</v>
      </c>
      <c r="D20" s="280" t="s">
        <v>493</v>
      </c>
      <c r="E20" s="448">
        <v>1503</v>
      </c>
      <c r="F20" s="280" t="s">
        <v>32</v>
      </c>
      <c r="G20" s="281">
        <v>695</v>
      </c>
      <c r="H20" s="603">
        <v>58</v>
      </c>
      <c r="I20" s="603">
        <v>103</v>
      </c>
      <c r="J20" s="603">
        <v>37</v>
      </c>
      <c r="K20" s="603">
        <v>5</v>
      </c>
      <c r="L20" s="603">
        <v>38</v>
      </c>
      <c r="M20" s="603">
        <v>2</v>
      </c>
      <c r="O20" s="603">
        <v>2</v>
      </c>
      <c r="Q20" s="603">
        <v>46</v>
      </c>
      <c r="S20" s="603">
        <v>5</v>
      </c>
      <c r="T20" s="603">
        <v>12</v>
      </c>
      <c r="U20" s="603">
        <v>6</v>
      </c>
      <c r="W20" s="601">
        <v>0</v>
      </c>
      <c r="AB20" s="603">
        <v>0</v>
      </c>
      <c r="AC20" s="603">
        <v>9</v>
      </c>
      <c r="AD20" s="602">
        <f t="shared" si="0"/>
        <v>323</v>
      </c>
    </row>
    <row r="21" spans="1:30" s="266" customFormat="1" ht="16.5">
      <c r="A21" s="431">
        <v>23</v>
      </c>
      <c r="B21" s="432">
        <v>316</v>
      </c>
      <c r="C21" s="441" t="s">
        <v>491</v>
      </c>
      <c r="D21" s="280" t="s">
        <v>493</v>
      </c>
      <c r="E21" s="448">
        <v>1503</v>
      </c>
      <c r="F21" s="280" t="s">
        <v>33</v>
      </c>
      <c r="G21" s="281">
        <v>695</v>
      </c>
      <c r="H21" s="603">
        <v>45</v>
      </c>
      <c r="I21" s="603">
        <v>143</v>
      </c>
      <c r="J21" s="603">
        <v>36</v>
      </c>
      <c r="K21" s="603">
        <v>10</v>
      </c>
      <c r="L21" s="603">
        <v>45</v>
      </c>
      <c r="M21" s="603">
        <v>3</v>
      </c>
      <c r="O21" s="603">
        <v>1</v>
      </c>
      <c r="Q21" s="603">
        <v>44</v>
      </c>
      <c r="S21" s="603">
        <v>5</v>
      </c>
      <c r="T21" s="603">
        <v>7</v>
      </c>
      <c r="U21" s="603">
        <v>4</v>
      </c>
      <c r="W21" s="601">
        <v>0</v>
      </c>
      <c r="AB21" s="603">
        <v>0</v>
      </c>
      <c r="AC21" s="603">
        <v>7</v>
      </c>
      <c r="AD21" s="602">
        <f t="shared" si="0"/>
        <v>350</v>
      </c>
    </row>
    <row r="22" spans="1:30" s="266" customFormat="1" ht="16.5">
      <c r="A22" s="431">
        <v>23</v>
      </c>
      <c r="B22" s="432">
        <v>316</v>
      </c>
      <c r="C22" s="441" t="s">
        <v>491</v>
      </c>
      <c r="D22" s="280" t="s">
        <v>493</v>
      </c>
      <c r="E22" s="448">
        <v>1503</v>
      </c>
      <c r="F22" s="280" t="s">
        <v>197</v>
      </c>
      <c r="G22" s="281">
        <v>695</v>
      </c>
      <c r="H22" s="603">
        <v>44</v>
      </c>
      <c r="I22" s="603">
        <v>140</v>
      </c>
      <c r="J22" s="603">
        <v>25</v>
      </c>
      <c r="K22" s="603">
        <v>12</v>
      </c>
      <c r="L22" s="603">
        <v>46</v>
      </c>
      <c r="M22" s="603">
        <v>0</v>
      </c>
      <c r="O22" s="603">
        <v>0</v>
      </c>
      <c r="Q22" s="603">
        <v>56</v>
      </c>
      <c r="S22" s="603">
        <v>4</v>
      </c>
      <c r="T22" s="603">
        <v>6</v>
      </c>
      <c r="U22" s="603">
        <v>2</v>
      </c>
      <c r="W22" s="601">
        <v>0</v>
      </c>
      <c r="AB22" s="603">
        <v>1</v>
      </c>
      <c r="AC22" s="603">
        <v>12</v>
      </c>
      <c r="AD22" s="602">
        <f t="shared" si="0"/>
        <v>348</v>
      </c>
    </row>
    <row r="23" spans="1:30" s="266" customFormat="1" ht="16.5">
      <c r="A23" s="431">
        <v>23</v>
      </c>
      <c r="B23" s="432">
        <v>316</v>
      </c>
      <c r="C23" s="441" t="s">
        <v>491</v>
      </c>
      <c r="D23" s="280" t="s">
        <v>493</v>
      </c>
      <c r="E23" s="448">
        <v>1503</v>
      </c>
      <c r="F23" s="280" t="s">
        <v>334</v>
      </c>
      <c r="G23" s="281">
        <v>695</v>
      </c>
      <c r="H23" s="603">
        <v>37</v>
      </c>
      <c r="I23" s="603">
        <v>108</v>
      </c>
      <c r="J23" s="603">
        <v>23</v>
      </c>
      <c r="K23" s="603">
        <v>7</v>
      </c>
      <c r="L23" s="603">
        <v>54</v>
      </c>
      <c r="M23" s="603">
        <v>3</v>
      </c>
      <c r="O23" s="603">
        <v>2</v>
      </c>
      <c r="Q23" s="603">
        <v>45</v>
      </c>
      <c r="S23" s="603">
        <v>0</v>
      </c>
      <c r="T23" s="603">
        <v>10</v>
      </c>
      <c r="U23" s="603">
        <v>10</v>
      </c>
      <c r="W23" s="601">
        <v>0</v>
      </c>
      <c r="AB23" s="603">
        <v>0</v>
      </c>
      <c r="AC23" s="603">
        <v>7</v>
      </c>
      <c r="AD23" s="602">
        <f t="shared" si="0"/>
        <v>306</v>
      </c>
    </row>
    <row r="24" spans="1:30" s="266" customFormat="1" ht="16.5">
      <c r="A24" s="431">
        <v>23</v>
      </c>
      <c r="B24" s="432">
        <v>316</v>
      </c>
      <c r="C24" s="441" t="s">
        <v>491</v>
      </c>
      <c r="D24" s="280" t="s">
        <v>493</v>
      </c>
      <c r="E24" s="448">
        <v>1503</v>
      </c>
      <c r="F24" s="280" t="s">
        <v>335</v>
      </c>
      <c r="G24" s="281">
        <v>695</v>
      </c>
      <c r="H24" s="603">
        <v>54</v>
      </c>
      <c r="I24" s="603">
        <v>121</v>
      </c>
      <c r="J24" s="603">
        <v>34</v>
      </c>
      <c r="K24" s="603">
        <v>6</v>
      </c>
      <c r="L24" s="603">
        <v>44</v>
      </c>
      <c r="M24" s="603">
        <v>3</v>
      </c>
      <c r="O24" s="603">
        <v>3</v>
      </c>
      <c r="Q24" s="603">
        <v>58</v>
      </c>
      <c r="S24" s="603">
        <v>2</v>
      </c>
      <c r="T24" s="603">
        <v>7</v>
      </c>
      <c r="U24" s="603">
        <v>7</v>
      </c>
      <c r="W24" s="601">
        <v>0</v>
      </c>
      <c r="AB24" s="603">
        <v>0</v>
      </c>
      <c r="AC24" s="603">
        <v>5</v>
      </c>
      <c r="AD24" s="602">
        <f t="shared" si="0"/>
        <v>344</v>
      </c>
    </row>
    <row r="25" spans="1:30" s="266" customFormat="1" ht="16.5">
      <c r="A25" s="431">
        <v>23</v>
      </c>
      <c r="B25" s="432">
        <v>316</v>
      </c>
      <c r="C25" s="441" t="s">
        <v>491</v>
      </c>
      <c r="D25" s="280" t="s">
        <v>493</v>
      </c>
      <c r="E25" s="448">
        <v>1503</v>
      </c>
      <c r="F25" s="280" t="s">
        <v>343</v>
      </c>
      <c r="G25" s="281">
        <v>695</v>
      </c>
      <c r="H25" s="603">
        <v>36</v>
      </c>
      <c r="I25" s="603">
        <v>126</v>
      </c>
      <c r="J25" s="603">
        <v>26</v>
      </c>
      <c r="K25" s="603">
        <v>4</v>
      </c>
      <c r="L25" s="603">
        <v>53</v>
      </c>
      <c r="M25" s="603">
        <v>0</v>
      </c>
      <c r="O25" s="603">
        <v>4</v>
      </c>
      <c r="Q25" s="603">
        <v>53</v>
      </c>
      <c r="S25" s="603">
        <v>4</v>
      </c>
      <c r="T25" s="603">
        <v>8</v>
      </c>
      <c r="U25" s="603">
        <v>2</v>
      </c>
      <c r="W25" s="601">
        <v>0</v>
      </c>
      <c r="AB25" s="603">
        <v>0</v>
      </c>
      <c r="AC25" s="603">
        <v>8</v>
      </c>
      <c r="AD25" s="602">
        <f t="shared" si="0"/>
        <v>324</v>
      </c>
    </row>
    <row r="26" spans="1:30" s="266" customFormat="1" ht="16.5">
      <c r="A26" s="431">
        <v>23</v>
      </c>
      <c r="B26" s="432">
        <v>316</v>
      </c>
      <c r="C26" s="441" t="s">
        <v>491</v>
      </c>
      <c r="D26" s="280" t="s">
        <v>493</v>
      </c>
      <c r="E26" s="448">
        <v>1503</v>
      </c>
      <c r="F26" s="280" t="s">
        <v>344</v>
      </c>
      <c r="G26" s="281">
        <v>695</v>
      </c>
      <c r="H26" s="603">
        <v>47</v>
      </c>
      <c r="I26" s="603">
        <v>145</v>
      </c>
      <c r="J26" s="603">
        <v>36</v>
      </c>
      <c r="K26" s="603">
        <v>5</v>
      </c>
      <c r="L26" s="603">
        <v>42</v>
      </c>
      <c r="M26" s="603">
        <v>1</v>
      </c>
      <c r="O26" s="603">
        <v>2</v>
      </c>
      <c r="Q26" s="603">
        <v>48</v>
      </c>
      <c r="S26" s="603">
        <v>1</v>
      </c>
      <c r="T26" s="603">
        <v>4</v>
      </c>
      <c r="U26" s="603">
        <v>6</v>
      </c>
      <c r="W26" s="601">
        <v>0</v>
      </c>
      <c r="AB26" s="603">
        <v>0</v>
      </c>
      <c r="AC26" s="603">
        <v>8</v>
      </c>
      <c r="AD26" s="268">
        <f t="shared" si="0"/>
        <v>345</v>
      </c>
    </row>
    <row r="27" spans="1:30" s="266" customFormat="1" ht="16.5">
      <c r="A27" s="431">
        <v>23</v>
      </c>
      <c r="B27" s="432">
        <v>316</v>
      </c>
      <c r="C27" s="441" t="s">
        <v>491</v>
      </c>
      <c r="D27" s="280" t="s">
        <v>493</v>
      </c>
      <c r="E27" s="448">
        <v>1503</v>
      </c>
      <c r="F27" s="280" t="s">
        <v>345</v>
      </c>
      <c r="G27" s="281">
        <v>694</v>
      </c>
      <c r="H27" s="603">
        <v>43</v>
      </c>
      <c r="I27" s="603">
        <v>154</v>
      </c>
      <c r="J27" s="603">
        <v>30</v>
      </c>
      <c r="K27" s="603">
        <v>5</v>
      </c>
      <c r="L27" s="603">
        <v>27</v>
      </c>
      <c r="M27" s="603">
        <v>0</v>
      </c>
      <c r="O27" s="603">
        <v>1</v>
      </c>
      <c r="Q27" s="603">
        <v>53</v>
      </c>
      <c r="S27" s="603">
        <v>8</v>
      </c>
      <c r="T27" s="603">
        <v>8</v>
      </c>
      <c r="U27" s="603">
        <v>6</v>
      </c>
      <c r="W27" s="601">
        <v>0</v>
      </c>
      <c r="AB27" s="603">
        <v>0</v>
      </c>
      <c r="AC27" s="603">
        <v>8</v>
      </c>
      <c r="AD27" s="602">
        <f t="shared" si="0"/>
        <v>343</v>
      </c>
    </row>
    <row r="28" spans="1:30" s="266" customFormat="1" ht="16.5">
      <c r="A28" s="431">
        <v>23</v>
      </c>
      <c r="B28" s="432">
        <v>316</v>
      </c>
      <c r="C28" s="441" t="s">
        <v>491</v>
      </c>
      <c r="D28" s="280" t="s">
        <v>493</v>
      </c>
      <c r="E28" s="448">
        <v>1503</v>
      </c>
      <c r="F28" s="280" t="s">
        <v>346</v>
      </c>
      <c r="G28" s="281">
        <v>694</v>
      </c>
      <c r="H28" s="603">
        <v>44</v>
      </c>
      <c r="I28" s="603">
        <v>139</v>
      </c>
      <c r="J28" s="603">
        <v>32</v>
      </c>
      <c r="K28" s="603">
        <v>3</v>
      </c>
      <c r="L28" s="603">
        <v>45</v>
      </c>
      <c r="M28" s="603">
        <v>1</v>
      </c>
      <c r="O28" s="603">
        <v>4</v>
      </c>
      <c r="Q28" s="603">
        <v>49</v>
      </c>
      <c r="S28" s="603">
        <v>5</v>
      </c>
      <c r="T28" s="603">
        <v>6</v>
      </c>
      <c r="U28" s="603">
        <v>7</v>
      </c>
      <c r="W28" s="601">
        <v>0</v>
      </c>
      <c r="AB28" s="603">
        <v>0</v>
      </c>
      <c r="AC28" s="603">
        <v>11</v>
      </c>
      <c r="AD28" s="602">
        <f t="shared" si="0"/>
        <v>346</v>
      </c>
    </row>
    <row r="29" spans="1:30" s="266" customFormat="1" ht="16.5">
      <c r="A29" s="431">
        <v>23</v>
      </c>
      <c r="B29" s="432">
        <v>316</v>
      </c>
      <c r="C29" s="441" t="s">
        <v>491</v>
      </c>
      <c r="D29" s="280" t="s">
        <v>493</v>
      </c>
      <c r="E29" s="448">
        <v>1503</v>
      </c>
      <c r="F29" s="449" t="s">
        <v>347</v>
      </c>
      <c r="G29" s="281">
        <v>694</v>
      </c>
      <c r="H29" s="603">
        <v>56</v>
      </c>
      <c r="I29" s="603">
        <v>129</v>
      </c>
      <c r="J29" s="603">
        <v>31</v>
      </c>
      <c r="K29" s="603">
        <v>3</v>
      </c>
      <c r="L29" s="603">
        <v>41</v>
      </c>
      <c r="M29" s="603">
        <v>0</v>
      </c>
      <c r="O29" s="603">
        <v>2</v>
      </c>
      <c r="Q29" s="603">
        <v>56</v>
      </c>
      <c r="S29" s="603">
        <v>2</v>
      </c>
      <c r="T29" s="603">
        <v>5</v>
      </c>
      <c r="U29" s="603">
        <v>1</v>
      </c>
      <c r="W29" s="601">
        <v>0</v>
      </c>
      <c r="AB29" s="603">
        <v>0</v>
      </c>
      <c r="AC29" s="603">
        <v>6</v>
      </c>
      <c r="AD29" s="602">
        <f t="shared" si="0"/>
        <v>332</v>
      </c>
    </row>
    <row r="30" spans="1:30" s="266" customFormat="1" ht="16.5">
      <c r="A30" s="431">
        <v>23</v>
      </c>
      <c r="B30" s="432">
        <v>316</v>
      </c>
      <c r="C30" s="441" t="s">
        <v>491</v>
      </c>
      <c r="D30" s="280" t="s">
        <v>493</v>
      </c>
      <c r="E30" s="448">
        <v>1503</v>
      </c>
      <c r="F30" s="280" t="s">
        <v>350</v>
      </c>
      <c r="G30" s="281">
        <v>694</v>
      </c>
      <c r="H30" s="603">
        <v>46</v>
      </c>
      <c r="I30" s="603">
        <v>130</v>
      </c>
      <c r="J30" s="603">
        <v>31</v>
      </c>
      <c r="K30" s="603">
        <v>3</v>
      </c>
      <c r="L30" s="603">
        <v>46</v>
      </c>
      <c r="M30" s="603">
        <v>4</v>
      </c>
      <c r="O30" s="603">
        <v>1</v>
      </c>
      <c r="Q30" s="603">
        <v>50</v>
      </c>
      <c r="S30" s="603">
        <v>2</v>
      </c>
      <c r="T30" s="603">
        <v>9</v>
      </c>
      <c r="U30" s="603">
        <v>7</v>
      </c>
      <c r="W30" s="601">
        <v>0</v>
      </c>
      <c r="AB30" s="603">
        <v>0</v>
      </c>
      <c r="AC30" s="603">
        <v>5</v>
      </c>
      <c r="AD30" s="602">
        <f t="shared" si="0"/>
        <v>334</v>
      </c>
    </row>
    <row r="31" spans="1:30" s="266" customFormat="1" ht="16.5">
      <c r="A31" s="431">
        <v>23</v>
      </c>
      <c r="B31" s="432">
        <v>316</v>
      </c>
      <c r="C31" s="441" t="s">
        <v>491</v>
      </c>
      <c r="D31" s="280" t="s">
        <v>493</v>
      </c>
      <c r="E31" s="448">
        <v>1503</v>
      </c>
      <c r="F31" s="280" t="s">
        <v>351</v>
      </c>
      <c r="G31" s="281">
        <v>694</v>
      </c>
      <c r="H31" s="603">
        <v>41</v>
      </c>
      <c r="I31" s="603">
        <v>145</v>
      </c>
      <c r="J31" s="603">
        <v>34</v>
      </c>
      <c r="K31" s="603">
        <v>4</v>
      </c>
      <c r="L31" s="603">
        <v>40</v>
      </c>
      <c r="M31" s="603">
        <v>4</v>
      </c>
      <c r="O31" s="603">
        <v>3</v>
      </c>
      <c r="Q31" s="603">
        <v>36</v>
      </c>
      <c r="S31" s="603">
        <v>5</v>
      </c>
      <c r="T31" s="603">
        <v>7</v>
      </c>
      <c r="U31" s="603">
        <v>10</v>
      </c>
      <c r="W31" s="601">
        <v>0</v>
      </c>
      <c r="AB31" s="603">
        <v>0</v>
      </c>
      <c r="AC31" s="603">
        <v>9</v>
      </c>
      <c r="AD31" s="602">
        <f t="shared" si="0"/>
        <v>338</v>
      </c>
    </row>
    <row r="32" spans="1:30" s="266" customFormat="1" ht="16.5">
      <c r="A32" s="431">
        <v>23</v>
      </c>
      <c r="B32" s="432">
        <v>316</v>
      </c>
      <c r="C32" s="441" t="s">
        <v>491</v>
      </c>
      <c r="D32" s="280" t="s">
        <v>493</v>
      </c>
      <c r="E32" s="269">
        <v>1504</v>
      </c>
      <c r="F32" s="280" t="s">
        <v>31</v>
      </c>
      <c r="G32" s="281">
        <v>397</v>
      </c>
      <c r="H32" s="603">
        <v>53</v>
      </c>
      <c r="I32" s="603">
        <v>42</v>
      </c>
      <c r="J32" s="603">
        <v>15</v>
      </c>
      <c r="K32" s="603">
        <v>0</v>
      </c>
      <c r="L32" s="603">
        <v>32</v>
      </c>
      <c r="M32" s="603">
        <v>1</v>
      </c>
      <c r="O32" s="603">
        <v>2</v>
      </c>
      <c r="Q32" s="603">
        <v>17</v>
      </c>
      <c r="S32" s="603">
        <v>0</v>
      </c>
      <c r="T32" s="603">
        <v>8</v>
      </c>
      <c r="U32" s="603">
        <v>0</v>
      </c>
      <c r="W32" s="601">
        <v>0</v>
      </c>
      <c r="AB32" s="603">
        <v>0</v>
      </c>
      <c r="AC32" s="603">
        <v>8</v>
      </c>
      <c r="AD32" s="602">
        <f t="shared" si="0"/>
        <v>178</v>
      </c>
    </row>
    <row r="33" spans="1:30" s="266" customFormat="1" ht="16.5">
      <c r="A33" s="431">
        <v>23</v>
      </c>
      <c r="B33" s="432">
        <v>316</v>
      </c>
      <c r="C33" s="441" t="s">
        <v>491</v>
      </c>
      <c r="D33" s="280" t="s">
        <v>493</v>
      </c>
      <c r="E33" s="269">
        <v>1504</v>
      </c>
      <c r="F33" s="280" t="s">
        <v>32</v>
      </c>
      <c r="G33" s="281">
        <v>396</v>
      </c>
      <c r="H33" s="605">
        <v>63</v>
      </c>
      <c r="I33" s="605">
        <v>50</v>
      </c>
      <c r="J33" s="605">
        <v>15</v>
      </c>
      <c r="K33" s="605">
        <v>4</v>
      </c>
      <c r="L33" s="605">
        <v>32</v>
      </c>
      <c r="M33" s="605">
        <v>1</v>
      </c>
      <c r="O33" s="605">
        <v>2</v>
      </c>
      <c r="Q33" s="605">
        <v>20</v>
      </c>
      <c r="S33" s="605">
        <v>0</v>
      </c>
      <c r="T33" s="605">
        <v>4</v>
      </c>
      <c r="U33" s="605">
        <v>5</v>
      </c>
      <c r="W33" s="601">
        <v>0</v>
      </c>
      <c r="AB33" s="605">
        <v>0</v>
      </c>
      <c r="AC33" s="605">
        <v>6</v>
      </c>
      <c r="AD33" s="602">
        <f t="shared" si="0"/>
        <v>202</v>
      </c>
    </row>
    <row r="34" spans="1:30" s="266" customFormat="1" ht="16.5">
      <c r="A34" s="431">
        <v>23</v>
      </c>
      <c r="B34" s="432">
        <v>316</v>
      </c>
      <c r="C34" s="441" t="s">
        <v>491</v>
      </c>
      <c r="D34" s="280" t="s">
        <v>493</v>
      </c>
      <c r="E34" s="269">
        <v>1505</v>
      </c>
      <c r="F34" s="280" t="s">
        <v>31</v>
      </c>
      <c r="G34" s="281">
        <v>703</v>
      </c>
      <c r="H34" s="603">
        <v>55</v>
      </c>
      <c r="I34" s="603">
        <v>121</v>
      </c>
      <c r="J34" s="603">
        <v>33</v>
      </c>
      <c r="K34" s="603">
        <v>16</v>
      </c>
      <c r="L34" s="603">
        <v>63</v>
      </c>
      <c r="M34" s="603">
        <v>1</v>
      </c>
      <c r="O34" s="603">
        <v>1</v>
      </c>
      <c r="Q34" s="603">
        <v>51</v>
      </c>
      <c r="S34" s="603">
        <v>0</v>
      </c>
      <c r="T34" s="603">
        <v>13</v>
      </c>
      <c r="U34" s="603">
        <v>9</v>
      </c>
      <c r="W34" s="601">
        <v>0</v>
      </c>
      <c r="AB34" s="603">
        <v>0</v>
      </c>
      <c r="AC34" s="603">
        <v>11</v>
      </c>
      <c r="AD34" s="602">
        <f t="shared" ref="AD34:AD52" si="1">SUM(H34:AC34)</f>
        <v>374</v>
      </c>
    </row>
    <row r="35" spans="1:30" s="266" customFormat="1" ht="16.5">
      <c r="A35" s="431">
        <v>23</v>
      </c>
      <c r="B35" s="432">
        <v>316</v>
      </c>
      <c r="C35" s="441" t="s">
        <v>491</v>
      </c>
      <c r="D35" s="280" t="s">
        <v>493</v>
      </c>
      <c r="E35" s="269">
        <v>1505</v>
      </c>
      <c r="F35" s="280" t="s">
        <v>32</v>
      </c>
      <c r="G35" s="281">
        <v>703</v>
      </c>
      <c r="H35" s="603">
        <v>63</v>
      </c>
      <c r="I35" s="603">
        <v>117</v>
      </c>
      <c r="J35" s="603">
        <v>30</v>
      </c>
      <c r="K35" s="603">
        <v>13</v>
      </c>
      <c r="L35" s="603">
        <v>63</v>
      </c>
      <c r="M35" s="603">
        <v>1</v>
      </c>
      <c r="O35" s="603">
        <v>2</v>
      </c>
      <c r="Q35" s="603">
        <v>60</v>
      </c>
      <c r="S35" s="603">
        <v>2</v>
      </c>
      <c r="T35" s="603">
        <v>8</v>
      </c>
      <c r="U35" s="603">
        <v>6</v>
      </c>
      <c r="W35" s="601">
        <v>0</v>
      </c>
      <c r="AB35" s="603">
        <v>0</v>
      </c>
      <c r="AC35" s="603">
        <v>7</v>
      </c>
      <c r="AD35" s="602">
        <f t="shared" si="1"/>
        <v>372</v>
      </c>
    </row>
    <row r="36" spans="1:30" s="266" customFormat="1" ht="16.5">
      <c r="A36" s="431">
        <v>23</v>
      </c>
      <c r="B36" s="432">
        <v>316</v>
      </c>
      <c r="C36" s="441" t="s">
        <v>491</v>
      </c>
      <c r="D36" s="280" t="s">
        <v>493</v>
      </c>
      <c r="E36" s="269">
        <v>1505</v>
      </c>
      <c r="F36" s="280" t="s">
        <v>33</v>
      </c>
      <c r="G36" s="281">
        <v>703</v>
      </c>
      <c r="H36" s="603">
        <v>53</v>
      </c>
      <c r="I36" s="603">
        <v>139</v>
      </c>
      <c r="J36" s="603">
        <v>31</v>
      </c>
      <c r="K36" s="603">
        <v>10</v>
      </c>
      <c r="L36" s="603">
        <v>67</v>
      </c>
      <c r="M36" s="603">
        <v>0</v>
      </c>
      <c r="O36" s="603">
        <v>5</v>
      </c>
      <c r="Q36" s="603">
        <v>40</v>
      </c>
      <c r="S36" s="603">
        <v>2</v>
      </c>
      <c r="T36" s="603">
        <v>8</v>
      </c>
      <c r="U36" s="603">
        <v>8</v>
      </c>
      <c r="W36" s="601">
        <v>0</v>
      </c>
      <c r="AB36" s="603">
        <v>0</v>
      </c>
      <c r="AC36" s="603">
        <v>6</v>
      </c>
      <c r="AD36" s="602">
        <f t="shared" si="1"/>
        <v>369</v>
      </c>
    </row>
    <row r="37" spans="1:30" s="266" customFormat="1" ht="16.5">
      <c r="A37" s="431">
        <v>23</v>
      </c>
      <c r="B37" s="432">
        <v>316</v>
      </c>
      <c r="C37" s="441" t="s">
        <v>491</v>
      </c>
      <c r="D37" s="280" t="s">
        <v>493</v>
      </c>
      <c r="E37" s="269">
        <v>1505</v>
      </c>
      <c r="F37" s="280" t="s">
        <v>197</v>
      </c>
      <c r="G37" s="281">
        <v>703</v>
      </c>
      <c r="H37" s="603">
        <v>44</v>
      </c>
      <c r="I37" s="603">
        <v>133</v>
      </c>
      <c r="J37" s="603">
        <v>32</v>
      </c>
      <c r="K37" s="603">
        <v>7</v>
      </c>
      <c r="L37" s="603">
        <v>57</v>
      </c>
      <c r="M37" s="603">
        <v>2</v>
      </c>
      <c r="O37" s="603">
        <v>2</v>
      </c>
      <c r="Q37" s="603">
        <v>40</v>
      </c>
      <c r="S37" s="603">
        <v>2</v>
      </c>
      <c r="T37" s="603">
        <v>9</v>
      </c>
      <c r="U37" s="603">
        <v>7</v>
      </c>
      <c r="W37" s="601">
        <v>0</v>
      </c>
      <c r="AB37" s="603">
        <v>0</v>
      </c>
      <c r="AC37" s="603">
        <v>15</v>
      </c>
      <c r="AD37" s="602">
        <f t="shared" si="1"/>
        <v>350</v>
      </c>
    </row>
    <row r="38" spans="1:30" s="266" customFormat="1" ht="16.5">
      <c r="A38" s="431">
        <v>23</v>
      </c>
      <c r="B38" s="432">
        <v>316</v>
      </c>
      <c r="C38" s="441" t="s">
        <v>491</v>
      </c>
      <c r="D38" s="280" t="s">
        <v>493</v>
      </c>
      <c r="E38" s="269">
        <v>1505</v>
      </c>
      <c r="F38" s="280" t="s">
        <v>334</v>
      </c>
      <c r="G38" s="281">
        <v>702</v>
      </c>
      <c r="H38" s="603">
        <v>47</v>
      </c>
      <c r="I38" s="603">
        <v>122</v>
      </c>
      <c r="J38" s="603">
        <v>51</v>
      </c>
      <c r="K38" s="603">
        <v>3</v>
      </c>
      <c r="L38" s="603">
        <v>50</v>
      </c>
      <c r="M38" s="603">
        <v>2</v>
      </c>
      <c r="O38" s="603">
        <v>2</v>
      </c>
      <c r="Q38" s="603">
        <v>53</v>
      </c>
      <c r="S38" s="603">
        <v>1</v>
      </c>
      <c r="T38" s="603">
        <v>10</v>
      </c>
      <c r="U38" s="603">
        <v>8</v>
      </c>
      <c r="W38" s="601">
        <v>0</v>
      </c>
      <c r="AB38" s="603">
        <v>0</v>
      </c>
      <c r="AC38" s="603">
        <v>6</v>
      </c>
      <c r="AD38" s="602">
        <f t="shared" si="1"/>
        <v>355</v>
      </c>
    </row>
    <row r="39" spans="1:30" s="266" customFormat="1" ht="16.5">
      <c r="A39" s="431">
        <v>23</v>
      </c>
      <c r="B39" s="432">
        <v>316</v>
      </c>
      <c r="C39" s="441" t="s">
        <v>491</v>
      </c>
      <c r="D39" s="280" t="s">
        <v>493</v>
      </c>
      <c r="E39" s="269">
        <v>1506</v>
      </c>
      <c r="F39" s="280" t="s">
        <v>31</v>
      </c>
      <c r="G39" s="281">
        <v>703</v>
      </c>
      <c r="H39" s="603">
        <v>70</v>
      </c>
      <c r="I39" s="603">
        <v>143</v>
      </c>
      <c r="J39" s="603">
        <v>23</v>
      </c>
      <c r="K39" s="603">
        <v>5</v>
      </c>
      <c r="L39" s="603">
        <v>72</v>
      </c>
      <c r="M39" s="603">
        <v>3</v>
      </c>
      <c r="O39" s="603">
        <v>3</v>
      </c>
      <c r="Q39" s="603">
        <v>41</v>
      </c>
      <c r="S39" s="603">
        <v>3</v>
      </c>
      <c r="T39" s="603">
        <v>6</v>
      </c>
      <c r="U39" s="603">
        <v>4</v>
      </c>
      <c r="W39" s="601">
        <v>0</v>
      </c>
      <c r="AB39" s="603">
        <v>0</v>
      </c>
      <c r="AC39" s="603">
        <v>11</v>
      </c>
      <c r="AD39" s="602">
        <f t="shared" si="1"/>
        <v>384</v>
      </c>
    </row>
    <row r="40" spans="1:30" s="266" customFormat="1" ht="16.5">
      <c r="A40" s="431">
        <v>23</v>
      </c>
      <c r="B40" s="432">
        <v>316</v>
      </c>
      <c r="C40" s="441" t="s">
        <v>491</v>
      </c>
      <c r="D40" s="280" t="s">
        <v>493</v>
      </c>
      <c r="E40" s="269">
        <v>1506</v>
      </c>
      <c r="F40" s="280" t="s">
        <v>32</v>
      </c>
      <c r="G40" s="281">
        <v>702</v>
      </c>
      <c r="H40" s="603">
        <v>73</v>
      </c>
      <c r="I40" s="603">
        <v>119</v>
      </c>
      <c r="J40" s="603">
        <v>37</v>
      </c>
      <c r="K40" s="603">
        <v>4</v>
      </c>
      <c r="L40" s="603">
        <v>64</v>
      </c>
      <c r="M40" s="603">
        <v>1</v>
      </c>
      <c r="O40" s="603">
        <v>1</v>
      </c>
      <c r="Q40" s="603">
        <v>55</v>
      </c>
      <c r="S40" s="603">
        <v>0</v>
      </c>
      <c r="T40" s="603">
        <v>10</v>
      </c>
      <c r="U40" s="603">
        <v>6</v>
      </c>
      <c r="W40" s="601">
        <v>0</v>
      </c>
      <c r="AB40" s="603">
        <v>0</v>
      </c>
      <c r="AC40" s="603">
        <v>8</v>
      </c>
      <c r="AD40" s="602">
        <f t="shared" si="1"/>
        <v>378</v>
      </c>
    </row>
    <row r="41" spans="1:30" s="266" customFormat="1" ht="16.5">
      <c r="A41" s="431">
        <v>23</v>
      </c>
      <c r="B41" s="432">
        <v>316</v>
      </c>
      <c r="C41" s="441" t="s">
        <v>491</v>
      </c>
      <c r="D41" s="280" t="s">
        <v>493</v>
      </c>
      <c r="E41" s="269">
        <v>1506</v>
      </c>
      <c r="F41" s="280" t="s">
        <v>33</v>
      </c>
      <c r="G41" s="281">
        <v>702</v>
      </c>
      <c r="H41" s="603">
        <v>66</v>
      </c>
      <c r="I41" s="603">
        <v>150</v>
      </c>
      <c r="J41" s="603">
        <v>22</v>
      </c>
      <c r="K41" s="603">
        <v>6</v>
      </c>
      <c r="L41" s="603">
        <v>68</v>
      </c>
      <c r="M41" s="603">
        <v>1</v>
      </c>
      <c r="O41" s="603">
        <v>0</v>
      </c>
      <c r="Q41" s="603">
        <v>32</v>
      </c>
      <c r="S41" s="603">
        <v>2</v>
      </c>
      <c r="T41" s="603">
        <v>8</v>
      </c>
      <c r="U41" s="603">
        <v>6</v>
      </c>
      <c r="W41" s="601">
        <v>0</v>
      </c>
      <c r="AB41" s="603">
        <v>1</v>
      </c>
      <c r="AC41" s="603">
        <v>10</v>
      </c>
      <c r="AD41" s="602">
        <f t="shared" si="1"/>
        <v>372</v>
      </c>
    </row>
    <row r="42" spans="1:30" s="266" customFormat="1" ht="16.5">
      <c r="A42" s="431">
        <v>23</v>
      </c>
      <c r="B42" s="432">
        <v>316</v>
      </c>
      <c r="C42" s="441" t="s">
        <v>491</v>
      </c>
      <c r="D42" s="280" t="s">
        <v>493</v>
      </c>
      <c r="E42" s="269">
        <v>1506</v>
      </c>
      <c r="F42" s="280" t="s">
        <v>34</v>
      </c>
      <c r="G42" s="281"/>
      <c r="H42" s="603">
        <v>3</v>
      </c>
      <c r="I42" s="603">
        <v>6</v>
      </c>
      <c r="J42" s="603">
        <v>0</v>
      </c>
      <c r="K42" s="603">
        <v>1</v>
      </c>
      <c r="L42" s="603">
        <v>4</v>
      </c>
      <c r="M42" s="603">
        <v>0</v>
      </c>
      <c r="O42" s="603">
        <v>0</v>
      </c>
      <c r="Q42" s="603">
        <v>6</v>
      </c>
      <c r="S42" s="603">
        <v>0</v>
      </c>
      <c r="T42" s="603">
        <v>3</v>
      </c>
      <c r="U42" s="603">
        <v>0</v>
      </c>
      <c r="W42" s="601">
        <v>0</v>
      </c>
      <c r="AB42" s="603">
        <v>0</v>
      </c>
      <c r="AC42" s="603">
        <v>1</v>
      </c>
      <c r="AD42" s="602">
        <f t="shared" si="1"/>
        <v>24</v>
      </c>
    </row>
    <row r="43" spans="1:30" s="266" customFormat="1" ht="16.5">
      <c r="A43" s="431">
        <v>23</v>
      </c>
      <c r="B43" s="432">
        <v>316</v>
      </c>
      <c r="C43" s="441" t="s">
        <v>491</v>
      </c>
      <c r="D43" s="280" t="s">
        <v>493</v>
      </c>
      <c r="E43" s="270">
        <v>1507</v>
      </c>
      <c r="F43" s="389" t="s">
        <v>31</v>
      </c>
      <c r="G43" s="281">
        <v>729</v>
      </c>
      <c r="H43" s="603">
        <v>95</v>
      </c>
      <c r="I43" s="603">
        <v>158</v>
      </c>
      <c r="J43" s="603">
        <v>22</v>
      </c>
      <c r="K43" s="603">
        <v>5</v>
      </c>
      <c r="L43" s="603">
        <v>64</v>
      </c>
      <c r="M43" s="603">
        <v>0</v>
      </c>
      <c r="O43" s="603">
        <v>3</v>
      </c>
      <c r="Q43" s="603">
        <v>31</v>
      </c>
      <c r="S43" s="603">
        <v>1</v>
      </c>
      <c r="T43" s="603">
        <v>12</v>
      </c>
      <c r="U43" s="603">
        <v>3</v>
      </c>
      <c r="W43" s="601">
        <v>0</v>
      </c>
      <c r="AB43" s="603">
        <v>0</v>
      </c>
      <c r="AC43" s="603">
        <v>5</v>
      </c>
      <c r="AD43" s="602">
        <f t="shared" si="1"/>
        <v>399</v>
      </c>
    </row>
    <row r="44" spans="1:30" s="266" customFormat="1" ht="16.5">
      <c r="A44" s="431">
        <v>23</v>
      </c>
      <c r="B44" s="432">
        <v>316</v>
      </c>
      <c r="C44" s="441" t="s">
        <v>491</v>
      </c>
      <c r="D44" s="280" t="s">
        <v>493</v>
      </c>
      <c r="E44" s="270">
        <v>1507</v>
      </c>
      <c r="F44" s="389" t="s">
        <v>32</v>
      </c>
      <c r="G44" s="281">
        <v>728</v>
      </c>
      <c r="H44" s="603">
        <v>64</v>
      </c>
      <c r="I44" s="603">
        <v>127</v>
      </c>
      <c r="J44" s="603">
        <v>41</v>
      </c>
      <c r="K44" s="603">
        <v>7</v>
      </c>
      <c r="L44" s="603">
        <v>75</v>
      </c>
      <c r="M44" s="603">
        <v>1</v>
      </c>
      <c r="O44" s="603">
        <v>2</v>
      </c>
      <c r="Q44" s="603">
        <v>36</v>
      </c>
      <c r="S44" s="603">
        <v>4</v>
      </c>
      <c r="T44" s="603">
        <v>10</v>
      </c>
      <c r="U44" s="603">
        <v>6</v>
      </c>
      <c r="W44" s="601">
        <v>0</v>
      </c>
      <c r="AB44" s="603">
        <v>2</v>
      </c>
      <c r="AC44" s="603">
        <v>6</v>
      </c>
      <c r="AD44" s="602">
        <f t="shared" si="1"/>
        <v>381</v>
      </c>
    </row>
    <row r="45" spans="1:30" s="266" customFormat="1" ht="16.5">
      <c r="A45" s="431">
        <v>23</v>
      </c>
      <c r="B45" s="432">
        <v>316</v>
      </c>
      <c r="C45" s="441" t="s">
        <v>491</v>
      </c>
      <c r="D45" s="280" t="s">
        <v>494</v>
      </c>
      <c r="E45" s="270">
        <v>1508</v>
      </c>
      <c r="F45" s="449" t="s">
        <v>31</v>
      </c>
      <c r="G45" s="530">
        <v>748</v>
      </c>
      <c r="H45" s="603">
        <v>73</v>
      </c>
      <c r="I45" s="603">
        <v>241</v>
      </c>
      <c r="J45" s="603">
        <v>98</v>
      </c>
      <c r="K45" s="603">
        <v>47</v>
      </c>
      <c r="L45" s="603">
        <v>38</v>
      </c>
      <c r="M45" s="603">
        <v>0</v>
      </c>
      <c r="O45" s="603">
        <v>5</v>
      </c>
      <c r="Q45" s="603">
        <v>41</v>
      </c>
      <c r="S45" s="603">
        <v>1</v>
      </c>
      <c r="T45" s="603">
        <v>11</v>
      </c>
      <c r="U45" s="603">
        <v>3</v>
      </c>
      <c r="W45" s="601">
        <v>0</v>
      </c>
      <c r="AB45" s="603">
        <v>0</v>
      </c>
      <c r="AC45" s="603">
        <v>13</v>
      </c>
      <c r="AD45" s="602">
        <f t="shared" si="1"/>
        <v>571</v>
      </c>
    </row>
    <row r="46" spans="1:30" s="266" customFormat="1" ht="16.5">
      <c r="A46" s="431">
        <v>23</v>
      </c>
      <c r="B46" s="432">
        <v>316</v>
      </c>
      <c r="C46" s="441" t="s">
        <v>491</v>
      </c>
      <c r="D46" s="280" t="s">
        <v>495</v>
      </c>
      <c r="E46" s="270">
        <v>1509</v>
      </c>
      <c r="F46" s="449" t="s">
        <v>31</v>
      </c>
      <c r="G46" s="530">
        <v>638</v>
      </c>
      <c r="H46" s="603">
        <v>63</v>
      </c>
      <c r="I46" s="603">
        <v>114</v>
      </c>
      <c r="J46" s="603">
        <v>10</v>
      </c>
      <c r="K46" s="603">
        <v>5</v>
      </c>
      <c r="L46" s="603">
        <v>49</v>
      </c>
      <c r="M46" s="603">
        <v>0</v>
      </c>
      <c r="O46" s="603">
        <v>2</v>
      </c>
      <c r="Q46" s="603">
        <v>25</v>
      </c>
      <c r="S46" s="603">
        <v>2</v>
      </c>
      <c r="T46" s="603">
        <v>6</v>
      </c>
      <c r="U46" s="603">
        <v>4</v>
      </c>
      <c r="W46" s="601">
        <v>0</v>
      </c>
      <c r="AB46" s="603">
        <v>0</v>
      </c>
      <c r="AC46" s="603">
        <v>13</v>
      </c>
      <c r="AD46" s="602">
        <f t="shared" si="1"/>
        <v>293</v>
      </c>
    </row>
    <row r="47" spans="1:30" s="266" customFormat="1" ht="16.5">
      <c r="A47" s="431">
        <v>23</v>
      </c>
      <c r="B47" s="432">
        <v>316</v>
      </c>
      <c r="C47" s="441" t="s">
        <v>491</v>
      </c>
      <c r="D47" s="280" t="s">
        <v>495</v>
      </c>
      <c r="E47" s="270">
        <v>1509</v>
      </c>
      <c r="F47" s="389" t="s">
        <v>32</v>
      </c>
      <c r="G47" s="530">
        <v>637</v>
      </c>
      <c r="H47" s="603">
        <v>51</v>
      </c>
      <c r="I47" s="603">
        <v>96</v>
      </c>
      <c r="J47" s="603">
        <v>15</v>
      </c>
      <c r="K47" s="603">
        <v>7</v>
      </c>
      <c r="L47" s="603">
        <v>66</v>
      </c>
      <c r="M47" s="603">
        <v>0</v>
      </c>
      <c r="O47" s="603">
        <v>0</v>
      </c>
      <c r="Q47" s="603">
        <v>39</v>
      </c>
      <c r="S47" s="603">
        <v>1</v>
      </c>
      <c r="T47" s="603">
        <v>9</v>
      </c>
      <c r="U47" s="603">
        <v>7</v>
      </c>
      <c r="W47" s="601">
        <v>0</v>
      </c>
      <c r="AB47" s="603">
        <v>0</v>
      </c>
      <c r="AC47" s="603">
        <v>19</v>
      </c>
      <c r="AD47" s="602">
        <f t="shared" si="1"/>
        <v>310</v>
      </c>
    </row>
    <row r="48" spans="1:30" s="266" customFormat="1" ht="16.5">
      <c r="A48" s="431">
        <v>23</v>
      </c>
      <c r="B48" s="432">
        <v>316</v>
      </c>
      <c r="C48" s="441" t="s">
        <v>491</v>
      </c>
      <c r="D48" s="280" t="s">
        <v>495</v>
      </c>
      <c r="E48" s="270">
        <v>1509</v>
      </c>
      <c r="F48" s="389" t="s">
        <v>33</v>
      </c>
      <c r="G48" s="528">
        <v>637</v>
      </c>
      <c r="H48" s="603">
        <v>44</v>
      </c>
      <c r="I48" s="603">
        <v>131</v>
      </c>
      <c r="J48" s="603">
        <v>20</v>
      </c>
      <c r="K48" s="603">
        <v>9</v>
      </c>
      <c r="L48" s="603">
        <v>54</v>
      </c>
      <c r="M48" s="603">
        <v>0</v>
      </c>
      <c r="O48" s="603">
        <v>2</v>
      </c>
      <c r="Q48" s="603">
        <v>24</v>
      </c>
      <c r="S48" s="603">
        <v>5</v>
      </c>
      <c r="T48" s="603">
        <v>6</v>
      </c>
      <c r="U48" s="603">
        <v>10</v>
      </c>
      <c r="W48" s="601">
        <v>0</v>
      </c>
      <c r="AB48" s="603">
        <v>0</v>
      </c>
      <c r="AC48" s="603">
        <v>18</v>
      </c>
      <c r="AD48" s="602">
        <f t="shared" si="1"/>
        <v>323</v>
      </c>
    </row>
    <row r="49" spans="1:30" s="266" customFormat="1" ht="16.5">
      <c r="A49" s="431">
        <v>23</v>
      </c>
      <c r="B49" s="432">
        <v>316</v>
      </c>
      <c r="C49" s="441" t="s">
        <v>491</v>
      </c>
      <c r="D49" s="280" t="s">
        <v>493</v>
      </c>
      <c r="E49" s="270">
        <v>1510</v>
      </c>
      <c r="F49" s="389" t="s">
        <v>31</v>
      </c>
      <c r="G49" s="530">
        <v>657</v>
      </c>
      <c r="H49" s="603">
        <v>82</v>
      </c>
      <c r="I49" s="603">
        <v>71</v>
      </c>
      <c r="J49" s="603">
        <v>41</v>
      </c>
      <c r="K49" s="603">
        <v>4</v>
      </c>
      <c r="L49" s="603">
        <v>65</v>
      </c>
      <c r="M49" s="603">
        <v>2</v>
      </c>
      <c r="O49" s="603">
        <v>1</v>
      </c>
      <c r="Q49" s="603">
        <v>74</v>
      </c>
      <c r="S49" s="603">
        <v>2</v>
      </c>
      <c r="T49" s="603">
        <v>10</v>
      </c>
      <c r="U49" s="603">
        <v>1</v>
      </c>
      <c r="W49" s="601">
        <v>0</v>
      </c>
      <c r="AB49" s="603">
        <v>0</v>
      </c>
      <c r="AC49" s="603">
        <v>8</v>
      </c>
      <c r="AD49" s="602">
        <f t="shared" si="1"/>
        <v>361</v>
      </c>
    </row>
    <row r="50" spans="1:30" s="266" customFormat="1" ht="16.5">
      <c r="A50" s="431">
        <v>23</v>
      </c>
      <c r="B50" s="432">
        <v>316</v>
      </c>
      <c r="C50" s="441" t="s">
        <v>491</v>
      </c>
      <c r="D50" s="280" t="s">
        <v>493</v>
      </c>
      <c r="E50" s="270">
        <v>1510</v>
      </c>
      <c r="F50" s="389" t="s">
        <v>32</v>
      </c>
      <c r="G50" s="530">
        <v>657</v>
      </c>
      <c r="H50" s="450">
        <v>76</v>
      </c>
      <c r="I50" s="450">
        <v>87</v>
      </c>
      <c r="J50" s="450">
        <v>45</v>
      </c>
      <c r="K50" s="450">
        <v>6</v>
      </c>
      <c r="L50" s="450">
        <v>72</v>
      </c>
      <c r="M50" s="450">
        <v>5</v>
      </c>
      <c r="O50" s="450">
        <v>1</v>
      </c>
      <c r="Q50" s="450">
        <v>57</v>
      </c>
      <c r="S50" s="450">
        <v>3</v>
      </c>
      <c r="T50" s="450">
        <v>6</v>
      </c>
      <c r="U50" s="450">
        <v>1</v>
      </c>
      <c r="W50" s="601">
        <v>0</v>
      </c>
      <c r="AB50" s="450">
        <v>0</v>
      </c>
      <c r="AC50" s="450">
        <v>9</v>
      </c>
      <c r="AD50" s="606">
        <f t="shared" si="1"/>
        <v>368</v>
      </c>
    </row>
    <row r="51" spans="1:30" s="266" customFormat="1" ht="17.25" thickBot="1">
      <c r="A51" s="431">
        <v>23</v>
      </c>
      <c r="B51" s="432">
        <v>316</v>
      </c>
      <c r="C51" s="441" t="s">
        <v>491</v>
      </c>
      <c r="D51" s="280" t="s">
        <v>493</v>
      </c>
      <c r="E51" s="270">
        <v>1510</v>
      </c>
      <c r="F51" s="389" t="s">
        <v>33</v>
      </c>
      <c r="G51" s="528">
        <v>657</v>
      </c>
      <c r="H51" s="450">
        <v>64</v>
      </c>
      <c r="I51" s="450">
        <v>80</v>
      </c>
      <c r="J51" s="450">
        <v>48</v>
      </c>
      <c r="K51" s="450">
        <v>5</v>
      </c>
      <c r="L51" s="450">
        <v>63</v>
      </c>
      <c r="M51" s="450">
        <v>2</v>
      </c>
      <c r="O51" s="450">
        <v>4</v>
      </c>
      <c r="Q51" s="450">
        <v>46</v>
      </c>
      <c r="S51" s="450">
        <v>1</v>
      </c>
      <c r="T51" s="450">
        <v>7</v>
      </c>
      <c r="U51" s="450">
        <v>3</v>
      </c>
      <c r="W51" s="601">
        <v>0</v>
      </c>
      <c r="AB51" s="450">
        <v>1</v>
      </c>
      <c r="AC51" s="450">
        <v>10</v>
      </c>
      <c r="AD51" s="607">
        <f t="shared" si="1"/>
        <v>334</v>
      </c>
    </row>
    <row r="52" spans="1:30" s="266" customFormat="1" ht="16.5">
      <c r="A52" s="431">
        <v>23</v>
      </c>
      <c r="B52" s="432">
        <v>316</v>
      </c>
      <c r="C52" s="441" t="s">
        <v>491</v>
      </c>
      <c r="D52" s="280" t="s">
        <v>493</v>
      </c>
      <c r="E52" s="270">
        <v>1510</v>
      </c>
      <c r="F52" s="389" t="s">
        <v>197</v>
      </c>
      <c r="G52" s="528">
        <v>656</v>
      </c>
      <c r="H52" s="608">
        <v>75</v>
      </c>
      <c r="I52" s="608">
        <v>90</v>
      </c>
      <c r="J52" s="608">
        <v>40</v>
      </c>
      <c r="K52" s="608">
        <v>5</v>
      </c>
      <c r="L52" s="608">
        <v>68</v>
      </c>
      <c r="M52" s="608">
        <v>0</v>
      </c>
      <c r="O52" s="608">
        <v>1</v>
      </c>
      <c r="Q52" s="608">
        <v>47</v>
      </c>
      <c r="S52" s="608">
        <v>3</v>
      </c>
      <c r="T52" s="608">
        <v>9</v>
      </c>
      <c r="U52" s="608">
        <v>5</v>
      </c>
      <c r="W52" s="601">
        <v>0</v>
      </c>
      <c r="AB52" s="608">
        <v>0</v>
      </c>
      <c r="AC52" s="608">
        <v>9</v>
      </c>
      <c r="AD52" s="606">
        <f t="shared" si="1"/>
        <v>352</v>
      </c>
    </row>
    <row r="53" spans="1:30" s="277" customFormat="1" ht="16.5">
      <c r="B53" s="609" t="s">
        <v>63</v>
      </c>
      <c r="C53" s="668" t="s">
        <v>496</v>
      </c>
      <c r="D53" s="668"/>
      <c r="E53" s="543"/>
      <c r="F53" s="543"/>
      <c r="G53" s="285">
        <f t="shared" ref="G53:M53" si="2">SUM(G2:G52)</f>
        <v>32893</v>
      </c>
      <c r="H53" s="31">
        <f t="shared" si="2"/>
        <v>3064</v>
      </c>
      <c r="I53" s="31">
        <f t="shared" si="2"/>
        <v>7349</v>
      </c>
      <c r="J53" s="31">
        <f t="shared" si="2"/>
        <v>2217</v>
      </c>
      <c r="K53" s="31">
        <f t="shared" si="2"/>
        <v>484</v>
      </c>
      <c r="L53" s="31">
        <f t="shared" si="2"/>
        <v>2197</v>
      </c>
      <c r="M53" s="31">
        <f t="shared" si="2"/>
        <v>56</v>
      </c>
      <c r="O53" s="31">
        <f>SUM(O2:O52)</f>
        <v>97</v>
      </c>
      <c r="Q53" s="31">
        <f>SUM(Q2:Q52)</f>
        <v>1806</v>
      </c>
      <c r="S53" s="31">
        <f>SUM(S2:S52)</f>
        <v>156</v>
      </c>
      <c r="T53" s="31">
        <f>SUM(T2:T52)</f>
        <v>540</v>
      </c>
      <c r="U53" s="31">
        <f>SUM(U2:U52)</f>
        <v>333</v>
      </c>
      <c r="W53" s="601">
        <f>SUM(W2:W52)</f>
        <v>0</v>
      </c>
      <c r="AB53" s="31">
        <f>SUM(AB2:AB52)</f>
        <v>5</v>
      </c>
      <c r="AC53" s="31">
        <f>SUM(AC2:AC52)</f>
        <v>520</v>
      </c>
      <c r="AD53" s="31">
        <f>SUM(AD2:AD52)</f>
        <v>18824</v>
      </c>
    </row>
    <row r="54" spans="1:30" s="277" customFormat="1" ht="16.5">
      <c r="C54" s="413"/>
      <c r="E54" s="288"/>
      <c r="F54" s="288"/>
      <c r="T54" s="277">
        <f>T53/2</f>
        <v>270</v>
      </c>
      <c r="U54" s="277">
        <f>U53/2</f>
        <v>166.5</v>
      </c>
    </row>
    <row r="55" spans="1:30" s="277" customFormat="1" ht="16.5">
      <c r="B55" s="609" t="s">
        <v>65</v>
      </c>
      <c r="C55" s="660" t="s">
        <v>66</v>
      </c>
      <c r="D55" s="661"/>
      <c r="E55" s="661"/>
      <c r="F55" s="662"/>
      <c r="G55" s="483" t="s">
        <v>6</v>
      </c>
      <c r="H55" s="446" t="s">
        <v>7</v>
      </c>
      <c r="I55" s="446" t="s">
        <v>8</v>
      </c>
      <c r="J55" s="446" t="s">
        <v>9</v>
      </c>
      <c r="K55" s="446" t="s">
        <v>10</v>
      </c>
      <c r="L55" s="446" t="s">
        <v>11</v>
      </c>
      <c r="M55" s="446" t="s">
        <v>12</v>
      </c>
      <c r="N55" s="446" t="s">
        <v>13</v>
      </c>
      <c r="O55" s="446" t="s">
        <v>14</v>
      </c>
      <c r="P55" s="446" t="s">
        <v>15</v>
      </c>
      <c r="Q55" s="425" t="s">
        <v>16</v>
      </c>
      <c r="R55" s="446" t="s">
        <v>17</v>
      </c>
      <c r="S55" s="446" t="s">
        <v>18</v>
      </c>
      <c r="T55" s="446" t="s">
        <v>22</v>
      </c>
      <c r="U55" s="446" t="s">
        <v>23</v>
      </c>
      <c r="V55" s="446" t="s">
        <v>24</v>
      </c>
      <c r="W55" s="446" t="s">
        <v>25</v>
      </c>
      <c r="X55" s="446" t="s">
        <v>26</v>
      </c>
      <c r="Y55" s="425" t="s">
        <v>27</v>
      </c>
      <c r="Z55" s="425" t="s">
        <v>28</v>
      </c>
      <c r="AA55" s="425" t="s">
        <v>29</v>
      </c>
    </row>
    <row r="56" spans="1:30" s="277" customFormat="1" ht="16.5">
      <c r="C56" s="663"/>
      <c r="D56" s="664"/>
      <c r="E56" s="664"/>
      <c r="F56" s="665"/>
      <c r="G56" s="543">
        <v>32416</v>
      </c>
      <c r="H56" s="543">
        <f>H53+270</f>
        <v>3334</v>
      </c>
      <c r="I56" s="543">
        <f>I53+167</f>
        <v>7516</v>
      </c>
      <c r="J56" s="543">
        <f>J53+270</f>
        <v>2487</v>
      </c>
      <c r="K56" s="543">
        <f>K53+166</f>
        <v>650</v>
      </c>
      <c r="L56" s="543">
        <f t="shared" ref="L56:S56" si="3">L53</f>
        <v>2197</v>
      </c>
      <c r="M56" s="543">
        <f t="shared" si="3"/>
        <v>56</v>
      </c>
      <c r="N56" s="543">
        <f t="shared" si="3"/>
        <v>0</v>
      </c>
      <c r="O56" s="543">
        <f t="shared" si="3"/>
        <v>97</v>
      </c>
      <c r="P56" s="543">
        <f t="shared" si="3"/>
        <v>0</v>
      </c>
      <c r="Q56" s="543">
        <f t="shared" si="3"/>
        <v>1806</v>
      </c>
      <c r="R56" s="543">
        <f t="shared" si="3"/>
        <v>0</v>
      </c>
      <c r="S56" s="543">
        <f t="shared" si="3"/>
        <v>156</v>
      </c>
      <c r="T56" s="543">
        <v>0</v>
      </c>
      <c r="U56" s="37"/>
      <c r="V56" s="37"/>
      <c r="Y56" s="277">
        <f>AB53</f>
        <v>5</v>
      </c>
      <c r="Z56" s="277">
        <f>AC53</f>
        <v>520</v>
      </c>
      <c r="AA56" s="277">
        <f>SUM(H56:Z56)</f>
        <v>18824</v>
      </c>
    </row>
    <row r="57" spans="1:30" s="277" customFormat="1" ht="16.5">
      <c r="C57" s="413"/>
      <c r="E57" s="288"/>
      <c r="F57" s="288"/>
      <c r="G57" s="288"/>
    </row>
    <row r="58" spans="1:30" s="277" customFormat="1" ht="30.75" customHeight="1">
      <c r="B58" s="609" t="s">
        <v>67</v>
      </c>
      <c r="C58" s="666" t="s">
        <v>68</v>
      </c>
      <c r="D58" s="666"/>
      <c r="E58" s="666"/>
      <c r="F58" s="666"/>
      <c r="G58" s="446" t="s">
        <v>6</v>
      </c>
      <c r="H58" s="688" t="s">
        <v>69</v>
      </c>
      <c r="I58" s="688"/>
      <c r="J58" s="688" t="s">
        <v>70</v>
      </c>
      <c r="K58" s="688"/>
      <c r="L58" s="446" t="s">
        <v>11</v>
      </c>
      <c r="M58" s="446" t="s">
        <v>12</v>
      </c>
      <c r="N58" s="446" t="s">
        <v>13</v>
      </c>
      <c r="O58" s="446" t="s">
        <v>14</v>
      </c>
      <c r="P58" s="446" t="s">
        <v>15</v>
      </c>
      <c r="Q58" s="425" t="s">
        <v>16</v>
      </c>
      <c r="R58" s="446" t="s">
        <v>17</v>
      </c>
      <c r="S58" s="446" t="s">
        <v>18</v>
      </c>
      <c r="T58" s="446" t="s">
        <v>22</v>
      </c>
      <c r="U58" s="446" t="s">
        <v>23</v>
      </c>
      <c r="V58" s="446" t="s">
        <v>24</v>
      </c>
      <c r="W58" s="446" t="s">
        <v>25</v>
      </c>
      <c r="X58" s="446" t="s">
        <v>26</v>
      </c>
      <c r="Y58" s="425" t="s">
        <v>27</v>
      </c>
      <c r="Z58" s="425" t="s">
        <v>28</v>
      </c>
      <c r="AA58" s="425" t="s">
        <v>29</v>
      </c>
    </row>
    <row r="59" spans="1:30" s="277" customFormat="1" ht="16.5">
      <c r="C59" s="666"/>
      <c r="D59" s="666"/>
      <c r="E59" s="666"/>
      <c r="F59" s="666"/>
      <c r="G59" s="543">
        <v>32416</v>
      </c>
      <c r="H59" s="668">
        <f>H56+J56</f>
        <v>5821</v>
      </c>
      <c r="I59" s="668"/>
      <c r="J59" s="668">
        <f>I56+K56</f>
        <v>8166</v>
      </c>
      <c r="K59" s="668"/>
      <c r="L59" s="543">
        <f>L56</f>
        <v>2197</v>
      </c>
      <c r="M59" s="543">
        <f t="shared" ref="M59:S59" si="4">M56</f>
        <v>56</v>
      </c>
      <c r="N59" s="543" t="s">
        <v>790</v>
      </c>
      <c r="O59" s="543">
        <f t="shared" si="4"/>
        <v>97</v>
      </c>
      <c r="P59" s="543" t="s">
        <v>790</v>
      </c>
      <c r="Q59" s="543">
        <f t="shared" si="4"/>
        <v>1806</v>
      </c>
      <c r="R59" s="543" t="s">
        <v>790</v>
      </c>
      <c r="S59" s="543">
        <f t="shared" si="4"/>
        <v>156</v>
      </c>
      <c r="T59" s="543" t="s">
        <v>790</v>
      </c>
      <c r="U59" s="543" t="s">
        <v>790</v>
      </c>
      <c r="V59" s="543" t="s">
        <v>790</v>
      </c>
      <c r="W59" s="543" t="s">
        <v>790</v>
      </c>
      <c r="X59" s="543" t="s">
        <v>790</v>
      </c>
      <c r="Y59" s="277">
        <f>Y56</f>
        <v>5</v>
      </c>
      <c r="Z59" s="277">
        <f>Z56</f>
        <v>520</v>
      </c>
      <c r="AA59" s="277">
        <f>SUM(H59:Z59)</f>
        <v>18824</v>
      </c>
    </row>
    <row r="62" spans="1:30" s="266" customFormat="1" ht="25.5">
      <c r="A62" s="431" t="s">
        <v>0</v>
      </c>
      <c r="B62" s="432" t="s">
        <v>1</v>
      </c>
      <c r="C62" s="441" t="s">
        <v>2</v>
      </c>
      <c r="D62" s="430" t="s">
        <v>3</v>
      </c>
      <c r="E62" s="600" t="s">
        <v>4</v>
      </c>
      <c r="F62" s="600" t="s">
        <v>5</v>
      </c>
      <c r="G62" s="600" t="s">
        <v>6</v>
      </c>
      <c r="H62" s="425" t="s">
        <v>7</v>
      </c>
      <c r="I62" s="425" t="s">
        <v>8</v>
      </c>
      <c r="J62" s="425" t="s">
        <v>9</v>
      </c>
      <c r="K62" s="425" t="s">
        <v>10</v>
      </c>
      <c r="L62" s="425" t="s">
        <v>11</v>
      </c>
      <c r="M62" s="425" t="s">
        <v>12</v>
      </c>
      <c r="N62" s="425" t="s">
        <v>13</v>
      </c>
      <c r="O62" s="425" t="s">
        <v>14</v>
      </c>
      <c r="P62" s="446" t="s">
        <v>15</v>
      </c>
      <c r="Q62" s="425" t="s">
        <v>16</v>
      </c>
      <c r="R62" s="446" t="s">
        <v>17</v>
      </c>
      <c r="S62" s="446" t="s">
        <v>18</v>
      </c>
      <c r="T62" s="425" t="s">
        <v>19</v>
      </c>
      <c r="U62" s="425" t="s">
        <v>20</v>
      </c>
      <c r="V62" s="447" t="s">
        <v>21</v>
      </c>
      <c r="W62" s="446" t="s">
        <v>22</v>
      </c>
      <c r="X62" s="446" t="s">
        <v>23</v>
      </c>
      <c r="Y62" s="446" t="s">
        <v>24</v>
      </c>
      <c r="Z62" s="446" t="s">
        <v>25</v>
      </c>
      <c r="AA62" s="446" t="s">
        <v>26</v>
      </c>
      <c r="AB62" s="425" t="s">
        <v>27</v>
      </c>
      <c r="AC62" s="425" t="s">
        <v>28</v>
      </c>
      <c r="AD62" s="425" t="s">
        <v>29</v>
      </c>
    </row>
    <row r="63" spans="1:30" s="266" customFormat="1" ht="16.5">
      <c r="A63" s="431">
        <v>23</v>
      </c>
      <c r="B63" s="432">
        <v>332</v>
      </c>
      <c r="C63" s="441" t="s">
        <v>497</v>
      </c>
      <c r="D63" s="430" t="s">
        <v>497</v>
      </c>
      <c r="E63" s="610">
        <v>1564</v>
      </c>
      <c r="F63" s="449" t="s">
        <v>31</v>
      </c>
      <c r="G63" s="610">
        <v>547</v>
      </c>
      <c r="H63" s="601">
        <v>2</v>
      </c>
      <c r="I63" s="601">
        <v>76</v>
      </c>
      <c r="J63" s="601">
        <v>7</v>
      </c>
      <c r="K63" s="601">
        <v>6</v>
      </c>
      <c r="L63" s="601">
        <v>4</v>
      </c>
      <c r="M63" s="601">
        <v>0</v>
      </c>
      <c r="N63" s="601">
        <v>21</v>
      </c>
      <c r="O63" s="601">
        <v>101</v>
      </c>
      <c r="Q63" s="601">
        <v>120</v>
      </c>
      <c r="T63" s="601">
        <v>0</v>
      </c>
      <c r="U63" s="601">
        <v>6</v>
      </c>
      <c r="W63" s="601">
        <v>9</v>
      </c>
      <c r="AB63" s="601">
        <v>0</v>
      </c>
      <c r="AC63" s="601">
        <v>7</v>
      </c>
      <c r="AD63" s="602">
        <f>SUM(H63:AC63)</f>
        <v>359</v>
      </c>
    </row>
    <row r="64" spans="1:30" s="266" customFormat="1" ht="16.5">
      <c r="A64" s="431">
        <v>23</v>
      </c>
      <c r="B64" s="432">
        <v>332</v>
      </c>
      <c r="C64" s="441" t="s">
        <v>497</v>
      </c>
      <c r="D64" s="430" t="s">
        <v>497</v>
      </c>
      <c r="E64" s="610">
        <v>1564</v>
      </c>
      <c r="F64" s="449" t="s">
        <v>32</v>
      </c>
      <c r="G64" s="610">
        <v>546</v>
      </c>
      <c r="H64" s="601">
        <v>1</v>
      </c>
      <c r="I64" s="601">
        <v>94</v>
      </c>
      <c r="J64" s="601">
        <v>11</v>
      </c>
      <c r="K64" s="601">
        <v>4</v>
      </c>
      <c r="L64" s="601">
        <v>6</v>
      </c>
      <c r="M64" s="601">
        <v>4</v>
      </c>
      <c r="N64" s="601">
        <v>18</v>
      </c>
      <c r="O64" s="601">
        <v>78</v>
      </c>
      <c r="Q64" s="601">
        <v>102</v>
      </c>
      <c r="T64" s="601">
        <v>1</v>
      </c>
      <c r="U64" s="601">
        <v>2</v>
      </c>
      <c r="W64" s="601">
        <v>8</v>
      </c>
      <c r="AB64" s="601">
        <v>0</v>
      </c>
      <c r="AC64" s="601">
        <v>15</v>
      </c>
      <c r="AD64" s="602">
        <f t="shared" ref="AD64:AD117" si="5">SUM(H64:AC64)</f>
        <v>344</v>
      </c>
    </row>
    <row r="65" spans="1:30" s="266" customFormat="1" ht="16.5">
      <c r="A65" s="431">
        <v>23</v>
      </c>
      <c r="B65" s="432">
        <v>332</v>
      </c>
      <c r="C65" s="441" t="s">
        <v>497</v>
      </c>
      <c r="D65" s="430" t="s">
        <v>497</v>
      </c>
      <c r="E65" s="610">
        <v>1565</v>
      </c>
      <c r="F65" s="449" t="s">
        <v>31</v>
      </c>
      <c r="G65" s="610">
        <v>419</v>
      </c>
      <c r="H65" s="601">
        <v>1</v>
      </c>
      <c r="I65" s="601">
        <v>78</v>
      </c>
      <c r="J65" s="601">
        <v>6</v>
      </c>
      <c r="K65" s="601">
        <v>4</v>
      </c>
      <c r="L65" s="601">
        <v>1</v>
      </c>
      <c r="M65" s="601">
        <v>1</v>
      </c>
      <c r="N65" s="601">
        <v>2</v>
      </c>
      <c r="O65" s="601">
        <v>63</v>
      </c>
      <c r="Q65" s="601">
        <v>116</v>
      </c>
      <c r="T65" s="601">
        <v>0</v>
      </c>
      <c r="U65" s="601">
        <v>2</v>
      </c>
      <c r="W65" s="601">
        <v>7</v>
      </c>
      <c r="AB65" s="601">
        <v>0</v>
      </c>
      <c r="AC65" s="601">
        <v>11</v>
      </c>
      <c r="AD65" s="602">
        <f t="shared" si="5"/>
        <v>292</v>
      </c>
    </row>
    <row r="66" spans="1:30" s="266" customFormat="1" ht="16.5">
      <c r="A66" s="431">
        <v>23</v>
      </c>
      <c r="B66" s="432">
        <v>332</v>
      </c>
      <c r="C66" s="441" t="s">
        <v>497</v>
      </c>
      <c r="D66" s="430" t="s">
        <v>497</v>
      </c>
      <c r="E66" s="610">
        <v>1565</v>
      </c>
      <c r="F66" s="449" t="s">
        <v>32</v>
      </c>
      <c r="G66" s="610">
        <v>419</v>
      </c>
      <c r="H66" s="611">
        <v>1</v>
      </c>
      <c r="I66" s="611">
        <v>95</v>
      </c>
      <c r="J66" s="611">
        <v>8</v>
      </c>
      <c r="K66" s="611">
        <v>2</v>
      </c>
      <c r="L66" s="611">
        <v>1</v>
      </c>
      <c r="M66" s="611">
        <v>1</v>
      </c>
      <c r="N66" s="611">
        <v>2</v>
      </c>
      <c r="O66" s="611">
        <v>82</v>
      </c>
      <c r="Q66" s="611">
        <v>96</v>
      </c>
      <c r="T66" s="611">
        <v>0</v>
      </c>
      <c r="U66" s="611">
        <v>5</v>
      </c>
      <c r="W66" s="611">
        <v>6</v>
      </c>
      <c r="AB66" s="611">
        <v>0</v>
      </c>
      <c r="AC66" s="611">
        <v>6</v>
      </c>
      <c r="AD66" s="602">
        <f t="shared" si="5"/>
        <v>305</v>
      </c>
    </row>
    <row r="67" spans="1:30" s="266" customFormat="1" ht="16.5">
      <c r="A67" s="431">
        <v>23</v>
      </c>
      <c r="B67" s="432">
        <v>332</v>
      </c>
      <c r="C67" s="441" t="s">
        <v>497</v>
      </c>
      <c r="D67" s="430" t="s">
        <v>498</v>
      </c>
      <c r="E67" s="610">
        <v>1566</v>
      </c>
      <c r="F67" s="449" t="s">
        <v>31</v>
      </c>
      <c r="G67" s="610">
        <v>627</v>
      </c>
      <c r="H67" s="601">
        <v>1</v>
      </c>
      <c r="I67" s="601">
        <v>138</v>
      </c>
      <c r="J67" s="601">
        <v>5</v>
      </c>
      <c r="K67" s="601">
        <v>3</v>
      </c>
      <c r="L67" s="601">
        <v>7</v>
      </c>
      <c r="M67" s="601">
        <v>1</v>
      </c>
      <c r="N67" s="601">
        <v>53</v>
      </c>
      <c r="O67" s="601">
        <v>62</v>
      </c>
      <c r="Q67" s="601">
        <v>119</v>
      </c>
      <c r="T67" s="601">
        <v>0</v>
      </c>
      <c r="U67" s="601">
        <v>6</v>
      </c>
      <c r="W67" s="601">
        <v>3</v>
      </c>
      <c r="AB67" s="601">
        <v>0</v>
      </c>
      <c r="AC67" s="601">
        <v>12</v>
      </c>
      <c r="AD67" s="602">
        <f t="shared" si="5"/>
        <v>410</v>
      </c>
    </row>
    <row r="68" spans="1:30" s="266" customFormat="1" ht="16.5">
      <c r="A68" s="431">
        <v>23</v>
      </c>
      <c r="B68" s="432">
        <v>332</v>
      </c>
      <c r="C68" s="441" t="s">
        <v>497</v>
      </c>
      <c r="D68" s="430" t="s">
        <v>498</v>
      </c>
      <c r="E68" s="610">
        <v>1566</v>
      </c>
      <c r="F68" s="449" t="s">
        <v>32</v>
      </c>
      <c r="G68" s="610">
        <v>627</v>
      </c>
      <c r="H68" s="601">
        <v>1</v>
      </c>
      <c r="I68" s="601">
        <v>171</v>
      </c>
      <c r="J68" s="601">
        <v>8</v>
      </c>
      <c r="K68" s="601">
        <v>5</v>
      </c>
      <c r="L68" s="601">
        <v>9</v>
      </c>
      <c r="M68" s="601">
        <v>0</v>
      </c>
      <c r="N68" s="601">
        <v>46</v>
      </c>
      <c r="O68" s="601">
        <v>74</v>
      </c>
      <c r="Q68" s="601">
        <v>116</v>
      </c>
      <c r="T68" s="601">
        <v>0</v>
      </c>
      <c r="U68" s="601">
        <v>0</v>
      </c>
      <c r="W68" s="601">
        <v>4</v>
      </c>
      <c r="AB68" s="601">
        <v>0</v>
      </c>
      <c r="AC68" s="601">
        <v>13</v>
      </c>
      <c r="AD68" s="602">
        <f t="shared" si="5"/>
        <v>447</v>
      </c>
    </row>
    <row r="69" spans="1:30" s="266" customFormat="1" ht="16.5">
      <c r="A69" s="431">
        <v>23</v>
      </c>
      <c r="B69" s="432">
        <v>332</v>
      </c>
      <c r="C69" s="441" t="s">
        <v>497</v>
      </c>
      <c r="D69" s="430" t="s">
        <v>498</v>
      </c>
      <c r="E69" s="610">
        <v>1567</v>
      </c>
      <c r="F69" s="449" t="s">
        <v>31</v>
      </c>
      <c r="G69" s="610">
        <v>533</v>
      </c>
      <c r="H69" s="601">
        <v>0</v>
      </c>
      <c r="I69" s="601">
        <v>101</v>
      </c>
      <c r="J69" s="601">
        <v>9</v>
      </c>
      <c r="K69" s="601">
        <v>4</v>
      </c>
      <c r="L69" s="601">
        <v>14</v>
      </c>
      <c r="M69" s="601">
        <v>5</v>
      </c>
      <c r="N69" s="601">
        <v>14</v>
      </c>
      <c r="O69" s="601">
        <v>102</v>
      </c>
      <c r="Q69" s="601">
        <v>76</v>
      </c>
      <c r="T69" s="601">
        <v>0</v>
      </c>
      <c r="U69" s="601">
        <v>0</v>
      </c>
      <c r="W69" s="601">
        <v>1</v>
      </c>
      <c r="AB69" s="601">
        <v>0</v>
      </c>
      <c r="AC69" s="601">
        <v>6</v>
      </c>
      <c r="AD69" s="602">
        <f t="shared" si="5"/>
        <v>332</v>
      </c>
    </row>
    <row r="70" spans="1:30" s="266" customFormat="1" ht="16.5">
      <c r="A70" s="431">
        <v>23</v>
      </c>
      <c r="B70" s="432">
        <v>332</v>
      </c>
      <c r="C70" s="441" t="s">
        <v>497</v>
      </c>
      <c r="D70" s="430" t="s">
        <v>498</v>
      </c>
      <c r="E70" s="610">
        <v>1567</v>
      </c>
      <c r="F70" s="449" t="s">
        <v>32</v>
      </c>
      <c r="G70" s="610">
        <v>532</v>
      </c>
      <c r="H70" s="601">
        <v>1</v>
      </c>
      <c r="I70" s="601">
        <v>112</v>
      </c>
      <c r="J70" s="601">
        <v>7</v>
      </c>
      <c r="K70" s="601">
        <v>1</v>
      </c>
      <c r="L70" s="601">
        <v>2</v>
      </c>
      <c r="M70" s="601">
        <v>4</v>
      </c>
      <c r="N70" s="601">
        <v>9</v>
      </c>
      <c r="O70" s="601">
        <v>105</v>
      </c>
      <c r="Q70" s="601">
        <v>84</v>
      </c>
      <c r="T70" s="601">
        <v>0</v>
      </c>
      <c r="U70" s="601">
        <v>2</v>
      </c>
      <c r="W70" s="601">
        <v>4</v>
      </c>
      <c r="AB70" s="601">
        <v>0</v>
      </c>
      <c r="AC70" s="601">
        <v>13</v>
      </c>
      <c r="AD70" s="602">
        <f t="shared" si="5"/>
        <v>344</v>
      </c>
    </row>
    <row r="71" spans="1:30" s="266" customFormat="1" ht="16.5">
      <c r="A71" s="431">
        <v>23</v>
      </c>
      <c r="B71" s="432">
        <v>332</v>
      </c>
      <c r="C71" s="441" t="s">
        <v>497</v>
      </c>
      <c r="D71" s="430" t="s">
        <v>499</v>
      </c>
      <c r="E71" s="610">
        <v>1568</v>
      </c>
      <c r="F71" s="449" t="s">
        <v>31</v>
      </c>
      <c r="G71" s="610">
        <v>608</v>
      </c>
      <c r="H71" s="601">
        <v>10</v>
      </c>
      <c r="I71" s="601">
        <v>91</v>
      </c>
      <c r="J71" s="601">
        <v>21</v>
      </c>
      <c r="K71" s="601">
        <v>5</v>
      </c>
      <c r="L71" s="601">
        <v>6</v>
      </c>
      <c r="M71" s="601">
        <v>4</v>
      </c>
      <c r="N71" s="601">
        <v>5</v>
      </c>
      <c r="O71" s="601">
        <v>78</v>
      </c>
      <c r="Q71" s="601">
        <v>146</v>
      </c>
      <c r="T71" s="601">
        <v>2</v>
      </c>
      <c r="U71" s="601">
        <v>3</v>
      </c>
      <c r="W71" s="601">
        <v>9</v>
      </c>
      <c r="AB71" s="601">
        <v>0</v>
      </c>
      <c r="AC71" s="601">
        <v>14</v>
      </c>
      <c r="AD71" s="602">
        <f t="shared" si="5"/>
        <v>394</v>
      </c>
    </row>
    <row r="72" spans="1:30" s="266" customFormat="1" ht="16.5">
      <c r="A72" s="431">
        <v>23</v>
      </c>
      <c r="B72" s="432">
        <v>332</v>
      </c>
      <c r="C72" s="441" t="s">
        <v>497</v>
      </c>
      <c r="D72" s="430" t="s">
        <v>499</v>
      </c>
      <c r="E72" s="610">
        <v>1568</v>
      </c>
      <c r="F72" s="449" t="s">
        <v>32</v>
      </c>
      <c r="G72" s="610">
        <v>608</v>
      </c>
      <c r="H72" s="601">
        <v>4</v>
      </c>
      <c r="I72" s="601">
        <v>87</v>
      </c>
      <c r="J72" s="601">
        <v>33</v>
      </c>
      <c r="K72" s="601">
        <v>2</v>
      </c>
      <c r="L72" s="601">
        <v>4</v>
      </c>
      <c r="M72" s="601">
        <v>0</v>
      </c>
      <c r="N72" s="601">
        <v>6</v>
      </c>
      <c r="O72" s="601">
        <v>51</v>
      </c>
      <c r="Q72" s="601">
        <v>179</v>
      </c>
      <c r="T72" s="601">
        <v>0</v>
      </c>
      <c r="U72" s="601">
        <v>2</v>
      </c>
      <c r="W72" s="601">
        <v>5</v>
      </c>
      <c r="AB72" s="601">
        <v>0</v>
      </c>
      <c r="AC72" s="601">
        <v>0</v>
      </c>
      <c r="AD72" s="602">
        <f t="shared" si="5"/>
        <v>373</v>
      </c>
    </row>
    <row r="73" spans="1:30" s="266" customFormat="1" ht="16.5">
      <c r="A73" s="431">
        <v>23</v>
      </c>
      <c r="B73" s="432">
        <v>332</v>
      </c>
      <c r="C73" s="441" t="s">
        <v>497</v>
      </c>
      <c r="D73" s="430" t="s">
        <v>499</v>
      </c>
      <c r="E73" s="610">
        <v>1568</v>
      </c>
      <c r="F73" s="449" t="s">
        <v>33</v>
      </c>
      <c r="G73" s="610">
        <v>607</v>
      </c>
      <c r="H73" s="601">
        <v>8</v>
      </c>
      <c r="I73" s="601">
        <v>78</v>
      </c>
      <c r="J73" s="601">
        <v>29</v>
      </c>
      <c r="K73" s="601">
        <v>6</v>
      </c>
      <c r="L73" s="601">
        <v>4</v>
      </c>
      <c r="M73" s="601">
        <v>4</v>
      </c>
      <c r="N73" s="601">
        <v>7</v>
      </c>
      <c r="O73" s="601">
        <v>54</v>
      </c>
      <c r="Q73" s="601">
        <v>204</v>
      </c>
      <c r="T73" s="601">
        <v>0</v>
      </c>
      <c r="U73" s="601">
        <v>0</v>
      </c>
      <c r="W73" s="601">
        <v>10</v>
      </c>
      <c r="AB73" s="601">
        <v>0</v>
      </c>
      <c r="AC73" s="601">
        <v>13</v>
      </c>
      <c r="AD73" s="602">
        <f t="shared" si="5"/>
        <v>417</v>
      </c>
    </row>
    <row r="74" spans="1:30" s="266" customFormat="1" ht="16.5">
      <c r="A74" s="431">
        <v>23</v>
      </c>
      <c r="B74" s="432">
        <v>332</v>
      </c>
      <c r="C74" s="441" t="s">
        <v>497</v>
      </c>
      <c r="D74" s="430" t="s">
        <v>500</v>
      </c>
      <c r="E74" s="610">
        <v>1569</v>
      </c>
      <c r="F74" s="449" t="s">
        <v>31</v>
      </c>
      <c r="G74" s="610">
        <v>606</v>
      </c>
      <c r="H74" s="601">
        <v>5</v>
      </c>
      <c r="I74" s="601">
        <v>37</v>
      </c>
      <c r="J74" s="601">
        <v>44</v>
      </c>
      <c r="K74" s="601">
        <v>5</v>
      </c>
      <c r="L74" s="601">
        <v>8</v>
      </c>
      <c r="M74" s="601">
        <v>1</v>
      </c>
      <c r="N74" s="601">
        <v>13</v>
      </c>
      <c r="O74" s="601">
        <v>136</v>
      </c>
      <c r="Q74" s="601">
        <v>87</v>
      </c>
      <c r="T74" s="601">
        <v>0</v>
      </c>
      <c r="U74" s="601">
        <v>3</v>
      </c>
      <c r="W74" s="601">
        <v>9</v>
      </c>
      <c r="AB74" s="601">
        <v>0</v>
      </c>
      <c r="AC74" s="601">
        <v>17</v>
      </c>
      <c r="AD74" s="602">
        <f t="shared" si="5"/>
        <v>365</v>
      </c>
    </row>
    <row r="75" spans="1:30" s="266" customFormat="1" ht="16.5">
      <c r="A75" s="431">
        <v>23</v>
      </c>
      <c r="B75" s="432">
        <v>332</v>
      </c>
      <c r="C75" s="441" t="s">
        <v>497</v>
      </c>
      <c r="D75" s="430" t="s">
        <v>500</v>
      </c>
      <c r="E75" s="610">
        <v>1569</v>
      </c>
      <c r="F75" s="449" t="s">
        <v>32</v>
      </c>
      <c r="G75" s="610">
        <v>605</v>
      </c>
      <c r="H75" s="601">
        <v>1</v>
      </c>
      <c r="I75" s="601">
        <v>56</v>
      </c>
      <c r="J75" s="601">
        <v>60</v>
      </c>
      <c r="K75" s="601">
        <v>3</v>
      </c>
      <c r="L75" s="601">
        <v>5</v>
      </c>
      <c r="M75" s="601">
        <v>2</v>
      </c>
      <c r="N75" s="601">
        <v>7</v>
      </c>
      <c r="O75" s="601">
        <v>136</v>
      </c>
      <c r="Q75" s="601">
        <v>81</v>
      </c>
      <c r="T75" s="601">
        <v>5</v>
      </c>
      <c r="U75" s="601">
        <v>0</v>
      </c>
      <c r="W75" s="601">
        <v>13</v>
      </c>
      <c r="AB75" s="601">
        <v>0</v>
      </c>
      <c r="AC75" s="601">
        <v>19</v>
      </c>
      <c r="AD75" s="602">
        <f t="shared" si="5"/>
        <v>388</v>
      </c>
    </row>
    <row r="76" spans="1:30" s="266" customFormat="1" ht="16.5">
      <c r="A76" s="431">
        <v>23</v>
      </c>
      <c r="B76" s="432">
        <v>332</v>
      </c>
      <c r="C76" s="441" t="s">
        <v>497</v>
      </c>
      <c r="D76" s="430" t="s">
        <v>500</v>
      </c>
      <c r="E76" s="610">
        <v>1569</v>
      </c>
      <c r="F76" s="449" t="s">
        <v>33</v>
      </c>
      <c r="G76" s="610">
        <v>605</v>
      </c>
      <c r="H76" s="601">
        <v>3</v>
      </c>
      <c r="I76" s="601">
        <v>52</v>
      </c>
      <c r="J76" s="601">
        <v>43</v>
      </c>
      <c r="K76" s="601">
        <v>3</v>
      </c>
      <c r="L76" s="601">
        <v>4</v>
      </c>
      <c r="M76" s="601">
        <v>2</v>
      </c>
      <c r="N76" s="601">
        <v>4</v>
      </c>
      <c r="O76" s="601">
        <v>148</v>
      </c>
      <c r="Q76" s="601">
        <v>64</v>
      </c>
      <c r="T76" s="601">
        <v>4</v>
      </c>
      <c r="U76" s="601">
        <v>2</v>
      </c>
      <c r="W76" s="601">
        <v>3</v>
      </c>
      <c r="AB76" s="601">
        <v>0</v>
      </c>
      <c r="AC76" s="601">
        <v>15</v>
      </c>
      <c r="AD76" s="602">
        <f t="shared" si="5"/>
        <v>347</v>
      </c>
    </row>
    <row r="77" spans="1:30" s="266" customFormat="1" ht="16.5">
      <c r="A77" s="431">
        <v>23</v>
      </c>
      <c r="B77" s="432">
        <v>332</v>
      </c>
      <c r="C77" s="441" t="s">
        <v>497</v>
      </c>
      <c r="D77" s="430" t="s">
        <v>500</v>
      </c>
      <c r="E77" s="610">
        <v>1570</v>
      </c>
      <c r="F77" s="449" t="s">
        <v>31</v>
      </c>
      <c r="G77" s="610">
        <v>648</v>
      </c>
      <c r="H77" s="601">
        <v>7</v>
      </c>
      <c r="I77" s="601">
        <v>66</v>
      </c>
      <c r="J77" s="601">
        <v>53</v>
      </c>
      <c r="K77" s="601">
        <v>3</v>
      </c>
      <c r="L77" s="601">
        <v>3</v>
      </c>
      <c r="M77" s="601">
        <v>6</v>
      </c>
      <c r="N77" s="601">
        <v>9</v>
      </c>
      <c r="O77" s="601">
        <v>137</v>
      </c>
      <c r="Q77" s="601">
        <v>79</v>
      </c>
      <c r="T77" s="601">
        <v>1</v>
      </c>
      <c r="U77" s="601">
        <v>5</v>
      </c>
      <c r="W77" s="601">
        <v>0</v>
      </c>
      <c r="AB77" s="601">
        <v>0</v>
      </c>
      <c r="AC77" s="601">
        <v>11</v>
      </c>
      <c r="AD77" s="602">
        <f t="shared" si="5"/>
        <v>380</v>
      </c>
    </row>
    <row r="78" spans="1:30" s="266" customFormat="1" ht="16.5">
      <c r="A78" s="431">
        <v>23</v>
      </c>
      <c r="B78" s="432">
        <v>332</v>
      </c>
      <c r="C78" s="441" t="s">
        <v>497</v>
      </c>
      <c r="D78" s="430" t="s">
        <v>500</v>
      </c>
      <c r="E78" s="610">
        <v>1570</v>
      </c>
      <c r="F78" s="449" t="s">
        <v>32</v>
      </c>
      <c r="G78" s="610">
        <v>648</v>
      </c>
      <c r="H78" s="601">
        <v>6</v>
      </c>
      <c r="I78" s="601">
        <v>72</v>
      </c>
      <c r="J78" s="601">
        <v>41</v>
      </c>
      <c r="K78" s="601">
        <v>5</v>
      </c>
      <c r="L78" s="601">
        <v>4</v>
      </c>
      <c r="M78" s="601">
        <v>1</v>
      </c>
      <c r="N78" s="601">
        <v>12</v>
      </c>
      <c r="O78" s="601">
        <v>126</v>
      </c>
      <c r="Q78" s="601">
        <v>60</v>
      </c>
      <c r="T78" s="601">
        <v>0</v>
      </c>
      <c r="U78" s="601">
        <v>0</v>
      </c>
      <c r="W78" s="601">
        <v>16</v>
      </c>
      <c r="AB78" s="601">
        <v>0</v>
      </c>
      <c r="AC78" s="601">
        <v>18</v>
      </c>
      <c r="AD78" s="602">
        <f t="shared" si="5"/>
        <v>361</v>
      </c>
    </row>
    <row r="79" spans="1:30" s="266" customFormat="1" ht="16.5">
      <c r="A79" s="431">
        <v>23</v>
      </c>
      <c r="B79" s="432">
        <v>332</v>
      </c>
      <c r="C79" s="441" t="s">
        <v>497</v>
      </c>
      <c r="D79" s="430" t="s">
        <v>500</v>
      </c>
      <c r="E79" s="610">
        <v>1570</v>
      </c>
      <c r="F79" s="449" t="s">
        <v>33</v>
      </c>
      <c r="G79" s="610">
        <v>648</v>
      </c>
      <c r="H79" s="601">
        <v>52</v>
      </c>
      <c r="I79" s="601">
        <v>44</v>
      </c>
      <c r="J79" s="601">
        <v>52</v>
      </c>
      <c r="K79" s="601">
        <v>44</v>
      </c>
      <c r="L79" s="601">
        <v>7</v>
      </c>
      <c r="M79" s="601">
        <v>6</v>
      </c>
      <c r="N79" s="601">
        <v>10</v>
      </c>
      <c r="O79" s="601">
        <v>122</v>
      </c>
      <c r="Q79" s="601">
        <v>76</v>
      </c>
      <c r="T79" s="601">
        <v>0</v>
      </c>
      <c r="U79" s="601">
        <v>0</v>
      </c>
      <c r="W79" s="601">
        <v>15</v>
      </c>
      <c r="AB79" s="601">
        <v>0</v>
      </c>
      <c r="AC79" s="601">
        <v>19</v>
      </c>
      <c r="AD79" s="602">
        <f t="shared" si="5"/>
        <v>447</v>
      </c>
    </row>
    <row r="80" spans="1:30" s="266" customFormat="1" ht="16.5">
      <c r="A80" s="431">
        <v>23</v>
      </c>
      <c r="B80" s="432">
        <v>332</v>
      </c>
      <c r="C80" s="441" t="s">
        <v>497</v>
      </c>
      <c r="D80" s="430" t="s">
        <v>500</v>
      </c>
      <c r="E80" s="610">
        <v>1570</v>
      </c>
      <c r="F80" s="449" t="s">
        <v>197</v>
      </c>
      <c r="G80" s="610">
        <v>647</v>
      </c>
      <c r="H80" s="601">
        <v>10</v>
      </c>
      <c r="I80" s="601">
        <v>53</v>
      </c>
      <c r="J80" s="601">
        <v>46</v>
      </c>
      <c r="K80" s="601">
        <v>4</v>
      </c>
      <c r="L80" s="601">
        <v>2</v>
      </c>
      <c r="M80" s="601">
        <v>4</v>
      </c>
      <c r="N80" s="601">
        <v>13</v>
      </c>
      <c r="O80" s="601">
        <v>128</v>
      </c>
      <c r="Q80" s="601">
        <v>92</v>
      </c>
      <c r="T80" s="601">
        <v>0</v>
      </c>
      <c r="U80" s="601">
        <v>2</v>
      </c>
      <c r="W80" s="601">
        <v>16</v>
      </c>
      <c r="AB80" s="601">
        <v>0</v>
      </c>
      <c r="AC80" s="601">
        <v>17</v>
      </c>
      <c r="AD80" s="602">
        <f t="shared" si="5"/>
        <v>387</v>
      </c>
    </row>
    <row r="81" spans="1:30" s="266" customFormat="1" ht="16.5">
      <c r="A81" s="431">
        <v>23</v>
      </c>
      <c r="B81" s="432">
        <v>332</v>
      </c>
      <c r="C81" s="441" t="s">
        <v>497</v>
      </c>
      <c r="D81" s="430" t="s">
        <v>500</v>
      </c>
      <c r="E81" s="610">
        <v>1571</v>
      </c>
      <c r="F81" s="449" t="s">
        <v>31</v>
      </c>
      <c r="G81" s="610">
        <v>492</v>
      </c>
      <c r="H81" s="601">
        <v>6</v>
      </c>
      <c r="I81" s="601">
        <v>36</v>
      </c>
      <c r="J81" s="601">
        <v>28</v>
      </c>
      <c r="K81" s="601">
        <v>9</v>
      </c>
      <c r="L81" s="601">
        <v>0</v>
      </c>
      <c r="M81" s="601">
        <v>0</v>
      </c>
      <c r="N81" s="601">
        <v>13</v>
      </c>
      <c r="O81" s="601">
        <v>119</v>
      </c>
      <c r="Q81" s="601">
        <v>76</v>
      </c>
      <c r="T81" s="601">
        <v>2</v>
      </c>
      <c r="U81" s="601">
        <v>1</v>
      </c>
      <c r="W81" s="601">
        <v>4</v>
      </c>
      <c r="AB81" s="601">
        <v>0</v>
      </c>
      <c r="AC81" s="601">
        <v>19</v>
      </c>
      <c r="AD81" s="602">
        <f t="shared" si="5"/>
        <v>313</v>
      </c>
    </row>
    <row r="82" spans="1:30" s="266" customFormat="1" ht="16.5">
      <c r="A82" s="431">
        <v>23</v>
      </c>
      <c r="B82" s="432">
        <v>332</v>
      </c>
      <c r="C82" s="441" t="s">
        <v>497</v>
      </c>
      <c r="D82" s="430" t="s">
        <v>500</v>
      </c>
      <c r="E82" s="610">
        <v>1571</v>
      </c>
      <c r="F82" s="449" t="s">
        <v>32</v>
      </c>
      <c r="G82" s="610">
        <v>491</v>
      </c>
      <c r="H82" s="601">
        <v>1</v>
      </c>
      <c r="I82" s="601">
        <v>17</v>
      </c>
      <c r="J82" s="601">
        <v>24</v>
      </c>
      <c r="K82" s="601">
        <v>10</v>
      </c>
      <c r="L82" s="601">
        <v>3</v>
      </c>
      <c r="M82" s="601">
        <v>0</v>
      </c>
      <c r="N82" s="601">
        <v>10</v>
      </c>
      <c r="O82" s="601">
        <v>110</v>
      </c>
      <c r="Q82" s="601">
        <v>67</v>
      </c>
      <c r="T82" s="601">
        <v>3</v>
      </c>
      <c r="U82" s="601">
        <v>1</v>
      </c>
      <c r="W82" s="601">
        <v>3</v>
      </c>
      <c r="AB82" s="601">
        <v>0</v>
      </c>
      <c r="AC82" s="601">
        <v>10</v>
      </c>
      <c r="AD82" s="602">
        <f t="shared" si="5"/>
        <v>259</v>
      </c>
    </row>
    <row r="83" spans="1:30" s="266" customFormat="1" ht="16.5">
      <c r="A83" s="431">
        <v>23</v>
      </c>
      <c r="B83" s="432">
        <v>332</v>
      </c>
      <c r="C83" s="441" t="s">
        <v>497</v>
      </c>
      <c r="D83" s="430" t="s">
        <v>500</v>
      </c>
      <c r="E83" s="610">
        <v>1572</v>
      </c>
      <c r="F83" s="449" t="s">
        <v>31</v>
      </c>
      <c r="G83" s="610">
        <v>597</v>
      </c>
      <c r="H83" s="601">
        <v>2</v>
      </c>
      <c r="I83" s="601">
        <v>44</v>
      </c>
      <c r="J83" s="601">
        <v>42</v>
      </c>
      <c r="K83" s="601">
        <v>2</v>
      </c>
      <c r="L83" s="601">
        <v>3</v>
      </c>
      <c r="M83" s="601">
        <v>0</v>
      </c>
      <c r="N83" s="601">
        <v>7</v>
      </c>
      <c r="O83" s="601">
        <v>130</v>
      </c>
      <c r="Q83" s="601">
        <v>76</v>
      </c>
      <c r="T83" s="601">
        <v>0</v>
      </c>
      <c r="U83" s="601">
        <v>3</v>
      </c>
      <c r="W83" s="601">
        <v>9</v>
      </c>
      <c r="AB83" s="601">
        <v>0</v>
      </c>
      <c r="AC83" s="601">
        <v>12</v>
      </c>
      <c r="AD83" s="602">
        <f t="shared" si="5"/>
        <v>330</v>
      </c>
    </row>
    <row r="84" spans="1:30" s="266" customFormat="1" ht="16.5">
      <c r="A84" s="431">
        <v>23</v>
      </c>
      <c r="B84" s="432">
        <v>332</v>
      </c>
      <c r="C84" s="441" t="s">
        <v>497</v>
      </c>
      <c r="D84" s="430" t="s">
        <v>500</v>
      </c>
      <c r="E84" s="610">
        <v>1572</v>
      </c>
      <c r="F84" s="449" t="s">
        <v>32</v>
      </c>
      <c r="G84" s="610">
        <v>597</v>
      </c>
      <c r="H84" s="601">
        <v>3</v>
      </c>
      <c r="I84" s="601">
        <v>34</v>
      </c>
      <c r="J84" s="601">
        <v>60</v>
      </c>
      <c r="K84" s="601">
        <v>1</v>
      </c>
      <c r="L84" s="601">
        <v>4</v>
      </c>
      <c r="M84" s="601">
        <v>4</v>
      </c>
      <c r="N84" s="601">
        <v>10</v>
      </c>
      <c r="O84" s="601">
        <v>113</v>
      </c>
      <c r="Q84" s="601">
        <v>105</v>
      </c>
      <c r="T84" s="601">
        <v>0</v>
      </c>
      <c r="U84" s="601">
        <v>2</v>
      </c>
      <c r="W84" s="601">
        <v>11</v>
      </c>
      <c r="AB84" s="601">
        <v>0</v>
      </c>
      <c r="AC84" s="601">
        <v>4</v>
      </c>
      <c r="AD84" s="602">
        <f t="shared" si="5"/>
        <v>351</v>
      </c>
    </row>
    <row r="85" spans="1:30" s="266" customFormat="1" ht="16.5">
      <c r="A85" s="431">
        <v>23</v>
      </c>
      <c r="B85" s="432">
        <v>332</v>
      </c>
      <c r="C85" s="441" t="s">
        <v>497</v>
      </c>
      <c r="D85" s="430" t="s">
        <v>500</v>
      </c>
      <c r="E85" s="610">
        <v>1572</v>
      </c>
      <c r="F85" s="449" t="s">
        <v>33</v>
      </c>
      <c r="G85" s="610">
        <v>596</v>
      </c>
      <c r="H85" s="601">
        <v>3</v>
      </c>
      <c r="I85" s="601">
        <v>29</v>
      </c>
      <c r="J85" s="601">
        <v>47</v>
      </c>
      <c r="K85" s="601">
        <v>4</v>
      </c>
      <c r="L85" s="601">
        <v>3</v>
      </c>
      <c r="M85" s="601">
        <v>2</v>
      </c>
      <c r="N85" s="601">
        <v>7</v>
      </c>
      <c r="O85" s="601">
        <v>133</v>
      </c>
      <c r="Q85" s="601">
        <v>78</v>
      </c>
      <c r="T85" s="601">
        <v>47</v>
      </c>
      <c r="U85" s="601">
        <v>29</v>
      </c>
      <c r="W85" s="601">
        <v>17</v>
      </c>
      <c r="AB85" s="601">
        <v>0</v>
      </c>
      <c r="AC85" s="601">
        <v>18</v>
      </c>
      <c r="AD85" s="602">
        <f t="shared" si="5"/>
        <v>417</v>
      </c>
    </row>
    <row r="86" spans="1:30" s="266" customFormat="1" ht="16.5">
      <c r="A86" s="431">
        <v>23</v>
      </c>
      <c r="B86" s="432">
        <v>332</v>
      </c>
      <c r="C86" s="441" t="s">
        <v>497</v>
      </c>
      <c r="D86" s="430" t="s">
        <v>500</v>
      </c>
      <c r="E86" s="610">
        <v>1573</v>
      </c>
      <c r="F86" s="449" t="s">
        <v>31</v>
      </c>
      <c r="G86" s="610">
        <v>681</v>
      </c>
      <c r="H86" s="601">
        <v>5</v>
      </c>
      <c r="I86" s="601">
        <v>48</v>
      </c>
      <c r="J86" s="601">
        <v>47</v>
      </c>
      <c r="K86" s="601">
        <v>6</v>
      </c>
      <c r="L86" s="601">
        <v>6</v>
      </c>
      <c r="M86" s="601">
        <v>5</v>
      </c>
      <c r="N86" s="601">
        <v>21</v>
      </c>
      <c r="O86" s="601">
        <v>126</v>
      </c>
      <c r="Q86" s="601">
        <v>105</v>
      </c>
      <c r="T86" s="601">
        <v>0</v>
      </c>
      <c r="U86" s="601">
        <v>5</v>
      </c>
      <c r="W86" s="601">
        <v>10</v>
      </c>
      <c r="AB86" s="601">
        <v>0</v>
      </c>
      <c r="AC86" s="601">
        <v>15</v>
      </c>
      <c r="AD86" s="602">
        <f t="shared" si="5"/>
        <v>399</v>
      </c>
    </row>
    <row r="87" spans="1:30" s="266" customFormat="1" ht="16.5">
      <c r="A87" s="431">
        <v>23</v>
      </c>
      <c r="B87" s="432">
        <v>332</v>
      </c>
      <c r="C87" s="441" t="s">
        <v>497</v>
      </c>
      <c r="D87" s="430" t="s">
        <v>500</v>
      </c>
      <c r="E87" s="610">
        <v>1573</v>
      </c>
      <c r="F87" s="449" t="s">
        <v>32</v>
      </c>
      <c r="G87" s="610">
        <v>681</v>
      </c>
      <c r="H87" s="268">
        <v>12</v>
      </c>
      <c r="I87" s="268">
        <v>59</v>
      </c>
      <c r="J87" s="268">
        <v>40</v>
      </c>
      <c r="K87" s="268">
        <v>9</v>
      </c>
      <c r="L87" s="268">
        <v>3</v>
      </c>
      <c r="M87" s="268">
        <v>5</v>
      </c>
      <c r="N87" s="268">
        <v>26</v>
      </c>
      <c r="O87" s="268">
        <v>115</v>
      </c>
      <c r="Q87" s="268">
        <v>71</v>
      </c>
      <c r="T87" s="268">
        <v>3</v>
      </c>
      <c r="U87" s="268">
        <v>0</v>
      </c>
      <c r="W87" s="268">
        <v>9</v>
      </c>
      <c r="AB87" s="268">
        <v>0</v>
      </c>
      <c r="AC87" s="268">
        <v>21</v>
      </c>
      <c r="AD87" s="602">
        <f t="shared" si="5"/>
        <v>373</v>
      </c>
    </row>
    <row r="88" spans="1:30" s="266" customFormat="1" ht="16.5">
      <c r="A88" s="431">
        <v>23</v>
      </c>
      <c r="B88" s="432">
        <v>332</v>
      </c>
      <c r="C88" s="441" t="s">
        <v>497</v>
      </c>
      <c r="D88" s="430" t="s">
        <v>500</v>
      </c>
      <c r="E88" s="610">
        <v>1573</v>
      </c>
      <c r="F88" s="449" t="s">
        <v>33</v>
      </c>
      <c r="G88" s="610">
        <v>681</v>
      </c>
      <c r="H88" s="601">
        <v>5</v>
      </c>
      <c r="I88" s="601">
        <v>56</v>
      </c>
      <c r="J88" s="601">
        <v>42</v>
      </c>
      <c r="K88" s="601">
        <v>12</v>
      </c>
      <c r="L88" s="601">
        <v>4</v>
      </c>
      <c r="M88" s="601">
        <v>4</v>
      </c>
      <c r="N88" s="601">
        <v>16</v>
      </c>
      <c r="O88" s="601">
        <v>134</v>
      </c>
      <c r="Q88" s="601">
        <v>104</v>
      </c>
      <c r="T88" s="601">
        <v>0</v>
      </c>
      <c r="U88" s="601">
        <v>1</v>
      </c>
      <c r="W88" s="601">
        <v>2</v>
      </c>
      <c r="AB88" s="601">
        <v>0</v>
      </c>
      <c r="AC88" s="601">
        <v>7</v>
      </c>
      <c r="AD88" s="602">
        <f t="shared" si="5"/>
        <v>387</v>
      </c>
    </row>
    <row r="89" spans="1:30" s="266" customFormat="1" ht="16.5">
      <c r="A89" s="431">
        <v>23</v>
      </c>
      <c r="B89" s="432">
        <v>332</v>
      </c>
      <c r="C89" s="441" t="s">
        <v>497</v>
      </c>
      <c r="D89" s="430" t="s">
        <v>500</v>
      </c>
      <c r="E89" s="610">
        <v>1574</v>
      </c>
      <c r="F89" s="449" t="s">
        <v>31</v>
      </c>
      <c r="G89" s="610">
        <v>579</v>
      </c>
      <c r="H89" s="601">
        <v>9</v>
      </c>
      <c r="I89" s="601">
        <v>49</v>
      </c>
      <c r="J89" s="601">
        <v>46</v>
      </c>
      <c r="K89" s="601">
        <v>19</v>
      </c>
      <c r="L89" s="601">
        <v>1</v>
      </c>
      <c r="M89" s="601">
        <v>3</v>
      </c>
      <c r="N89" s="601">
        <v>10</v>
      </c>
      <c r="O89" s="601">
        <v>91</v>
      </c>
      <c r="Q89" s="601">
        <v>124</v>
      </c>
      <c r="T89" s="601">
        <v>0</v>
      </c>
      <c r="U89" s="601">
        <v>0</v>
      </c>
      <c r="W89" s="601">
        <v>4</v>
      </c>
      <c r="AB89" s="601">
        <v>0</v>
      </c>
      <c r="AC89" s="601">
        <v>17</v>
      </c>
      <c r="AD89" s="602">
        <f t="shared" si="5"/>
        <v>373</v>
      </c>
    </row>
    <row r="90" spans="1:30" s="266" customFormat="1" ht="16.5">
      <c r="A90" s="431">
        <v>23</v>
      </c>
      <c r="B90" s="432">
        <v>332</v>
      </c>
      <c r="C90" s="441" t="s">
        <v>497</v>
      </c>
      <c r="D90" s="434" t="s">
        <v>500</v>
      </c>
      <c r="E90" s="610">
        <v>1574</v>
      </c>
      <c r="F90" s="449" t="s">
        <v>32</v>
      </c>
      <c r="G90" s="610">
        <v>579</v>
      </c>
      <c r="H90" s="601">
        <v>3</v>
      </c>
      <c r="I90" s="601">
        <v>47</v>
      </c>
      <c r="J90" s="601">
        <v>44</v>
      </c>
      <c r="K90" s="601">
        <v>11</v>
      </c>
      <c r="L90" s="601">
        <v>3</v>
      </c>
      <c r="M90" s="601">
        <v>1</v>
      </c>
      <c r="N90" s="601">
        <v>17</v>
      </c>
      <c r="O90" s="601">
        <v>78</v>
      </c>
      <c r="Q90" s="601">
        <v>110</v>
      </c>
      <c r="T90" s="601">
        <v>1</v>
      </c>
      <c r="U90" s="601">
        <v>1</v>
      </c>
      <c r="W90" s="601">
        <v>10</v>
      </c>
      <c r="AB90" s="601">
        <v>0</v>
      </c>
      <c r="AC90" s="601">
        <v>15</v>
      </c>
      <c r="AD90" s="602">
        <f t="shared" si="5"/>
        <v>341</v>
      </c>
    </row>
    <row r="91" spans="1:30" s="266" customFormat="1" ht="16.5">
      <c r="A91" s="431">
        <v>23</v>
      </c>
      <c r="B91" s="432">
        <v>332</v>
      </c>
      <c r="C91" s="441" t="s">
        <v>497</v>
      </c>
      <c r="D91" s="434" t="s">
        <v>500</v>
      </c>
      <c r="E91" s="610">
        <v>1574</v>
      </c>
      <c r="F91" s="449" t="s">
        <v>33</v>
      </c>
      <c r="G91" s="610">
        <v>578</v>
      </c>
      <c r="H91" s="601">
        <v>7</v>
      </c>
      <c r="I91" s="601">
        <v>41</v>
      </c>
      <c r="J91" s="601">
        <v>27</v>
      </c>
      <c r="K91" s="601">
        <v>7</v>
      </c>
      <c r="L91" s="601">
        <v>3</v>
      </c>
      <c r="M91" s="601">
        <v>2</v>
      </c>
      <c r="N91" s="601">
        <v>9</v>
      </c>
      <c r="O91" s="601">
        <v>88</v>
      </c>
      <c r="Q91" s="601">
        <v>110</v>
      </c>
      <c r="T91" s="601">
        <v>3</v>
      </c>
      <c r="U91" s="601">
        <v>1</v>
      </c>
      <c r="W91" s="601">
        <v>5</v>
      </c>
      <c r="AB91" s="601">
        <v>0</v>
      </c>
      <c r="AC91" s="601">
        <v>7</v>
      </c>
      <c r="AD91" s="602">
        <f t="shared" si="5"/>
        <v>310</v>
      </c>
    </row>
    <row r="92" spans="1:30" s="266" customFormat="1" ht="16.5">
      <c r="A92" s="431">
        <v>23</v>
      </c>
      <c r="B92" s="432">
        <v>332</v>
      </c>
      <c r="C92" s="441" t="s">
        <v>497</v>
      </c>
      <c r="D92" s="434" t="s">
        <v>501</v>
      </c>
      <c r="E92" s="610">
        <v>1575</v>
      </c>
      <c r="F92" s="449" t="s">
        <v>31</v>
      </c>
      <c r="G92" s="610">
        <v>640</v>
      </c>
      <c r="H92" s="601">
        <v>8</v>
      </c>
      <c r="I92" s="601">
        <v>88</v>
      </c>
      <c r="J92" s="601">
        <v>24</v>
      </c>
      <c r="K92" s="601">
        <v>4</v>
      </c>
      <c r="L92" s="601">
        <v>2</v>
      </c>
      <c r="M92" s="601">
        <v>8</v>
      </c>
      <c r="N92" s="601">
        <v>15</v>
      </c>
      <c r="O92" s="601">
        <v>56</v>
      </c>
      <c r="Q92" s="601">
        <v>120</v>
      </c>
      <c r="T92" s="601">
        <v>3</v>
      </c>
      <c r="U92" s="601">
        <v>1</v>
      </c>
      <c r="W92" s="601">
        <v>7</v>
      </c>
      <c r="AB92" s="601">
        <v>0</v>
      </c>
      <c r="AC92" s="601">
        <v>18</v>
      </c>
      <c r="AD92" s="602">
        <f t="shared" si="5"/>
        <v>354</v>
      </c>
    </row>
    <row r="93" spans="1:30" s="266" customFormat="1" ht="16.5">
      <c r="A93" s="431">
        <v>23</v>
      </c>
      <c r="B93" s="432">
        <v>332</v>
      </c>
      <c r="C93" s="441" t="s">
        <v>497</v>
      </c>
      <c r="D93" s="434" t="s">
        <v>501</v>
      </c>
      <c r="E93" s="610">
        <v>1575</v>
      </c>
      <c r="F93" s="449" t="s">
        <v>32</v>
      </c>
      <c r="G93" s="610">
        <v>640</v>
      </c>
      <c r="H93" s="601">
        <v>5</v>
      </c>
      <c r="I93" s="601">
        <v>116</v>
      </c>
      <c r="J93" s="601">
        <v>20</v>
      </c>
      <c r="K93" s="601">
        <v>0</v>
      </c>
      <c r="L93" s="601">
        <v>0</v>
      </c>
      <c r="M93" s="601">
        <v>6</v>
      </c>
      <c r="N93" s="601">
        <v>14</v>
      </c>
      <c r="O93" s="601">
        <v>51</v>
      </c>
      <c r="Q93" s="601">
        <v>108</v>
      </c>
      <c r="T93" s="601">
        <v>0</v>
      </c>
      <c r="U93" s="601">
        <v>3</v>
      </c>
      <c r="W93" s="601">
        <v>5</v>
      </c>
      <c r="AB93" s="601">
        <v>0</v>
      </c>
      <c r="AC93" s="601">
        <v>6</v>
      </c>
      <c r="AD93" s="602">
        <f t="shared" si="5"/>
        <v>334</v>
      </c>
    </row>
    <row r="94" spans="1:30" s="266" customFormat="1" ht="16.5">
      <c r="A94" s="431">
        <v>23</v>
      </c>
      <c r="B94" s="432">
        <v>332</v>
      </c>
      <c r="C94" s="441" t="s">
        <v>497</v>
      </c>
      <c r="D94" s="434" t="s">
        <v>501</v>
      </c>
      <c r="E94" s="610">
        <v>1575</v>
      </c>
      <c r="F94" s="449" t="s">
        <v>33</v>
      </c>
      <c r="G94" s="610">
        <v>640</v>
      </c>
      <c r="H94" s="601">
        <v>4</v>
      </c>
      <c r="I94" s="601">
        <v>98</v>
      </c>
      <c r="J94" s="601">
        <v>29</v>
      </c>
      <c r="K94" s="601">
        <v>0</v>
      </c>
      <c r="L94" s="601">
        <v>3</v>
      </c>
      <c r="M94" s="601">
        <v>9</v>
      </c>
      <c r="N94" s="601">
        <v>11</v>
      </c>
      <c r="O94" s="601">
        <v>53</v>
      </c>
      <c r="Q94" s="601">
        <v>107</v>
      </c>
      <c r="T94" s="601">
        <v>0</v>
      </c>
      <c r="U94" s="601">
        <v>1</v>
      </c>
      <c r="W94" s="601">
        <v>7</v>
      </c>
      <c r="AB94" s="601">
        <v>0</v>
      </c>
      <c r="AC94" s="601">
        <v>9</v>
      </c>
      <c r="AD94" s="602">
        <f t="shared" si="5"/>
        <v>331</v>
      </c>
    </row>
    <row r="95" spans="1:30" s="266" customFormat="1" ht="16.5">
      <c r="A95" s="431">
        <v>23</v>
      </c>
      <c r="B95" s="432">
        <v>332</v>
      </c>
      <c r="C95" s="441" t="s">
        <v>497</v>
      </c>
      <c r="D95" s="434" t="s">
        <v>501</v>
      </c>
      <c r="E95" s="610">
        <v>1576</v>
      </c>
      <c r="F95" s="449" t="s">
        <v>31</v>
      </c>
      <c r="G95" s="610">
        <v>622</v>
      </c>
      <c r="H95" s="601">
        <v>6</v>
      </c>
      <c r="I95" s="601">
        <v>95</v>
      </c>
      <c r="J95" s="601">
        <v>33</v>
      </c>
      <c r="K95" s="601">
        <v>5</v>
      </c>
      <c r="L95" s="601">
        <v>2</v>
      </c>
      <c r="M95" s="601">
        <v>1</v>
      </c>
      <c r="N95" s="601">
        <v>8</v>
      </c>
      <c r="O95" s="601">
        <v>47</v>
      </c>
      <c r="Q95" s="601">
        <v>97</v>
      </c>
      <c r="T95" s="601">
        <v>3</v>
      </c>
      <c r="U95" s="601">
        <v>0</v>
      </c>
      <c r="W95" s="601">
        <v>7</v>
      </c>
      <c r="AB95" s="601">
        <v>0</v>
      </c>
      <c r="AC95" s="601">
        <v>11</v>
      </c>
      <c r="AD95" s="602">
        <f t="shared" si="5"/>
        <v>315</v>
      </c>
    </row>
    <row r="96" spans="1:30" s="266" customFormat="1" ht="16.5">
      <c r="A96" s="431">
        <v>23</v>
      </c>
      <c r="B96" s="432">
        <v>332</v>
      </c>
      <c r="C96" s="441" t="s">
        <v>497</v>
      </c>
      <c r="D96" s="434" t="s">
        <v>501</v>
      </c>
      <c r="E96" s="610">
        <v>1576</v>
      </c>
      <c r="F96" s="449" t="s">
        <v>32</v>
      </c>
      <c r="G96" s="610">
        <v>621</v>
      </c>
      <c r="H96" s="601">
        <v>3</v>
      </c>
      <c r="I96" s="601">
        <v>107</v>
      </c>
      <c r="J96" s="601">
        <v>30</v>
      </c>
      <c r="K96" s="601">
        <v>4</v>
      </c>
      <c r="L96" s="601">
        <v>5</v>
      </c>
      <c r="M96" s="601">
        <v>5</v>
      </c>
      <c r="N96" s="601">
        <v>11</v>
      </c>
      <c r="O96" s="601">
        <v>43</v>
      </c>
      <c r="Q96" s="601">
        <v>100</v>
      </c>
      <c r="T96" s="601">
        <v>2</v>
      </c>
      <c r="U96" s="601">
        <v>2</v>
      </c>
      <c r="W96" s="601">
        <v>5</v>
      </c>
      <c r="AB96" s="601">
        <v>0</v>
      </c>
      <c r="AC96" s="601">
        <v>12</v>
      </c>
      <c r="AD96" s="602">
        <f t="shared" si="5"/>
        <v>329</v>
      </c>
    </row>
    <row r="97" spans="1:30" s="266" customFormat="1" ht="16.5">
      <c r="A97" s="431">
        <v>23</v>
      </c>
      <c r="B97" s="432">
        <v>332</v>
      </c>
      <c r="C97" s="441" t="s">
        <v>497</v>
      </c>
      <c r="D97" s="434" t="s">
        <v>501</v>
      </c>
      <c r="E97" s="610">
        <v>1576</v>
      </c>
      <c r="F97" s="449" t="s">
        <v>33</v>
      </c>
      <c r="G97" s="610">
        <v>621</v>
      </c>
      <c r="H97" s="601">
        <v>5</v>
      </c>
      <c r="I97" s="601">
        <v>109</v>
      </c>
      <c r="J97" s="601">
        <v>30</v>
      </c>
      <c r="K97" s="601">
        <v>3</v>
      </c>
      <c r="L97" s="601">
        <v>3</v>
      </c>
      <c r="M97" s="601">
        <v>5</v>
      </c>
      <c r="N97" s="601">
        <v>15</v>
      </c>
      <c r="O97" s="601">
        <v>39</v>
      </c>
      <c r="Q97" s="601">
        <v>88</v>
      </c>
      <c r="T97" s="601">
        <v>0</v>
      </c>
      <c r="U97" s="601">
        <v>0</v>
      </c>
      <c r="W97" s="601">
        <v>4</v>
      </c>
      <c r="AB97" s="601">
        <v>0</v>
      </c>
      <c r="AC97" s="601">
        <v>7</v>
      </c>
      <c r="AD97" s="602">
        <f t="shared" si="5"/>
        <v>308</v>
      </c>
    </row>
    <row r="98" spans="1:30" s="266" customFormat="1" ht="16.5">
      <c r="A98" s="431">
        <v>23</v>
      </c>
      <c r="B98" s="432">
        <v>332</v>
      </c>
      <c r="C98" s="441" t="s">
        <v>497</v>
      </c>
      <c r="D98" s="434" t="s">
        <v>501</v>
      </c>
      <c r="E98" s="610">
        <v>1576</v>
      </c>
      <c r="F98" s="449" t="s">
        <v>197</v>
      </c>
      <c r="G98" s="610">
        <v>621</v>
      </c>
      <c r="H98" s="601">
        <v>3</v>
      </c>
      <c r="I98" s="601">
        <v>110</v>
      </c>
      <c r="J98" s="601">
        <v>22</v>
      </c>
      <c r="K98" s="601">
        <v>5</v>
      </c>
      <c r="L98" s="601">
        <v>2</v>
      </c>
      <c r="M98" s="601">
        <v>12</v>
      </c>
      <c r="N98" s="601">
        <v>15</v>
      </c>
      <c r="O98" s="601">
        <v>51</v>
      </c>
      <c r="Q98" s="601">
        <v>12</v>
      </c>
      <c r="T98" s="601">
        <v>4</v>
      </c>
      <c r="U98" s="601">
        <v>0</v>
      </c>
      <c r="W98" s="601">
        <v>0</v>
      </c>
      <c r="AB98" s="601">
        <v>0</v>
      </c>
      <c r="AC98" s="601">
        <v>12</v>
      </c>
      <c r="AD98" s="602">
        <f t="shared" si="5"/>
        <v>248</v>
      </c>
    </row>
    <row r="99" spans="1:30" s="266" customFormat="1" ht="16.5">
      <c r="A99" s="431">
        <v>23</v>
      </c>
      <c r="B99" s="432">
        <v>332</v>
      </c>
      <c r="C99" s="441" t="s">
        <v>497</v>
      </c>
      <c r="D99" s="434" t="s">
        <v>501</v>
      </c>
      <c r="E99" s="610">
        <v>1576</v>
      </c>
      <c r="F99" s="449" t="s">
        <v>334</v>
      </c>
      <c r="G99" s="610">
        <v>621</v>
      </c>
      <c r="H99" s="601">
        <v>4</v>
      </c>
      <c r="I99" s="601">
        <v>121</v>
      </c>
      <c r="J99" s="601">
        <v>29</v>
      </c>
      <c r="K99" s="601">
        <v>3</v>
      </c>
      <c r="L99" s="601">
        <v>2</v>
      </c>
      <c r="M99" s="601">
        <v>12</v>
      </c>
      <c r="N99" s="601">
        <v>4</v>
      </c>
      <c r="O99" s="601">
        <v>44</v>
      </c>
      <c r="Q99" s="601">
        <v>106</v>
      </c>
      <c r="T99" s="601">
        <v>4</v>
      </c>
      <c r="U99" s="601">
        <v>4</v>
      </c>
      <c r="W99" s="601">
        <v>3</v>
      </c>
      <c r="AB99" s="601">
        <v>0</v>
      </c>
      <c r="AC99" s="601">
        <v>12</v>
      </c>
      <c r="AD99" s="602">
        <f t="shared" si="5"/>
        <v>348</v>
      </c>
    </row>
    <row r="100" spans="1:30" s="266" customFormat="1" ht="16.5">
      <c r="A100" s="431">
        <v>23</v>
      </c>
      <c r="B100" s="432">
        <v>332</v>
      </c>
      <c r="C100" s="441" t="s">
        <v>497</v>
      </c>
      <c r="D100" s="434" t="s">
        <v>502</v>
      </c>
      <c r="E100" s="610">
        <v>1577</v>
      </c>
      <c r="F100" s="449" t="s">
        <v>31</v>
      </c>
      <c r="G100" s="610">
        <v>628</v>
      </c>
      <c r="H100" s="601">
        <v>3</v>
      </c>
      <c r="I100" s="601">
        <v>91</v>
      </c>
      <c r="J100" s="601">
        <v>22</v>
      </c>
      <c r="K100" s="601">
        <v>6</v>
      </c>
      <c r="L100" s="601">
        <v>11</v>
      </c>
      <c r="M100" s="601">
        <v>7</v>
      </c>
      <c r="N100" s="601">
        <v>6</v>
      </c>
      <c r="O100" s="601">
        <v>60</v>
      </c>
      <c r="Q100" s="601">
        <v>145</v>
      </c>
      <c r="T100" s="601">
        <v>0</v>
      </c>
      <c r="U100" s="601">
        <v>0</v>
      </c>
      <c r="W100" s="601">
        <v>12</v>
      </c>
      <c r="AB100" s="601">
        <v>0</v>
      </c>
      <c r="AC100" s="601">
        <v>10</v>
      </c>
      <c r="AD100" s="602">
        <f t="shared" si="5"/>
        <v>373</v>
      </c>
    </row>
    <row r="101" spans="1:30" s="266" customFormat="1" ht="16.5">
      <c r="A101" s="431">
        <v>23</v>
      </c>
      <c r="B101" s="432">
        <v>332</v>
      </c>
      <c r="C101" s="441" t="s">
        <v>497</v>
      </c>
      <c r="D101" s="434" t="s">
        <v>502</v>
      </c>
      <c r="E101" s="610">
        <v>1577</v>
      </c>
      <c r="F101" s="449" t="s">
        <v>32</v>
      </c>
      <c r="G101" s="610">
        <v>627</v>
      </c>
      <c r="H101" s="601">
        <v>4</v>
      </c>
      <c r="I101" s="601">
        <v>81</v>
      </c>
      <c r="J101" s="601">
        <v>20</v>
      </c>
      <c r="K101" s="601">
        <v>6</v>
      </c>
      <c r="L101" s="601">
        <v>5</v>
      </c>
      <c r="M101" s="601">
        <v>9</v>
      </c>
      <c r="N101" s="601">
        <v>7</v>
      </c>
      <c r="O101" s="601">
        <v>64</v>
      </c>
      <c r="Q101" s="601">
        <v>119</v>
      </c>
      <c r="T101" s="601">
        <v>1</v>
      </c>
      <c r="U101" s="601">
        <v>1</v>
      </c>
      <c r="W101" s="601">
        <v>16</v>
      </c>
      <c r="AB101" s="601">
        <v>0</v>
      </c>
      <c r="AC101" s="601">
        <v>11</v>
      </c>
      <c r="AD101" s="602">
        <f t="shared" si="5"/>
        <v>344</v>
      </c>
    </row>
    <row r="102" spans="1:30" s="266" customFormat="1" ht="16.5">
      <c r="A102" s="431">
        <v>23</v>
      </c>
      <c r="B102" s="432">
        <v>332</v>
      </c>
      <c r="C102" s="441" t="s">
        <v>497</v>
      </c>
      <c r="D102" s="434" t="s">
        <v>502</v>
      </c>
      <c r="E102" s="610">
        <v>1578</v>
      </c>
      <c r="F102" s="449" t="s">
        <v>31</v>
      </c>
      <c r="G102" s="610">
        <v>624</v>
      </c>
      <c r="H102" s="601">
        <v>1</v>
      </c>
      <c r="I102" s="601">
        <v>69</v>
      </c>
      <c r="J102" s="601">
        <v>17</v>
      </c>
      <c r="K102" s="601">
        <v>4</v>
      </c>
      <c r="L102" s="601">
        <v>7</v>
      </c>
      <c r="M102" s="601">
        <v>16</v>
      </c>
      <c r="N102" s="601">
        <v>16</v>
      </c>
      <c r="O102" s="601">
        <v>88</v>
      </c>
      <c r="Q102" s="601">
        <v>104</v>
      </c>
      <c r="T102" s="601">
        <v>0</v>
      </c>
      <c r="U102" s="601">
        <v>0</v>
      </c>
      <c r="W102" s="601">
        <v>28</v>
      </c>
      <c r="AB102" s="601">
        <v>0</v>
      </c>
      <c r="AC102" s="601">
        <v>13</v>
      </c>
      <c r="AD102" s="602">
        <f t="shared" si="5"/>
        <v>363</v>
      </c>
    </row>
    <row r="103" spans="1:30" s="266" customFormat="1" ht="16.5">
      <c r="A103" s="431">
        <v>23</v>
      </c>
      <c r="B103" s="432">
        <v>332</v>
      </c>
      <c r="C103" s="441" t="s">
        <v>497</v>
      </c>
      <c r="D103" s="434" t="s">
        <v>502</v>
      </c>
      <c r="E103" s="610">
        <v>1578</v>
      </c>
      <c r="F103" s="449" t="s">
        <v>32</v>
      </c>
      <c r="G103" s="610">
        <v>623</v>
      </c>
      <c r="H103" s="601">
        <v>2</v>
      </c>
      <c r="I103" s="601">
        <v>65</v>
      </c>
      <c r="J103" s="601">
        <v>30</v>
      </c>
      <c r="K103" s="601">
        <v>1</v>
      </c>
      <c r="L103" s="601">
        <v>9</v>
      </c>
      <c r="M103" s="601">
        <v>17</v>
      </c>
      <c r="N103" s="601">
        <v>22</v>
      </c>
      <c r="O103" s="601">
        <v>90</v>
      </c>
      <c r="Q103" s="601">
        <v>105</v>
      </c>
      <c r="T103" s="601">
        <v>0</v>
      </c>
      <c r="U103" s="601">
        <v>2</v>
      </c>
      <c r="W103" s="601">
        <v>20</v>
      </c>
      <c r="AB103" s="601">
        <v>0</v>
      </c>
      <c r="AC103" s="601">
        <v>11</v>
      </c>
      <c r="AD103" s="602">
        <f t="shared" si="5"/>
        <v>374</v>
      </c>
    </row>
    <row r="104" spans="1:30" s="266" customFormat="1" ht="16.5">
      <c r="A104" s="431">
        <v>23</v>
      </c>
      <c r="B104" s="432">
        <v>332</v>
      </c>
      <c r="C104" s="441" t="s">
        <v>497</v>
      </c>
      <c r="D104" s="434" t="s">
        <v>502</v>
      </c>
      <c r="E104" s="610">
        <v>1578</v>
      </c>
      <c r="F104" s="449" t="s">
        <v>33</v>
      </c>
      <c r="G104" s="610">
        <v>623</v>
      </c>
      <c r="H104" s="601">
        <v>3</v>
      </c>
      <c r="I104" s="601">
        <v>78</v>
      </c>
      <c r="J104" s="601">
        <v>14</v>
      </c>
      <c r="K104" s="601">
        <v>5</v>
      </c>
      <c r="L104" s="601">
        <v>8</v>
      </c>
      <c r="M104" s="601">
        <v>12</v>
      </c>
      <c r="N104" s="601">
        <v>16</v>
      </c>
      <c r="O104" s="601">
        <v>65</v>
      </c>
      <c r="Q104" s="601">
        <v>120</v>
      </c>
      <c r="T104" s="601">
        <v>0</v>
      </c>
      <c r="U104" s="601">
        <v>2</v>
      </c>
      <c r="W104" s="601">
        <v>0</v>
      </c>
      <c r="AB104" s="601">
        <v>11</v>
      </c>
      <c r="AC104" s="601">
        <v>17</v>
      </c>
      <c r="AD104" s="602">
        <f t="shared" si="5"/>
        <v>351</v>
      </c>
    </row>
    <row r="105" spans="1:30" s="266" customFormat="1" ht="16.5">
      <c r="A105" s="431">
        <v>23</v>
      </c>
      <c r="B105" s="432">
        <v>332</v>
      </c>
      <c r="C105" s="441" t="s">
        <v>497</v>
      </c>
      <c r="D105" s="434" t="s">
        <v>503</v>
      </c>
      <c r="E105" s="610">
        <v>1579</v>
      </c>
      <c r="F105" s="449" t="s">
        <v>31</v>
      </c>
      <c r="G105" s="610">
        <v>656</v>
      </c>
      <c r="H105" s="601">
        <v>2</v>
      </c>
      <c r="I105" s="601">
        <v>151</v>
      </c>
      <c r="J105" s="601">
        <v>31</v>
      </c>
      <c r="K105" s="601">
        <v>4</v>
      </c>
      <c r="L105" s="601">
        <v>7</v>
      </c>
      <c r="M105" s="601">
        <v>5</v>
      </c>
      <c r="N105" s="601">
        <v>4</v>
      </c>
      <c r="O105" s="601">
        <v>91</v>
      </c>
      <c r="Q105" s="601">
        <v>120</v>
      </c>
      <c r="T105" s="601">
        <v>1</v>
      </c>
      <c r="U105" s="601">
        <v>1</v>
      </c>
      <c r="W105" s="601">
        <v>6</v>
      </c>
      <c r="AB105" s="601">
        <v>0</v>
      </c>
      <c r="AC105" s="601">
        <v>10</v>
      </c>
      <c r="AD105" s="602">
        <f t="shared" si="5"/>
        <v>433</v>
      </c>
    </row>
    <row r="106" spans="1:30" s="266" customFormat="1" ht="16.5">
      <c r="A106" s="431">
        <v>23</v>
      </c>
      <c r="B106" s="432">
        <v>332</v>
      </c>
      <c r="C106" s="441" t="s">
        <v>497</v>
      </c>
      <c r="D106" s="434" t="s">
        <v>503</v>
      </c>
      <c r="E106" s="610">
        <v>1579</v>
      </c>
      <c r="F106" s="449" t="s">
        <v>32</v>
      </c>
      <c r="G106" s="610">
        <v>656</v>
      </c>
      <c r="H106" s="601">
        <v>1</v>
      </c>
      <c r="I106" s="601">
        <v>110</v>
      </c>
      <c r="J106" s="601">
        <v>35</v>
      </c>
      <c r="K106" s="601">
        <v>2</v>
      </c>
      <c r="L106" s="601">
        <v>6</v>
      </c>
      <c r="M106" s="601">
        <v>4</v>
      </c>
      <c r="N106" s="601">
        <v>17</v>
      </c>
      <c r="O106" s="601">
        <v>119</v>
      </c>
      <c r="Q106" s="601">
        <v>81</v>
      </c>
      <c r="T106" s="601">
        <v>0</v>
      </c>
      <c r="U106" s="601">
        <v>5</v>
      </c>
      <c r="W106" s="601">
        <v>14</v>
      </c>
      <c r="AB106" s="601">
        <v>0</v>
      </c>
      <c r="AC106" s="601">
        <v>11</v>
      </c>
      <c r="AD106" s="602">
        <f t="shared" si="5"/>
        <v>405</v>
      </c>
    </row>
    <row r="107" spans="1:30" s="266" customFormat="1" ht="16.5">
      <c r="A107" s="431">
        <v>23</v>
      </c>
      <c r="B107" s="432">
        <v>332</v>
      </c>
      <c r="C107" s="441" t="s">
        <v>497</v>
      </c>
      <c r="D107" s="434" t="s">
        <v>504</v>
      </c>
      <c r="E107" s="610">
        <v>1580</v>
      </c>
      <c r="F107" s="449" t="s">
        <v>31</v>
      </c>
      <c r="G107" s="610">
        <v>420</v>
      </c>
      <c r="H107" s="601">
        <v>1</v>
      </c>
      <c r="I107" s="601">
        <v>83</v>
      </c>
      <c r="J107" s="601">
        <v>37</v>
      </c>
      <c r="K107" s="601">
        <v>0</v>
      </c>
      <c r="L107" s="601">
        <v>2</v>
      </c>
      <c r="M107" s="601">
        <v>2</v>
      </c>
      <c r="N107" s="601">
        <v>4</v>
      </c>
      <c r="O107" s="601">
        <v>42</v>
      </c>
      <c r="Q107" s="601">
        <v>12</v>
      </c>
      <c r="T107" s="601">
        <v>0</v>
      </c>
      <c r="U107" s="601">
        <v>0</v>
      </c>
      <c r="W107" s="601">
        <v>4</v>
      </c>
      <c r="AB107" s="601">
        <v>0</v>
      </c>
      <c r="AC107" s="601">
        <v>10</v>
      </c>
      <c r="AD107" s="602">
        <f t="shared" si="5"/>
        <v>197</v>
      </c>
    </row>
    <row r="108" spans="1:30" s="266" customFormat="1" ht="16.5">
      <c r="A108" s="431">
        <v>23</v>
      </c>
      <c r="B108" s="432">
        <v>332</v>
      </c>
      <c r="C108" s="441" t="s">
        <v>497</v>
      </c>
      <c r="D108" s="434" t="s">
        <v>504</v>
      </c>
      <c r="E108" s="610">
        <v>1580</v>
      </c>
      <c r="F108" s="449" t="s">
        <v>32</v>
      </c>
      <c r="G108" s="610">
        <v>420</v>
      </c>
      <c r="H108" s="601">
        <v>1</v>
      </c>
      <c r="I108" s="601">
        <v>76</v>
      </c>
      <c r="J108" s="601">
        <v>49</v>
      </c>
      <c r="K108" s="601">
        <v>1</v>
      </c>
      <c r="L108" s="601">
        <v>4</v>
      </c>
      <c r="M108" s="601">
        <v>2</v>
      </c>
      <c r="N108" s="601">
        <v>2</v>
      </c>
      <c r="O108" s="601">
        <v>45</v>
      </c>
      <c r="Q108" s="601">
        <v>17</v>
      </c>
      <c r="T108" s="601">
        <v>0</v>
      </c>
      <c r="U108" s="601">
        <v>0</v>
      </c>
      <c r="W108" s="601">
        <v>8</v>
      </c>
      <c r="AB108" s="601">
        <v>0</v>
      </c>
      <c r="AC108" s="601">
        <v>9</v>
      </c>
      <c r="AD108" s="602">
        <f t="shared" si="5"/>
        <v>214</v>
      </c>
    </row>
    <row r="109" spans="1:30" s="266" customFormat="1" ht="16.5">
      <c r="A109" s="431">
        <v>23</v>
      </c>
      <c r="B109" s="432">
        <v>332</v>
      </c>
      <c r="C109" s="441" t="s">
        <v>497</v>
      </c>
      <c r="D109" s="434" t="s">
        <v>505</v>
      </c>
      <c r="E109" s="610">
        <v>1580</v>
      </c>
      <c r="F109" s="449" t="s">
        <v>79</v>
      </c>
      <c r="G109" s="610">
        <v>425</v>
      </c>
      <c r="H109" s="601">
        <v>3</v>
      </c>
      <c r="I109" s="601">
        <v>67</v>
      </c>
      <c r="J109" s="601">
        <v>21</v>
      </c>
      <c r="K109" s="601">
        <v>4</v>
      </c>
      <c r="L109" s="601">
        <v>4</v>
      </c>
      <c r="M109" s="601">
        <v>7</v>
      </c>
      <c r="N109" s="601">
        <v>5</v>
      </c>
      <c r="O109" s="601">
        <v>33</v>
      </c>
      <c r="Q109" s="601">
        <v>120</v>
      </c>
      <c r="T109" s="601">
        <v>0</v>
      </c>
      <c r="U109" s="601">
        <v>1</v>
      </c>
      <c r="W109" s="601">
        <v>5</v>
      </c>
      <c r="AB109" s="601">
        <v>0</v>
      </c>
      <c r="AC109" s="601">
        <v>14</v>
      </c>
      <c r="AD109" s="602">
        <f t="shared" si="5"/>
        <v>284</v>
      </c>
    </row>
    <row r="110" spans="1:30" s="266" customFormat="1" ht="17.25" thickBot="1">
      <c r="A110" s="431">
        <v>23</v>
      </c>
      <c r="B110" s="432">
        <v>332</v>
      </c>
      <c r="C110" s="441" t="s">
        <v>497</v>
      </c>
      <c r="D110" s="434" t="s">
        <v>506</v>
      </c>
      <c r="E110" s="610">
        <v>1581</v>
      </c>
      <c r="F110" s="449" t="s">
        <v>31</v>
      </c>
      <c r="G110" s="610">
        <v>692</v>
      </c>
      <c r="H110" s="612">
        <v>9</v>
      </c>
      <c r="I110" s="612">
        <v>79</v>
      </c>
      <c r="J110" s="612">
        <v>24</v>
      </c>
      <c r="K110" s="612">
        <v>5</v>
      </c>
      <c r="L110" s="612">
        <v>5</v>
      </c>
      <c r="M110" s="612">
        <v>6</v>
      </c>
      <c r="N110" s="612">
        <v>11</v>
      </c>
      <c r="O110" s="612">
        <v>74</v>
      </c>
      <c r="Q110" s="612">
        <v>92</v>
      </c>
      <c r="T110" s="612">
        <v>0</v>
      </c>
      <c r="U110" s="612">
        <v>0</v>
      </c>
      <c r="W110" s="612">
        <v>12</v>
      </c>
      <c r="AB110" s="612">
        <v>0</v>
      </c>
      <c r="AC110" s="612">
        <v>14</v>
      </c>
      <c r="AD110" s="602">
        <f t="shared" si="5"/>
        <v>331</v>
      </c>
    </row>
    <row r="111" spans="1:30" s="266" customFormat="1" ht="16.5">
      <c r="A111" s="431">
        <v>23</v>
      </c>
      <c r="B111" s="432">
        <v>332</v>
      </c>
      <c r="C111" s="441" t="s">
        <v>497</v>
      </c>
      <c r="D111" s="434" t="s">
        <v>506</v>
      </c>
      <c r="E111" s="610">
        <v>1581</v>
      </c>
      <c r="F111" s="449" t="s">
        <v>32</v>
      </c>
      <c r="G111" s="610">
        <v>692</v>
      </c>
      <c r="H111" s="613">
        <v>4</v>
      </c>
      <c r="I111" s="613">
        <v>77</v>
      </c>
      <c r="J111" s="613">
        <v>14</v>
      </c>
      <c r="K111" s="613">
        <v>9</v>
      </c>
      <c r="L111" s="613">
        <v>12</v>
      </c>
      <c r="M111" s="613">
        <v>1</v>
      </c>
      <c r="N111" s="613">
        <v>13</v>
      </c>
      <c r="O111" s="613">
        <v>59</v>
      </c>
      <c r="Q111" s="613">
        <v>73</v>
      </c>
      <c r="T111" s="613">
        <v>0</v>
      </c>
      <c r="U111" s="613">
        <v>1</v>
      </c>
      <c r="W111" s="613">
        <v>10</v>
      </c>
      <c r="AB111" s="613">
        <v>0</v>
      </c>
      <c r="AC111" s="613">
        <v>18</v>
      </c>
      <c r="AD111" s="602">
        <f t="shared" si="5"/>
        <v>291</v>
      </c>
    </row>
    <row r="112" spans="1:30" s="266" customFormat="1" ht="16.5">
      <c r="A112" s="431">
        <v>23</v>
      </c>
      <c r="B112" s="432">
        <v>332</v>
      </c>
      <c r="C112" s="441" t="s">
        <v>497</v>
      </c>
      <c r="D112" s="434" t="s">
        <v>507</v>
      </c>
      <c r="E112" s="610">
        <v>1582</v>
      </c>
      <c r="F112" s="449" t="s">
        <v>31</v>
      </c>
      <c r="G112" s="610">
        <v>408</v>
      </c>
      <c r="H112" s="601">
        <v>3</v>
      </c>
      <c r="I112" s="601">
        <v>87</v>
      </c>
      <c r="J112" s="601">
        <v>25</v>
      </c>
      <c r="K112" s="601">
        <v>3</v>
      </c>
      <c r="L112" s="601">
        <v>3</v>
      </c>
      <c r="M112" s="601">
        <v>8</v>
      </c>
      <c r="N112" s="601">
        <v>18</v>
      </c>
      <c r="O112" s="601">
        <v>50</v>
      </c>
      <c r="Q112" s="601">
        <v>39</v>
      </c>
      <c r="T112" s="601">
        <v>2</v>
      </c>
      <c r="U112" s="601">
        <v>4</v>
      </c>
      <c r="W112" s="601">
        <v>2</v>
      </c>
      <c r="AB112" s="601">
        <v>0</v>
      </c>
      <c r="AC112" s="601">
        <v>19</v>
      </c>
      <c r="AD112" s="602">
        <f t="shared" si="5"/>
        <v>263</v>
      </c>
    </row>
    <row r="113" spans="1:30" s="266" customFormat="1" ht="16.5">
      <c r="A113" s="431">
        <v>23</v>
      </c>
      <c r="B113" s="432">
        <v>332</v>
      </c>
      <c r="C113" s="441" t="s">
        <v>497</v>
      </c>
      <c r="D113" s="434" t="s">
        <v>507</v>
      </c>
      <c r="E113" s="610">
        <v>1582</v>
      </c>
      <c r="F113" s="449" t="s">
        <v>32</v>
      </c>
      <c r="G113" s="610">
        <v>408</v>
      </c>
      <c r="H113" s="601">
        <v>1</v>
      </c>
      <c r="I113" s="601">
        <v>97</v>
      </c>
      <c r="J113" s="601">
        <v>23</v>
      </c>
      <c r="K113" s="601">
        <v>3</v>
      </c>
      <c r="L113" s="601">
        <v>1</v>
      </c>
      <c r="M113" s="601">
        <v>7</v>
      </c>
      <c r="N113" s="601">
        <v>15</v>
      </c>
      <c r="O113" s="601">
        <v>53</v>
      </c>
      <c r="Q113" s="601">
        <v>54</v>
      </c>
      <c r="T113" s="601">
        <v>0</v>
      </c>
      <c r="U113" s="601">
        <v>1</v>
      </c>
      <c r="W113" s="601">
        <v>4</v>
      </c>
      <c r="AB113" s="601">
        <v>0</v>
      </c>
      <c r="AC113" s="601">
        <v>9</v>
      </c>
      <c r="AD113" s="602">
        <f t="shared" si="5"/>
        <v>268</v>
      </c>
    </row>
    <row r="114" spans="1:30" s="266" customFormat="1" ht="16.5">
      <c r="A114" s="431">
        <v>23</v>
      </c>
      <c r="B114" s="432">
        <v>332</v>
      </c>
      <c r="C114" s="441" t="s">
        <v>497</v>
      </c>
      <c r="D114" s="434" t="s">
        <v>508</v>
      </c>
      <c r="E114" s="610">
        <v>1583</v>
      </c>
      <c r="F114" s="449" t="s">
        <v>31</v>
      </c>
      <c r="G114" s="610">
        <v>672</v>
      </c>
      <c r="H114" s="601">
        <v>5</v>
      </c>
      <c r="I114" s="601">
        <v>108</v>
      </c>
      <c r="J114" s="601">
        <v>20</v>
      </c>
      <c r="K114" s="601">
        <v>7</v>
      </c>
      <c r="L114" s="601">
        <v>1</v>
      </c>
      <c r="M114" s="601">
        <v>6</v>
      </c>
      <c r="N114" s="601">
        <v>48</v>
      </c>
      <c r="O114" s="601">
        <v>73</v>
      </c>
      <c r="Q114" s="601">
        <v>91</v>
      </c>
      <c r="T114" s="601">
        <v>2</v>
      </c>
      <c r="U114" s="601">
        <v>2</v>
      </c>
      <c r="W114" s="601">
        <v>7</v>
      </c>
      <c r="AB114" s="601">
        <v>0</v>
      </c>
      <c r="AC114" s="601">
        <v>19</v>
      </c>
      <c r="AD114" s="602">
        <f t="shared" si="5"/>
        <v>389</v>
      </c>
    </row>
    <row r="115" spans="1:30" s="266" customFormat="1" ht="16.5">
      <c r="A115" s="431">
        <v>23</v>
      </c>
      <c r="B115" s="432">
        <v>332</v>
      </c>
      <c r="C115" s="441" t="s">
        <v>497</v>
      </c>
      <c r="D115" s="434" t="s">
        <v>508</v>
      </c>
      <c r="E115" s="610">
        <v>1583</v>
      </c>
      <c r="F115" s="449" t="s">
        <v>32</v>
      </c>
      <c r="G115" s="610">
        <v>671</v>
      </c>
      <c r="H115" s="601">
        <v>6</v>
      </c>
      <c r="I115" s="601">
        <v>96</v>
      </c>
      <c r="J115" s="601">
        <v>27</v>
      </c>
      <c r="K115" s="601">
        <v>5</v>
      </c>
      <c r="L115" s="601">
        <v>2</v>
      </c>
      <c r="M115" s="601">
        <v>10</v>
      </c>
      <c r="N115" s="601">
        <v>43</v>
      </c>
      <c r="O115" s="601">
        <v>46</v>
      </c>
      <c r="Q115" s="601">
        <v>96</v>
      </c>
      <c r="T115" s="601">
        <v>0</v>
      </c>
      <c r="U115" s="601">
        <v>2</v>
      </c>
      <c r="W115" s="601">
        <v>9</v>
      </c>
      <c r="AB115" s="601">
        <v>0</v>
      </c>
      <c r="AC115" s="601">
        <v>23</v>
      </c>
      <c r="AD115" s="602">
        <f t="shared" si="5"/>
        <v>365</v>
      </c>
    </row>
    <row r="116" spans="1:30" s="266" customFormat="1" ht="16.5">
      <c r="A116" s="431">
        <v>23</v>
      </c>
      <c r="B116" s="432">
        <v>332</v>
      </c>
      <c r="C116" s="441" t="s">
        <v>497</v>
      </c>
      <c r="D116" s="434" t="s">
        <v>509</v>
      </c>
      <c r="E116" s="610">
        <v>1584</v>
      </c>
      <c r="F116" s="449" t="s">
        <v>31</v>
      </c>
      <c r="G116" s="610">
        <v>557</v>
      </c>
      <c r="H116" s="601">
        <v>14</v>
      </c>
      <c r="I116" s="601">
        <v>57</v>
      </c>
      <c r="J116" s="601">
        <v>89</v>
      </c>
      <c r="K116" s="601">
        <v>5</v>
      </c>
      <c r="L116" s="601">
        <v>2</v>
      </c>
      <c r="M116" s="601">
        <v>8</v>
      </c>
      <c r="N116" s="601">
        <v>11</v>
      </c>
      <c r="O116" s="601">
        <v>48</v>
      </c>
      <c r="Q116" s="601">
        <v>108</v>
      </c>
      <c r="T116" s="601">
        <v>4</v>
      </c>
      <c r="U116" s="601">
        <v>3</v>
      </c>
      <c r="W116" s="601">
        <v>14</v>
      </c>
      <c r="AB116" s="601">
        <v>0</v>
      </c>
      <c r="AC116" s="601">
        <v>11</v>
      </c>
      <c r="AD116" s="602">
        <f t="shared" si="5"/>
        <v>374</v>
      </c>
    </row>
    <row r="117" spans="1:30" s="266" customFormat="1" ht="17.25" thickBot="1">
      <c r="A117" s="431">
        <v>23</v>
      </c>
      <c r="B117" s="432">
        <v>332</v>
      </c>
      <c r="C117" s="441" t="s">
        <v>497</v>
      </c>
      <c r="D117" s="434" t="s">
        <v>509</v>
      </c>
      <c r="E117" s="614">
        <v>1584</v>
      </c>
      <c r="F117" s="615" t="s">
        <v>32</v>
      </c>
      <c r="G117" s="614">
        <v>556</v>
      </c>
      <c r="H117" s="601">
        <v>26</v>
      </c>
      <c r="I117" s="601">
        <v>29</v>
      </c>
      <c r="J117" s="601">
        <v>100</v>
      </c>
      <c r="K117" s="601">
        <v>1</v>
      </c>
      <c r="L117" s="601">
        <v>4</v>
      </c>
      <c r="M117" s="601">
        <v>5</v>
      </c>
      <c r="N117" s="601">
        <v>7</v>
      </c>
      <c r="O117" s="601">
        <v>48</v>
      </c>
      <c r="Q117" s="601">
        <v>76</v>
      </c>
      <c r="T117" s="601">
        <v>12</v>
      </c>
      <c r="U117" s="601">
        <v>0</v>
      </c>
      <c r="W117" s="601">
        <v>9</v>
      </c>
      <c r="AB117" s="601">
        <v>0</v>
      </c>
      <c r="AC117" s="601">
        <v>18</v>
      </c>
      <c r="AD117" s="602">
        <f t="shared" si="5"/>
        <v>335</v>
      </c>
    </row>
    <row r="118" spans="1:30" s="277" customFormat="1" ht="16.5">
      <c r="B118" s="609" t="s">
        <v>63</v>
      </c>
      <c r="C118" s="668" t="s">
        <v>496</v>
      </c>
      <c r="D118" s="668"/>
      <c r="E118" s="543"/>
      <c r="F118" s="543"/>
      <c r="G118" s="31">
        <f>SUM(G63:G117)</f>
        <v>32416</v>
      </c>
      <c r="H118" s="31">
        <f t="shared" ref="H118:O118" si="6">SUM(H63:H117)</f>
        <v>297</v>
      </c>
      <c r="I118" s="31">
        <f t="shared" si="6"/>
        <v>4306</v>
      </c>
      <c r="J118" s="31">
        <f t="shared" si="6"/>
        <v>1745</v>
      </c>
      <c r="K118" s="31">
        <f t="shared" si="6"/>
        <v>294</v>
      </c>
      <c r="L118" s="31">
        <f t="shared" si="6"/>
        <v>236</v>
      </c>
      <c r="M118" s="31">
        <f t="shared" si="6"/>
        <v>262</v>
      </c>
      <c r="N118" s="31">
        <f t="shared" si="6"/>
        <v>755</v>
      </c>
      <c r="O118" s="31">
        <f t="shared" si="6"/>
        <v>4552</v>
      </c>
      <c r="Q118" s="31">
        <f>SUM(Q63:Q117)</f>
        <v>5233</v>
      </c>
      <c r="T118" s="31">
        <f>SUM(T63:T117)</f>
        <v>110</v>
      </c>
      <c r="U118" s="31">
        <f>SUM(U63:U117)</f>
        <v>120</v>
      </c>
      <c r="W118" s="31">
        <f>SUM(W63:W117)</f>
        <v>440</v>
      </c>
      <c r="AB118" s="31">
        <f>SUM(AB63:AB117)</f>
        <v>11</v>
      </c>
      <c r="AC118" s="31">
        <f>SUM(AC63:AC117)</f>
        <v>705</v>
      </c>
      <c r="AD118" s="31">
        <f>SUM(AD63:AD117)</f>
        <v>19066</v>
      </c>
    </row>
    <row r="119" spans="1:30" s="277" customFormat="1" ht="16.5">
      <c r="C119" s="413"/>
      <c r="E119" s="288"/>
      <c r="F119" s="288"/>
      <c r="T119" s="277">
        <f>T118/2</f>
        <v>55</v>
      </c>
      <c r="U119" s="277">
        <f>U118/2</f>
        <v>60</v>
      </c>
    </row>
    <row r="120" spans="1:30" s="277" customFormat="1" ht="16.5">
      <c r="B120" s="609" t="s">
        <v>65</v>
      </c>
      <c r="C120" s="660" t="s">
        <v>66</v>
      </c>
      <c r="D120" s="661"/>
      <c r="E120" s="661"/>
      <c r="F120" s="662"/>
      <c r="G120" s="483" t="s">
        <v>6</v>
      </c>
      <c r="H120" s="446" t="s">
        <v>7</v>
      </c>
      <c r="I120" s="446" t="s">
        <v>8</v>
      </c>
      <c r="J120" s="446" t="s">
        <v>9</v>
      </c>
      <c r="K120" s="446" t="s">
        <v>10</v>
      </c>
      <c r="L120" s="446" t="s">
        <v>11</v>
      </c>
      <c r="M120" s="446" t="s">
        <v>12</v>
      </c>
      <c r="N120" s="446" t="s">
        <v>13</v>
      </c>
      <c r="O120" s="446" t="s">
        <v>14</v>
      </c>
      <c r="P120" s="446" t="s">
        <v>15</v>
      </c>
      <c r="Q120" s="425" t="s">
        <v>16</v>
      </c>
      <c r="R120" s="446" t="s">
        <v>17</v>
      </c>
      <c r="S120" s="446" t="s">
        <v>18</v>
      </c>
      <c r="T120" s="446" t="s">
        <v>22</v>
      </c>
      <c r="U120" s="446" t="s">
        <v>23</v>
      </c>
      <c r="V120" s="446" t="s">
        <v>24</v>
      </c>
      <c r="W120" s="446" t="s">
        <v>25</v>
      </c>
      <c r="X120" s="446" t="s">
        <v>26</v>
      </c>
      <c r="Y120" s="425" t="s">
        <v>27</v>
      </c>
      <c r="Z120" s="425" t="s">
        <v>28</v>
      </c>
      <c r="AA120" s="425" t="s">
        <v>29</v>
      </c>
    </row>
    <row r="121" spans="1:30" s="277" customFormat="1" ht="16.5">
      <c r="C121" s="663"/>
      <c r="D121" s="664"/>
      <c r="E121" s="664"/>
      <c r="F121" s="665"/>
      <c r="G121" s="543">
        <v>32416</v>
      </c>
      <c r="H121" s="543">
        <f>H118+55</f>
        <v>352</v>
      </c>
      <c r="I121" s="543">
        <f>I118+60</f>
        <v>4366</v>
      </c>
      <c r="J121" s="543">
        <f>J118+55</f>
        <v>1800</v>
      </c>
      <c r="K121" s="543">
        <f>K118+60</f>
        <v>354</v>
      </c>
      <c r="L121" s="543">
        <f t="shared" ref="L121:S121" si="7">L118</f>
        <v>236</v>
      </c>
      <c r="M121" s="543">
        <f t="shared" si="7"/>
        <v>262</v>
      </c>
      <c r="N121" s="543">
        <f t="shared" si="7"/>
        <v>755</v>
      </c>
      <c r="O121" s="543">
        <f t="shared" si="7"/>
        <v>4552</v>
      </c>
      <c r="P121" s="543">
        <f t="shared" si="7"/>
        <v>0</v>
      </c>
      <c r="Q121" s="543">
        <f t="shared" si="7"/>
        <v>5233</v>
      </c>
      <c r="R121" s="543">
        <f t="shared" si="7"/>
        <v>0</v>
      </c>
      <c r="S121" s="543">
        <f t="shared" si="7"/>
        <v>0</v>
      </c>
      <c r="T121" s="543">
        <f>W118</f>
        <v>440</v>
      </c>
      <c r="U121" s="543">
        <f t="shared" ref="U121:Z121" si="8">X118</f>
        <v>0</v>
      </c>
      <c r="V121" s="543">
        <f t="shared" si="8"/>
        <v>0</v>
      </c>
      <c r="W121" s="543">
        <f t="shared" si="8"/>
        <v>0</v>
      </c>
      <c r="X121" s="543">
        <f t="shared" si="8"/>
        <v>0</v>
      </c>
      <c r="Y121" s="543">
        <f t="shared" si="8"/>
        <v>11</v>
      </c>
      <c r="Z121" s="543">
        <f t="shared" si="8"/>
        <v>705</v>
      </c>
      <c r="AA121" s="543">
        <f>SUM(H121:Z121)</f>
        <v>19066</v>
      </c>
    </row>
    <row r="122" spans="1:30" s="277" customFormat="1" ht="16.5">
      <c r="C122" s="413"/>
      <c r="E122" s="288"/>
      <c r="F122" s="288"/>
      <c r="G122" s="288"/>
    </row>
    <row r="123" spans="1:30" s="277" customFormat="1" ht="30.75" customHeight="1">
      <c r="B123" s="609" t="s">
        <v>67</v>
      </c>
      <c r="C123" s="666" t="s">
        <v>68</v>
      </c>
      <c r="D123" s="666"/>
      <c r="E123" s="666"/>
      <c r="F123" s="666"/>
      <c r="G123" s="446" t="s">
        <v>6</v>
      </c>
      <c r="H123" s="688" t="s">
        <v>69</v>
      </c>
      <c r="I123" s="688"/>
      <c r="J123" s="688" t="s">
        <v>70</v>
      </c>
      <c r="K123" s="688"/>
      <c r="L123" s="446" t="s">
        <v>11</v>
      </c>
      <c r="M123" s="446" t="s">
        <v>12</v>
      </c>
      <c r="N123" s="446" t="s">
        <v>13</v>
      </c>
      <c r="O123" s="446" t="s">
        <v>14</v>
      </c>
      <c r="P123" s="446" t="s">
        <v>15</v>
      </c>
      <c r="Q123" s="425" t="s">
        <v>16</v>
      </c>
      <c r="R123" s="446" t="s">
        <v>17</v>
      </c>
      <c r="S123" s="446" t="s">
        <v>18</v>
      </c>
      <c r="T123" s="446" t="s">
        <v>22</v>
      </c>
      <c r="U123" s="446" t="s">
        <v>23</v>
      </c>
      <c r="V123" s="446" t="s">
        <v>24</v>
      </c>
      <c r="W123" s="446" t="s">
        <v>25</v>
      </c>
      <c r="X123" s="446" t="s">
        <v>26</v>
      </c>
      <c r="Y123" s="425" t="s">
        <v>27</v>
      </c>
      <c r="Z123" s="425" t="s">
        <v>28</v>
      </c>
      <c r="AA123" s="425" t="s">
        <v>29</v>
      </c>
    </row>
    <row r="124" spans="1:30" s="277" customFormat="1" ht="16.5">
      <c r="C124" s="666"/>
      <c r="D124" s="666"/>
      <c r="E124" s="666"/>
      <c r="F124" s="666"/>
      <c r="G124" s="543">
        <v>32416</v>
      </c>
      <c r="H124" s="668">
        <f>H121+J121</f>
        <v>2152</v>
      </c>
      <c r="I124" s="668"/>
      <c r="J124" s="668">
        <f>I121+K121</f>
        <v>4720</v>
      </c>
      <c r="K124" s="668"/>
      <c r="L124" s="543">
        <f>L121</f>
        <v>236</v>
      </c>
      <c r="M124" s="543">
        <f t="shared" ref="M124:Z124" si="9">M121</f>
        <v>262</v>
      </c>
      <c r="N124" s="543">
        <f t="shared" si="9"/>
        <v>755</v>
      </c>
      <c r="O124" s="543">
        <f t="shared" si="9"/>
        <v>4552</v>
      </c>
      <c r="P124" s="543" t="s">
        <v>790</v>
      </c>
      <c r="Q124" s="543">
        <f t="shared" si="9"/>
        <v>5233</v>
      </c>
      <c r="R124" s="543" t="s">
        <v>790</v>
      </c>
      <c r="S124" s="543" t="s">
        <v>790</v>
      </c>
      <c r="T124" s="543">
        <f t="shared" si="9"/>
        <v>440</v>
      </c>
      <c r="U124" s="543" t="s">
        <v>790</v>
      </c>
      <c r="V124" s="543" t="s">
        <v>790</v>
      </c>
      <c r="W124" s="543" t="s">
        <v>790</v>
      </c>
      <c r="X124" s="543" t="s">
        <v>790</v>
      </c>
      <c r="Y124" s="543">
        <f t="shared" si="9"/>
        <v>11</v>
      </c>
      <c r="Z124" s="543">
        <f t="shared" si="9"/>
        <v>705</v>
      </c>
      <c r="AA124" s="543">
        <f>SUM(H124:Z124)</f>
        <v>19066</v>
      </c>
    </row>
    <row r="127" spans="1:30" ht="25.5">
      <c r="A127" s="443" t="s">
        <v>0</v>
      </c>
      <c r="B127" s="444" t="s">
        <v>1</v>
      </c>
      <c r="C127" s="633" t="s">
        <v>2</v>
      </c>
      <c r="D127" s="442" t="s">
        <v>3</v>
      </c>
      <c r="E127" s="445" t="s">
        <v>4</v>
      </c>
      <c r="F127" s="445" t="s">
        <v>5</v>
      </c>
      <c r="G127" s="445" t="s">
        <v>6</v>
      </c>
      <c r="H127" s="446" t="s">
        <v>7</v>
      </c>
      <c r="I127" s="446" t="s">
        <v>8</v>
      </c>
      <c r="J127" s="446" t="s">
        <v>9</v>
      </c>
      <c r="K127" s="446" t="s">
        <v>10</v>
      </c>
      <c r="L127" s="446" t="s">
        <v>11</v>
      </c>
      <c r="M127" s="446" t="s">
        <v>12</v>
      </c>
      <c r="N127" s="446" t="s">
        <v>13</v>
      </c>
      <c r="O127" s="446" t="s">
        <v>14</v>
      </c>
      <c r="P127" s="446" t="s">
        <v>15</v>
      </c>
      <c r="Q127" s="446" t="s">
        <v>16</v>
      </c>
      <c r="R127" s="446" t="s">
        <v>17</v>
      </c>
      <c r="S127" s="446" t="s">
        <v>18</v>
      </c>
      <c r="T127" s="447" t="s">
        <v>19</v>
      </c>
      <c r="U127" s="447" t="s">
        <v>20</v>
      </c>
      <c r="V127" s="447" t="s">
        <v>21</v>
      </c>
      <c r="W127" s="446" t="s">
        <v>22</v>
      </c>
      <c r="X127" s="446" t="s">
        <v>23</v>
      </c>
      <c r="Y127" s="446" t="s">
        <v>24</v>
      </c>
      <c r="Z127" s="446" t="s">
        <v>25</v>
      </c>
      <c r="AA127" s="446" t="s">
        <v>26</v>
      </c>
      <c r="AB127" s="446" t="s">
        <v>27</v>
      </c>
      <c r="AC127" s="446" t="s">
        <v>28</v>
      </c>
      <c r="AD127" s="446" t="s">
        <v>29</v>
      </c>
    </row>
    <row r="128" spans="1:30" ht="16.5">
      <c r="A128" s="279">
        <v>23</v>
      </c>
      <c r="B128" s="290">
        <v>364</v>
      </c>
      <c r="C128" s="45" t="s">
        <v>510</v>
      </c>
      <c r="D128" s="280" t="s">
        <v>511</v>
      </c>
      <c r="E128" s="289">
        <v>1658</v>
      </c>
      <c r="F128" s="280" t="s">
        <v>31</v>
      </c>
      <c r="G128" s="281">
        <v>681</v>
      </c>
      <c r="H128" s="285">
        <v>0</v>
      </c>
      <c r="I128" s="285">
        <v>120</v>
      </c>
      <c r="J128" s="285">
        <v>7</v>
      </c>
      <c r="K128" s="285">
        <v>3</v>
      </c>
      <c r="L128" s="285">
        <v>292</v>
      </c>
      <c r="M128" s="285">
        <v>10</v>
      </c>
      <c r="N128" s="285">
        <v>0</v>
      </c>
      <c r="O128" s="285">
        <v>0</v>
      </c>
      <c r="P128" s="285">
        <v>0</v>
      </c>
      <c r="Q128" s="285">
        <v>88</v>
      </c>
      <c r="R128" s="285">
        <v>0</v>
      </c>
      <c r="S128" s="285">
        <v>0</v>
      </c>
      <c r="T128" s="287"/>
      <c r="U128" s="287">
        <v>4</v>
      </c>
      <c r="V128" s="287"/>
      <c r="W128" s="285">
        <v>0</v>
      </c>
      <c r="X128" s="285">
        <v>0</v>
      </c>
      <c r="Y128" s="285">
        <v>0</v>
      </c>
      <c r="Z128" s="285"/>
      <c r="AA128" s="285"/>
      <c r="AB128" s="285">
        <v>0</v>
      </c>
      <c r="AC128" s="285">
        <v>5</v>
      </c>
      <c r="AD128" s="285">
        <v>529</v>
      </c>
    </row>
    <row r="129" spans="1:30" ht="16.5">
      <c r="A129" s="279">
        <v>23</v>
      </c>
      <c r="B129" s="290">
        <v>364</v>
      </c>
      <c r="C129" s="45" t="s">
        <v>510</v>
      </c>
      <c r="D129" s="280" t="s">
        <v>511</v>
      </c>
      <c r="E129" s="289">
        <v>1658</v>
      </c>
      <c r="F129" s="280" t="s">
        <v>32</v>
      </c>
      <c r="G129" s="281">
        <v>681</v>
      </c>
      <c r="H129" s="285">
        <v>0</v>
      </c>
      <c r="I129" s="285">
        <v>164</v>
      </c>
      <c r="J129" s="285">
        <v>6</v>
      </c>
      <c r="K129" s="285">
        <v>4</v>
      </c>
      <c r="L129" s="285">
        <v>231</v>
      </c>
      <c r="M129" s="285">
        <v>9</v>
      </c>
      <c r="N129" s="285">
        <v>0</v>
      </c>
      <c r="O129" s="285">
        <v>0</v>
      </c>
      <c r="P129" s="285">
        <v>0</v>
      </c>
      <c r="Q129" s="285">
        <v>98</v>
      </c>
      <c r="R129" s="285">
        <v>0</v>
      </c>
      <c r="S129" s="285">
        <v>0</v>
      </c>
      <c r="T129" s="287"/>
      <c r="U129" s="287">
        <v>0</v>
      </c>
      <c r="V129" s="287"/>
      <c r="W129" s="285">
        <v>0</v>
      </c>
      <c r="X129" s="285">
        <v>0</v>
      </c>
      <c r="Y129" s="285">
        <v>0</v>
      </c>
      <c r="Z129" s="285"/>
      <c r="AA129" s="285"/>
      <c r="AB129" s="285"/>
      <c r="AC129" s="285">
        <v>3</v>
      </c>
      <c r="AD129" s="285">
        <v>515</v>
      </c>
    </row>
    <row r="130" spans="1:30" ht="16.5">
      <c r="A130" s="279">
        <v>23</v>
      </c>
      <c r="B130" s="290">
        <v>364</v>
      </c>
      <c r="C130" s="45" t="s">
        <v>510</v>
      </c>
      <c r="D130" s="280" t="s">
        <v>511</v>
      </c>
      <c r="E130" s="289">
        <v>1658</v>
      </c>
      <c r="F130" s="280" t="s">
        <v>33</v>
      </c>
      <c r="G130" s="281">
        <v>681</v>
      </c>
      <c r="H130" s="285">
        <v>0</v>
      </c>
      <c r="I130" s="285">
        <v>127</v>
      </c>
      <c r="J130" s="285">
        <v>8</v>
      </c>
      <c r="K130" s="285">
        <v>10</v>
      </c>
      <c r="L130" s="285">
        <v>288</v>
      </c>
      <c r="M130" s="285">
        <v>12</v>
      </c>
      <c r="N130" s="285">
        <v>0</v>
      </c>
      <c r="O130" s="285">
        <v>0</v>
      </c>
      <c r="P130" s="285">
        <v>0</v>
      </c>
      <c r="Q130" s="285">
        <v>61</v>
      </c>
      <c r="R130" s="285">
        <v>0</v>
      </c>
      <c r="S130" s="285">
        <v>0</v>
      </c>
      <c r="T130" s="287"/>
      <c r="U130" s="287">
        <v>4</v>
      </c>
      <c r="V130" s="287"/>
      <c r="W130" s="285">
        <v>0</v>
      </c>
      <c r="X130" s="285">
        <v>0</v>
      </c>
      <c r="Y130" s="285">
        <v>0</v>
      </c>
      <c r="Z130" s="285"/>
      <c r="AA130" s="285"/>
      <c r="AB130" s="285">
        <v>0</v>
      </c>
      <c r="AC130" s="285">
        <v>14</v>
      </c>
      <c r="AD130" s="285">
        <v>524</v>
      </c>
    </row>
    <row r="131" spans="1:30" ht="16.5">
      <c r="A131" s="279">
        <v>23</v>
      </c>
      <c r="B131" s="290">
        <v>364</v>
      </c>
      <c r="C131" s="45" t="s">
        <v>510</v>
      </c>
      <c r="D131" s="280" t="s">
        <v>511</v>
      </c>
      <c r="E131" s="289">
        <v>1658</v>
      </c>
      <c r="F131" s="280" t="s">
        <v>34</v>
      </c>
      <c r="G131" s="281"/>
      <c r="H131" s="285">
        <v>0</v>
      </c>
      <c r="I131" s="285">
        <v>12</v>
      </c>
      <c r="J131" s="285">
        <v>1</v>
      </c>
      <c r="K131" s="285">
        <v>1</v>
      </c>
      <c r="L131" s="285">
        <v>61</v>
      </c>
      <c r="M131" s="285">
        <v>5</v>
      </c>
      <c r="N131" s="285">
        <v>0</v>
      </c>
      <c r="O131" s="285">
        <v>0</v>
      </c>
      <c r="P131" s="285">
        <v>0</v>
      </c>
      <c r="Q131" s="285">
        <v>13</v>
      </c>
      <c r="R131" s="285">
        <v>0</v>
      </c>
      <c r="S131" s="285">
        <v>0</v>
      </c>
      <c r="T131" s="287"/>
      <c r="U131" s="287">
        <v>0</v>
      </c>
      <c r="V131" s="287"/>
      <c r="W131" s="285">
        <v>0</v>
      </c>
      <c r="X131" s="285">
        <v>0</v>
      </c>
      <c r="Y131" s="285">
        <v>0</v>
      </c>
      <c r="Z131" s="285"/>
      <c r="AA131" s="285"/>
      <c r="AB131" s="285">
        <v>0</v>
      </c>
      <c r="AC131" s="285">
        <v>3</v>
      </c>
      <c r="AD131" s="285">
        <v>96</v>
      </c>
    </row>
    <row r="132" spans="1:30" ht="16.5">
      <c r="A132" s="279">
        <v>23</v>
      </c>
      <c r="B132" s="290">
        <v>364</v>
      </c>
      <c r="C132" s="45" t="s">
        <v>510</v>
      </c>
      <c r="D132" s="280" t="s">
        <v>511</v>
      </c>
      <c r="E132" s="289">
        <v>1659</v>
      </c>
      <c r="F132" s="280" t="s">
        <v>31</v>
      </c>
      <c r="G132" s="281">
        <v>725</v>
      </c>
      <c r="H132" s="285">
        <v>0</v>
      </c>
      <c r="I132" s="285">
        <v>122</v>
      </c>
      <c r="J132" s="285">
        <v>6</v>
      </c>
      <c r="K132" s="285">
        <v>8</v>
      </c>
      <c r="L132" s="285">
        <v>295</v>
      </c>
      <c r="M132" s="285">
        <v>39</v>
      </c>
      <c r="N132" s="285">
        <v>0</v>
      </c>
      <c r="O132" s="285">
        <v>0</v>
      </c>
      <c r="P132" s="285">
        <v>0</v>
      </c>
      <c r="Q132" s="285">
        <v>67</v>
      </c>
      <c r="R132" s="285">
        <v>0</v>
      </c>
      <c r="S132" s="285">
        <v>0</v>
      </c>
      <c r="T132" s="287"/>
      <c r="U132" s="287">
        <v>5</v>
      </c>
      <c r="V132" s="287"/>
      <c r="W132" s="285">
        <v>0</v>
      </c>
      <c r="X132" s="285">
        <v>0</v>
      </c>
      <c r="Y132" s="285">
        <v>0</v>
      </c>
      <c r="Z132" s="285"/>
      <c r="AA132" s="285"/>
      <c r="AB132" s="285">
        <v>0</v>
      </c>
      <c r="AC132" s="285">
        <v>16</v>
      </c>
      <c r="AD132" s="285">
        <v>558</v>
      </c>
    </row>
    <row r="133" spans="1:30" ht="16.5">
      <c r="A133" s="279">
        <v>23</v>
      </c>
      <c r="B133" s="290">
        <v>364</v>
      </c>
      <c r="C133" s="45" t="s">
        <v>510</v>
      </c>
      <c r="D133" s="280" t="s">
        <v>511</v>
      </c>
      <c r="E133" s="289">
        <v>1659</v>
      </c>
      <c r="F133" s="280" t="s">
        <v>32</v>
      </c>
      <c r="G133" s="281">
        <v>724</v>
      </c>
      <c r="H133" s="285">
        <v>0</v>
      </c>
      <c r="I133" s="285">
        <v>106</v>
      </c>
      <c r="J133" s="285">
        <v>5</v>
      </c>
      <c r="K133" s="285">
        <v>4</v>
      </c>
      <c r="L133" s="285">
        <v>327</v>
      </c>
      <c r="M133" s="285">
        <v>26</v>
      </c>
      <c r="N133" s="285">
        <v>0</v>
      </c>
      <c r="O133" s="285">
        <v>0</v>
      </c>
      <c r="P133" s="285">
        <v>0</v>
      </c>
      <c r="Q133" s="285">
        <v>59</v>
      </c>
      <c r="R133" s="285">
        <v>0</v>
      </c>
      <c r="S133" s="285">
        <v>0</v>
      </c>
      <c r="T133" s="287"/>
      <c r="U133" s="287">
        <v>2</v>
      </c>
      <c r="V133" s="287"/>
      <c r="W133" s="285">
        <v>0</v>
      </c>
      <c r="X133" s="285">
        <v>0</v>
      </c>
      <c r="Y133" s="285">
        <v>0</v>
      </c>
      <c r="Z133" s="285"/>
      <c r="AA133" s="285"/>
      <c r="AB133" s="285">
        <v>0</v>
      </c>
      <c r="AC133" s="285">
        <v>14</v>
      </c>
      <c r="AD133" s="285">
        <v>543</v>
      </c>
    </row>
    <row r="134" spans="1:30" ht="16.5">
      <c r="A134" s="279">
        <v>23</v>
      </c>
      <c r="B134" s="290">
        <v>364</v>
      </c>
      <c r="C134" s="45" t="s">
        <v>510</v>
      </c>
      <c r="D134" s="280" t="s">
        <v>511</v>
      </c>
      <c r="E134" s="289">
        <v>1659</v>
      </c>
      <c r="F134" s="280" t="s">
        <v>33</v>
      </c>
      <c r="G134" s="281">
        <v>724</v>
      </c>
      <c r="H134" s="285">
        <v>0</v>
      </c>
      <c r="I134" s="285">
        <v>152</v>
      </c>
      <c r="J134" s="285">
        <v>10</v>
      </c>
      <c r="K134" s="285">
        <v>4</v>
      </c>
      <c r="L134" s="285">
        <v>255</v>
      </c>
      <c r="M134" s="285">
        <v>32</v>
      </c>
      <c r="N134" s="285">
        <v>0</v>
      </c>
      <c r="O134" s="285">
        <v>0</v>
      </c>
      <c r="P134" s="285">
        <v>0</v>
      </c>
      <c r="Q134" s="285">
        <v>69</v>
      </c>
      <c r="R134" s="285">
        <v>0</v>
      </c>
      <c r="S134" s="285">
        <v>0</v>
      </c>
      <c r="T134" s="287"/>
      <c r="U134" s="287">
        <v>8</v>
      </c>
      <c r="V134" s="287"/>
      <c r="W134" s="285">
        <v>0</v>
      </c>
      <c r="X134" s="285">
        <v>0</v>
      </c>
      <c r="Y134" s="285">
        <v>0</v>
      </c>
      <c r="Z134" s="285"/>
      <c r="AA134" s="285"/>
      <c r="AB134" s="285">
        <v>0</v>
      </c>
      <c r="AC134" s="285">
        <v>16</v>
      </c>
      <c r="AD134" s="285">
        <v>546</v>
      </c>
    </row>
    <row r="135" spans="1:30" ht="16.5">
      <c r="A135" s="279">
        <v>23</v>
      </c>
      <c r="B135" s="290">
        <v>364</v>
      </c>
      <c r="C135" s="45" t="s">
        <v>510</v>
      </c>
      <c r="D135" s="280" t="s">
        <v>511</v>
      </c>
      <c r="E135" s="289">
        <v>1659</v>
      </c>
      <c r="F135" s="280" t="s">
        <v>197</v>
      </c>
      <c r="G135" s="281">
        <v>724</v>
      </c>
      <c r="H135" s="285">
        <v>0</v>
      </c>
      <c r="I135" s="285">
        <v>122</v>
      </c>
      <c r="J135" s="285">
        <v>6</v>
      </c>
      <c r="K135" s="285">
        <v>9</v>
      </c>
      <c r="L135" s="285">
        <v>289</v>
      </c>
      <c r="M135" s="285">
        <v>38</v>
      </c>
      <c r="N135" s="285">
        <v>0</v>
      </c>
      <c r="O135" s="285">
        <v>0</v>
      </c>
      <c r="P135" s="285">
        <v>0</v>
      </c>
      <c r="Q135" s="285">
        <v>74</v>
      </c>
      <c r="R135" s="285">
        <v>0</v>
      </c>
      <c r="S135" s="285">
        <v>0</v>
      </c>
      <c r="T135" s="287"/>
      <c r="U135" s="287">
        <v>4</v>
      </c>
      <c r="V135" s="287"/>
      <c r="W135" s="285">
        <v>0</v>
      </c>
      <c r="X135" s="285">
        <v>0</v>
      </c>
      <c r="Y135" s="285">
        <v>0</v>
      </c>
      <c r="Z135" s="285"/>
      <c r="AA135" s="285"/>
      <c r="AB135" s="285">
        <v>0</v>
      </c>
      <c r="AC135" s="285">
        <v>8</v>
      </c>
      <c r="AD135" s="285">
        <v>550</v>
      </c>
    </row>
    <row r="136" spans="1:30" ht="16.5">
      <c r="A136" s="279">
        <v>23</v>
      </c>
      <c r="B136" s="290">
        <v>364</v>
      </c>
      <c r="C136" s="45" t="s">
        <v>510</v>
      </c>
      <c r="D136" s="280" t="s">
        <v>511</v>
      </c>
      <c r="E136" s="289">
        <v>1659</v>
      </c>
      <c r="F136" s="280" t="s">
        <v>334</v>
      </c>
      <c r="G136" s="281">
        <v>724</v>
      </c>
      <c r="H136" s="285">
        <v>0</v>
      </c>
      <c r="I136" s="285">
        <v>135</v>
      </c>
      <c r="J136" s="285">
        <v>6</v>
      </c>
      <c r="K136" s="285">
        <v>11</v>
      </c>
      <c r="L136" s="285">
        <v>276</v>
      </c>
      <c r="M136" s="285">
        <v>37</v>
      </c>
      <c r="N136" s="285">
        <v>0</v>
      </c>
      <c r="O136" s="285">
        <v>0</v>
      </c>
      <c r="P136" s="285">
        <v>0</v>
      </c>
      <c r="Q136" s="285">
        <v>66</v>
      </c>
      <c r="R136" s="285">
        <v>0</v>
      </c>
      <c r="S136" s="285">
        <v>0</v>
      </c>
      <c r="T136" s="287"/>
      <c r="U136" s="287">
        <v>5</v>
      </c>
      <c r="V136" s="287"/>
      <c r="W136" s="285">
        <v>0</v>
      </c>
      <c r="X136" s="285">
        <v>0</v>
      </c>
      <c r="Y136" s="285">
        <v>0</v>
      </c>
      <c r="Z136" s="285"/>
      <c r="AA136" s="285"/>
      <c r="AB136" s="285">
        <v>0</v>
      </c>
      <c r="AC136" s="285">
        <v>15</v>
      </c>
      <c r="AD136" s="285">
        <v>551</v>
      </c>
    </row>
    <row r="137" spans="1:30" ht="16.5">
      <c r="A137" s="279">
        <v>23</v>
      </c>
      <c r="B137" s="290">
        <v>364</v>
      </c>
      <c r="C137" s="45" t="s">
        <v>510</v>
      </c>
      <c r="D137" s="280" t="s">
        <v>512</v>
      </c>
      <c r="E137" s="289">
        <v>1660</v>
      </c>
      <c r="F137" s="280" t="s">
        <v>31</v>
      </c>
      <c r="G137" s="281">
        <v>499</v>
      </c>
      <c r="H137" s="285">
        <v>0</v>
      </c>
      <c r="I137" s="285">
        <v>27</v>
      </c>
      <c r="J137" s="285">
        <v>3</v>
      </c>
      <c r="K137" s="285">
        <v>3</v>
      </c>
      <c r="L137" s="285">
        <v>97</v>
      </c>
      <c r="M137" s="285">
        <v>2</v>
      </c>
      <c r="N137" s="285">
        <v>0</v>
      </c>
      <c r="O137" s="285">
        <v>0</v>
      </c>
      <c r="P137" s="285">
        <v>0</v>
      </c>
      <c r="Q137" s="285">
        <v>209</v>
      </c>
      <c r="R137" s="285">
        <v>0</v>
      </c>
      <c r="S137" s="285">
        <v>0</v>
      </c>
      <c r="T137" s="287"/>
      <c r="U137" s="287">
        <v>0</v>
      </c>
      <c r="V137" s="287"/>
      <c r="W137" s="285">
        <v>0</v>
      </c>
      <c r="X137" s="285">
        <v>0</v>
      </c>
      <c r="Y137" s="285">
        <v>0</v>
      </c>
      <c r="Z137" s="285"/>
      <c r="AA137" s="285"/>
      <c r="AB137" s="285">
        <v>0</v>
      </c>
      <c r="AC137" s="285">
        <v>13</v>
      </c>
      <c r="AD137" s="285">
        <v>354</v>
      </c>
    </row>
    <row r="138" spans="1:30" ht="16.5">
      <c r="A138" s="279">
        <v>23</v>
      </c>
      <c r="B138" s="290">
        <v>364</v>
      </c>
      <c r="C138" s="45" t="s">
        <v>510</v>
      </c>
      <c r="D138" s="280" t="s">
        <v>512</v>
      </c>
      <c r="E138" s="289">
        <v>1660</v>
      </c>
      <c r="F138" s="280" t="s">
        <v>32</v>
      </c>
      <c r="G138" s="281">
        <v>499</v>
      </c>
      <c r="H138" s="285">
        <v>0</v>
      </c>
      <c r="I138" s="285">
        <v>29</v>
      </c>
      <c r="J138" s="285">
        <v>5</v>
      </c>
      <c r="K138" s="285">
        <v>6</v>
      </c>
      <c r="L138" s="285">
        <v>89</v>
      </c>
      <c r="M138" s="285">
        <v>7</v>
      </c>
      <c r="N138" s="285">
        <v>0</v>
      </c>
      <c r="O138" s="285">
        <v>0</v>
      </c>
      <c r="P138" s="285">
        <v>0</v>
      </c>
      <c r="Q138" s="285">
        <v>183</v>
      </c>
      <c r="R138" s="285">
        <v>0</v>
      </c>
      <c r="S138" s="285">
        <v>0</v>
      </c>
      <c r="T138" s="287"/>
      <c r="U138" s="287">
        <v>0</v>
      </c>
      <c r="V138" s="287"/>
      <c r="W138" s="285">
        <v>0</v>
      </c>
      <c r="X138" s="285">
        <v>0</v>
      </c>
      <c r="Y138" s="285">
        <v>0</v>
      </c>
      <c r="Z138" s="285"/>
      <c r="AA138" s="285"/>
      <c r="AB138" s="285">
        <v>0</v>
      </c>
      <c r="AC138" s="285">
        <v>19</v>
      </c>
      <c r="AD138" s="285">
        <v>338</v>
      </c>
    </row>
    <row r="139" spans="1:30" ht="16.5">
      <c r="A139" s="279">
        <v>23</v>
      </c>
      <c r="B139" s="290">
        <v>364</v>
      </c>
      <c r="C139" s="45" t="s">
        <v>510</v>
      </c>
      <c r="D139" s="280" t="s">
        <v>513</v>
      </c>
      <c r="E139" s="289">
        <v>1660</v>
      </c>
      <c r="F139" s="280" t="s">
        <v>79</v>
      </c>
      <c r="G139" s="281">
        <v>374</v>
      </c>
      <c r="H139" s="285">
        <v>0</v>
      </c>
      <c r="I139" s="285">
        <v>34</v>
      </c>
      <c r="J139" s="285">
        <v>10</v>
      </c>
      <c r="K139" s="285">
        <v>2</v>
      </c>
      <c r="L139" s="285">
        <v>116</v>
      </c>
      <c r="M139" s="285">
        <v>4</v>
      </c>
      <c r="N139" s="285">
        <v>0</v>
      </c>
      <c r="O139" s="285">
        <v>0</v>
      </c>
      <c r="P139" s="285">
        <v>0</v>
      </c>
      <c r="Q139" s="285">
        <v>38</v>
      </c>
      <c r="R139" s="285">
        <v>0</v>
      </c>
      <c r="S139" s="285">
        <v>0</v>
      </c>
      <c r="T139" s="287"/>
      <c r="U139" s="287">
        <v>0</v>
      </c>
      <c r="V139" s="287"/>
      <c r="W139" s="285">
        <v>0</v>
      </c>
      <c r="X139" s="285">
        <v>0</v>
      </c>
      <c r="Y139" s="285">
        <v>0</v>
      </c>
      <c r="Z139" s="285"/>
      <c r="AA139" s="285"/>
      <c r="AB139" s="285">
        <v>0</v>
      </c>
      <c r="AC139" s="285">
        <v>7</v>
      </c>
      <c r="AD139" s="285">
        <v>211</v>
      </c>
    </row>
    <row r="140" spans="1:30" ht="16.5">
      <c r="A140" s="279">
        <v>23</v>
      </c>
      <c r="B140" s="290">
        <v>364</v>
      </c>
      <c r="C140" s="45" t="s">
        <v>510</v>
      </c>
      <c r="D140" s="280" t="s">
        <v>514</v>
      </c>
      <c r="E140" s="289">
        <v>1661</v>
      </c>
      <c r="F140" s="280" t="s">
        <v>31</v>
      </c>
      <c r="G140" s="281">
        <v>568</v>
      </c>
      <c r="H140" s="285">
        <v>0</v>
      </c>
      <c r="I140" s="285">
        <v>132</v>
      </c>
      <c r="J140" s="285">
        <v>5</v>
      </c>
      <c r="K140" s="285">
        <v>13</v>
      </c>
      <c r="L140" s="285">
        <v>147</v>
      </c>
      <c r="M140" s="285">
        <v>7</v>
      </c>
      <c r="N140" s="285">
        <v>0</v>
      </c>
      <c r="O140" s="285">
        <v>0</v>
      </c>
      <c r="P140" s="285">
        <v>0</v>
      </c>
      <c r="Q140" s="285">
        <v>57</v>
      </c>
      <c r="R140" s="285">
        <v>0</v>
      </c>
      <c r="S140" s="285">
        <v>0</v>
      </c>
      <c r="T140" s="287"/>
      <c r="U140" s="287">
        <v>11</v>
      </c>
      <c r="V140" s="287"/>
      <c r="W140" s="285">
        <v>0</v>
      </c>
      <c r="X140" s="285">
        <v>0</v>
      </c>
      <c r="Y140" s="285">
        <v>0</v>
      </c>
      <c r="Z140" s="285"/>
      <c r="AA140" s="285"/>
      <c r="AB140" s="285">
        <v>0</v>
      </c>
      <c r="AC140" s="285">
        <v>21</v>
      </c>
      <c r="AD140" s="285">
        <v>393</v>
      </c>
    </row>
    <row r="141" spans="1:30" ht="16.5">
      <c r="A141" s="279">
        <v>23</v>
      </c>
      <c r="B141" s="290">
        <v>364</v>
      </c>
      <c r="C141" s="45" t="s">
        <v>510</v>
      </c>
      <c r="D141" s="280" t="s">
        <v>514</v>
      </c>
      <c r="E141" s="289">
        <v>1661</v>
      </c>
      <c r="F141" s="280" t="s">
        <v>32</v>
      </c>
      <c r="G141" s="281">
        <v>568</v>
      </c>
      <c r="H141" s="285">
        <v>0</v>
      </c>
      <c r="I141" s="285">
        <v>153</v>
      </c>
      <c r="J141" s="285">
        <v>7</v>
      </c>
      <c r="K141" s="285">
        <v>6</v>
      </c>
      <c r="L141" s="285">
        <v>154</v>
      </c>
      <c r="M141" s="285">
        <v>9</v>
      </c>
      <c r="N141" s="285">
        <v>0</v>
      </c>
      <c r="O141" s="285">
        <v>0</v>
      </c>
      <c r="P141" s="285">
        <v>0</v>
      </c>
      <c r="Q141" s="285">
        <v>46</v>
      </c>
      <c r="R141" s="285">
        <v>0</v>
      </c>
      <c r="S141" s="285">
        <v>0</v>
      </c>
      <c r="T141" s="287"/>
      <c r="U141" s="287">
        <v>7</v>
      </c>
      <c r="V141" s="287"/>
      <c r="W141" s="285">
        <v>0</v>
      </c>
      <c r="X141" s="285">
        <v>0</v>
      </c>
      <c r="Y141" s="285">
        <v>0</v>
      </c>
      <c r="Z141" s="285"/>
      <c r="AA141" s="285"/>
      <c r="AB141" s="285">
        <v>0</v>
      </c>
      <c r="AC141" s="285">
        <v>8</v>
      </c>
      <c r="AD141" s="285">
        <v>390</v>
      </c>
    </row>
    <row r="142" spans="1:30" ht="16.5">
      <c r="A142" s="279">
        <v>23</v>
      </c>
      <c r="B142" s="290">
        <v>364</v>
      </c>
      <c r="C142" s="45" t="s">
        <v>510</v>
      </c>
      <c r="D142" s="280" t="s">
        <v>515</v>
      </c>
      <c r="E142" s="289">
        <v>1662</v>
      </c>
      <c r="F142" s="280" t="s">
        <v>31</v>
      </c>
      <c r="G142" s="281">
        <v>472</v>
      </c>
      <c r="H142" s="285">
        <v>0</v>
      </c>
      <c r="I142" s="285">
        <v>42</v>
      </c>
      <c r="J142" s="285">
        <v>7</v>
      </c>
      <c r="K142" s="285">
        <v>45</v>
      </c>
      <c r="L142" s="285">
        <v>119</v>
      </c>
      <c r="M142" s="285">
        <v>13</v>
      </c>
      <c r="N142" s="285">
        <v>0</v>
      </c>
      <c r="O142" s="285">
        <v>0</v>
      </c>
      <c r="P142" s="285">
        <v>0</v>
      </c>
      <c r="Q142" s="285">
        <v>100</v>
      </c>
      <c r="R142" s="285">
        <v>0</v>
      </c>
      <c r="S142" s="285">
        <v>0</v>
      </c>
      <c r="T142" s="287"/>
      <c r="U142" s="287">
        <v>3</v>
      </c>
      <c r="V142" s="287"/>
      <c r="W142" s="285">
        <v>0</v>
      </c>
      <c r="X142" s="285">
        <v>0</v>
      </c>
      <c r="Y142" s="285">
        <v>0</v>
      </c>
      <c r="Z142" s="285"/>
      <c r="AA142" s="285"/>
      <c r="AB142" s="285">
        <v>0</v>
      </c>
      <c r="AC142" s="285">
        <v>10</v>
      </c>
      <c r="AD142" s="285">
        <v>339</v>
      </c>
    </row>
    <row r="143" spans="1:30" ht="16.5">
      <c r="A143" s="279">
        <v>23</v>
      </c>
      <c r="B143" s="290">
        <v>364</v>
      </c>
      <c r="C143" s="45" t="s">
        <v>510</v>
      </c>
      <c r="D143" s="280" t="s">
        <v>515</v>
      </c>
      <c r="E143" s="289">
        <v>1662</v>
      </c>
      <c r="F143" s="280" t="s">
        <v>32</v>
      </c>
      <c r="G143" s="281">
        <v>471</v>
      </c>
      <c r="H143" s="285">
        <v>0</v>
      </c>
      <c r="I143" s="285">
        <v>51</v>
      </c>
      <c r="J143" s="285">
        <v>9</v>
      </c>
      <c r="K143" s="285">
        <v>64</v>
      </c>
      <c r="L143" s="285">
        <v>102</v>
      </c>
      <c r="M143" s="285">
        <v>8</v>
      </c>
      <c r="N143" s="285">
        <v>0</v>
      </c>
      <c r="O143" s="285">
        <v>0</v>
      </c>
      <c r="P143" s="285">
        <v>0</v>
      </c>
      <c r="Q143" s="285">
        <v>98</v>
      </c>
      <c r="R143" s="285">
        <v>0</v>
      </c>
      <c r="S143" s="285">
        <v>0</v>
      </c>
      <c r="T143" s="287"/>
      <c r="U143" s="287">
        <v>9</v>
      </c>
      <c r="V143" s="287"/>
      <c r="W143" s="285">
        <v>0</v>
      </c>
      <c r="X143" s="285">
        <v>0</v>
      </c>
      <c r="Y143" s="285">
        <v>0</v>
      </c>
      <c r="Z143" s="285"/>
      <c r="AA143" s="285"/>
      <c r="AB143" s="285">
        <v>0</v>
      </c>
      <c r="AC143" s="285">
        <v>13</v>
      </c>
      <c r="AD143" s="285">
        <v>354</v>
      </c>
    </row>
    <row r="144" spans="1:30" ht="16.5">
      <c r="A144" s="279">
        <v>23</v>
      </c>
      <c r="B144" s="290">
        <v>364</v>
      </c>
      <c r="C144" s="45" t="s">
        <v>510</v>
      </c>
      <c r="D144" s="280" t="s">
        <v>516</v>
      </c>
      <c r="E144" s="289">
        <v>1662</v>
      </c>
      <c r="F144" s="280" t="s">
        <v>79</v>
      </c>
      <c r="G144" s="281">
        <v>221</v>
      </c>
      <c r="H144" s="285">
        <v>0</v>
      </c>
      <c r="I144" s="285">
        <v>65</v>
      </c>
      <c r="J144" s="285">
        <v>3</v>
      </c>
      <c r="K144" s="285">
        <v>2</v>
      </c>
      <c r="L144" s="285">
        <v>70</v>
      </c>
      <c r="M144" s="285">
        <v>13</v>
      </c>
      <c r="N144" s="285">
        <v>0</v>
      </c>
      <c r="O144" s="285">
        <v>0</v>
      </c>
      <c r="P144" s="285">
        <v>0</v>
      </c>
      <c r="Q144" s="285">
        <v>2</v>
      </c>
      <c r="R144" s="285">
        <v>0</v>
      </c>
      <c r="S144" s="285">
        <v>0</v>
      </c>
      <c r="T144" s="287"/>
      <c r="U144" s="287">
        <v>2</v>
      </c>
      <c r="V144" s="287"/>
      <c r="W144" s="285">
        <v>0</v>
      </c>
      <c r="X144" s="285">
        <v>0</v>
      </c>
      <c r="Y144" s="285">
        <v>0</v>
      </c>
      <c r="Z144" s="285"/>
      <c r="AA144" s="285"/>
      <c r="AB144" s="285">
        <v>0</v>
      </c>
      <c r="AC144" s="285">
        <v>2</v>
      </c>
      <c r="AD144" s="285">
        <v>159</v>
      </c>
    </row>
    <row r="145" spans="1:30" ht="16.5">
      <c r="A145" s="279">
        <v>23</v>
      </c>
      <c r="B145" s="290">
        <v>364</v>
      </c>
      <c r="C145" s="45" t="s">
        <v>510</v>
      </c>
      <c r="D145" s="280" t="s">
        <v>517</v>
      </c>
      <c r="E145" s="289">
        <v>1663</v>
      </c>
      <c r="F145" s="280" t="s">
        <v>31</v>
      </c>
      <c r="G145" s="281">
        <v>429</v>
      </c>
      <c r="H145" s="285">
        <v>0</v>
      </c>
      <c r="I145" s="285">
        <v>76</v>
      </c>
      <c r="J145" s="285">
        <v>0</v>
      </c>
      <c r="K145" s="285">
        <v>0</v>
      </c>
      <c r="L145" s="285">
        <v>189</v>
      </c>
      <c r="M145" s="285">
        <v>8</v>
      </c>
      <c r="N145" s="285">
        <v>0</v>
      </c>
      <c r="O145" s="285">
        <v>0</v>
      </c>
      <c r="P145" s="285">
        <v>0</v>
      </c>
      <c r="Q145" s="285">
        <v>13</v>
      </c>
      <c r="R145" s="285">
        <v>0</v>
      </c>
      <c r="S145" s="285">
        <v>0</v>
      </c>
      <c r="T145" s="287"/>
      <c r="U145" s="287">
        <v>1</v>
      </c>
      <c r="V145" s="287"/>
      <c r="W145" s="285">
        <v>0</v>
      </c>
      <c r="X145" s="285">
        <v>0</v>
      </c>
      <c r="Y145" s="285">
        <v>0</v>
      </c>
      <c r="Z145" s="285"/>
      <c r="AA145" s="285"/>
      <c r="AB145" s="285">
        <v>0</v>
      </c>
      <c r="AC145" s="285">
        <v>19</v>
      </c>
      <c r="AD145" s="285">
        <v>306</v>
      </c>
    </row>
    <row r="146" spans="1:30" ht="16.5">
      <c r="A146" s="279">
        <v>23</v>
      </c>
      <c r="B146" s="290">
        <v>364</v>
      </c>
      <c r="C146" s="45" t="s">
        <v>510</v>
      </c>
      <c r="D146" s="280" t="s">
        <v>517</v>
      </c>
      <c r="E146" s="289">
        <v>1663</v>
      </c>
      <c r="F146" s="449" t="s">
        <v>32</v>
      </c>
      <c r="G146" s="281">
        <v>429</v>
      </c>
      <c r="H146" s="285">
        <v>0</v>
      </c>
      <c r="I146" s="285">
        <v>85</v>
      </c>
      <c r="J146" s="285">
        <v>0</v>
      </c>
      <c r="K146" s="285">
        <v>0</v>
      </c>
      <c r="L146" s="285">
        <v>175</v>
      </c>
      <c r="M146" s="285">
        <v>5</v>
      </c>
      <c r="N146" s="285">
        <v>0</v>
      </c>
      <c r="O146" s="285">
        <v>0</v>
      </c>
      <c r="P146" s="285">
        <v>0</v>
      </c>
      <c r="Q146" s="285">
        <v>29</v>
      </c>
      <c r="R146" s="285">
        <v>0</v>
      </c>
      <c r="S146" s="285">
        <v>0</v>
      </c>
      <c r="T146" s="287"/>
      <c r="U146" s="287">
        <v>0</v>
      </c>
      <c r="V146" s="287"/>
      <c r="W146" s="285">
        <v>0</v>
      </c>
      <c r="X146" s="285">
        <v>0</v>
      </c>
      <c r="Y146" s="285">
        <v>0</v>
      </c>
      <c r="Z146" s="285"/>
      <c r="AA146" s="285"/>
      <c r="AB146" s="285">
        <v>0</v>
      </c>
      <c r="AC146" s="285">
        <v>18</v>
      </c>
      <c r="AD146" s="285">
        <v>312</v>
      </c>
    </row>
    <row r="147" spans="1:30" ht="16.5">
      <c r="A147" s="279">
        <v>23</v>
      </c>
      <c r="B147" s="290">
        <v>364</v>
      </c>
      <c r="C147" s="45" t="s">
        <v>510</v>
      </c>
      <c r="D147" s="280" t="s">
        <v>518</v>
      </c>
      <c r="E147" s="289">
        <v>1663</v>
      </c>
      <c r="F147" s="280" t="s">
        <v>79</v>
      </c>
      <c r="G147" s="281">
        <v>96</v>
      </c>
      <c r="H147" s="285">
        <v>0</v>
      </c>
      <c r="I147" s="285">
        <v>21</v>
      </c>
      <c r="J147" s="285">
        <v>1</v>
      </c>
      <c r="K147" s="285">
        <v>1</v>
      </c>
      <c r="L147" s="285">
        <v>48</v>
      </c>
      <c r="M147" s="285">
        <v>4</v>
      </c>
      <c r="N147" s="285">
        <v>0</v>
      </c>
      <c r="O147" s="285">
        <v>0</v>
      </c>
      <c r="P147" s="285">
        <v>0</v>
      </c>
      <c r="Q147" s="285">
        <v>1</v>
      </c>
      <c r="R147" s="285">
        <v>0</v>
      </c>
      <c r="S147" s="285">
        <v>0</v>
      </c>
      <c r="T147" s="287"/>
      <c r="U147" s="287">
        <v>1</v>
      </c>
      <c r="V147" s="287"/>
      <c r="W147" s="285">
        <v>0</v>
      </c>
      <c r="X147" s="285">
        <v>0</v>
      </c>
      <c r="Y147" s="285">
        <v>0</v>
      </c>
      <c r="Z147" s="285"/>
      <c r="AA147" s="285"/>
      <c r="AB147" s="285">
        <v>0</v>
      </c>
      <c r="AC147" s="285">
        <v>2</v>
      </c>
      <c r="AD147" s="285">
        <v>79</v>
      </c>
    </row>
    <row r="148" spans="1:30" ht="16.5">
      <c r="A148" s="279">
        <v>23</v>
      </c>
      <c r="B148" s="290">
        <v>364</v>
      </c>
      <c r="C148" s="45" t="s">
        <v>510</v>
      </c>
      <c r="D148" s="280" t="s">
        <v>519</v>
      </c>
      <c r="E148" s="289">
        <v>1664</v>
      </c>
      <c r="F148" s="280" t="s">
        <v>31</v>
      </c>
      <c r="G148" s="281">
        <v>502</v>
      </c>
      <c r="H148" s="285">
        <v>0</v>
      </c>
      <c r="I148" s="285">
        <v>89</v>
      </c>
      <c r="J148" s="285">
        <v>5</v>
      </c>
      <c r="K148" s="285">
        <v>3</v>
      </c>
      <c r="L148" s="285">
        <v>175</v>
      </c>
      <c r="M148" s="285">
        <v>24</v>
      </c>
      <c r="N148" s="285">
        <v>0</v>
      </c>
      <c r="O148" s="285">
        <v>0</v>
      </c>
      <c r="P148" s="285">
        <v>0</v>
      </c>
      <c r="Q148" s="285">
        <v>43</v>
      </c>
      <c r="R148" s="285">
        <v>0</v>
      </c>
      <c r="S148" s="285">
        <v>0</v>
      </c>
      <c r="T148" s="287"/>
      <c r="U148" s="287">
        <v>3</v>
      </c>
      <c r="V148" s="287"/>
      <c r="W148" s="285">
        <v>0</v>
      </c>
      <c r="X148" s="285">
        <v>0</v>
      </c>
      <c r="Y148" s="285">
        <v>0</v>
      </c>
      <c r="Z148" s="285"/>
      <c r="AA148" s="285"/>
      <c r="AB148" s="285">
        <v>0</v>
      </c>
      <c r="AC148" s="285">
        <v>15</v>
      </c>
      <c r="AD148" s="285">
        <v>357</v>
      </c>
    </row>
    <row r="149" spans="1:30" ht="16.5">
      <c r="A149" s="279">
        <v>23</v>
      </c>
      <c r="B149" s="290">
        <v>364</v>
      </c>
      <c r="C149" s="45" t="s">
        <v>510</v>
      </c>
      <c r="D149" s="280" t="s">
        <v>520</v>
      </c>
      <c r="E149" s="289">
        <v>1664</v>
      </c>
      <c r="F149" s="280" t="s">
        <v>79</v>
      </c>
      <c r="G149" s="281">
        <v>132</v>
      </c>
      <c r="H149" s="285">
        <v>0</v>
      </c>
      <c r="I149" s="285">
        <v>35</v>
      </c>
      <c r="J149" s="285">
        <v>5</v>
      </c>
      <c r="K149" s="285">
        <v>0</v>
      </c>
      <c r="L149" s="285">
        <v>37</v>
      </c>
      <c r="M149" s="285">
        <v>19</v>
      </c>
      <c r="N149" s="285">
        <v>0</v>
      </c>
      <c r="O149" s="285">
        <v>0</v>
      </c>
      <c r="P149" s="285">
        <v>0</v>
      </c>
      <c r="Q149" s="285">
        <v>5</v>
      </c>
      <c r="R149" s="285">
        <v>0</v>
      </c>
      <c r="S149" s="285">
        <v>0</v>
      </c>
      <c r="T149" s="287"/>
      <c r="U149" s="287">
        <v>3</v>
      </c>
      <c r="V149" s="287"/>
      <c r="W149" s="285">
        <v>0</v>
      </c>
      <c r="X149" s="285">
        <v>0</v>
      </c>
      <c r="Y149" s="285">
        <v>0</v>
      </c>
      <c r="Z149" s="285"/>
      <c r="AA149" s="285"/>
      <c r="AB149" s="285">
        <v>0</v>
      </c>
      <c r="AC149" s="285">
        <v>2</v>
      </c>
      <c r="AD149" s="285">
        <v>106</v>
      </c>
    </row>
    <row r="150" spans="1:30" ht="16.5">
      <c r="B150" s="609" t="s">
        <v>63</v>
      </c>
      <c r="C150" s="668" t="s">
        <v>64</v>
      </c>
      <c r="D150" s="668"/>
      <c r="E150" s="543"/>
      <c r="F150" s="543"/>
      <c r="G150" s="285">
        <f>SUM(G128:G149)</f>
        <v>10924</v>
      </c>
      <c r="H150" s="285">
        <v>0</v>
      </c>
      <c r="I150" s="285">
        <v>1899</v>
      </c>
      <c r="J150" s="285">
        <v>115</v>
      </c>
      <c r="K150" s="285">
        <v>199</v>
      </c>
      <c r="L150" s="285">
        <v>3832</v>
      </c>
      <c r="M150" s="285">
        <v>331</v>
      </c>
      <c r="N150" s="285">
        <v>0</v>
      </c>
      <c r="O150" s="285">
        <v>0</v>
      </c>
      <c r="P150" s="285">
        <v>0</v>
      </c>
      <c r="Q150" s="285">
        <v>1419</v>
      </c>
      <c r="R150" s="285">
        <v>0</v>
      </c>
      <c r="S150" s="285">
        <v>0</v>
      </c>
      <c r="T150" s="285">
        <v>0</v>
      </c>
      <c r="U150" s="285">
        <v>72</v>
      </c>
      <c r="V150" s="285">
        <v>0</v>
      </c>
      <c r="W150" s="285">
        <v>0</v>
      </c>
      <c r="X150" s="285">
        <v>0</v>
      </c>
      <c r="Y150" s="285">
        <v>0</v>
      </c>
      <c r="Z150" s="285">
        <v>0</v>
      </c>
      <c r="AA150" s="285">
        <v>0</v>
      </c>
      <c r="AB150" s="285">
        <v>0</v>
      </c>
      <c r="AC150" s="285">
        <v>243</v>
      </c>
      <c r="AD150" s="285">
        <v>8110</v>
      </c>
    </row>
    <row r="151" spans="1:30" ht="16.5">
      <c r="E151" s="288"/>
      <c r="F151" s="288"/>
      <c r="U151" s="389">
        <f>U150/2</f>
        <v>36</v>
      </c>
    </row>
    <row r="152" spans="1:30" ht="16.5">
      <c r="B152" s="609" t="s">
        <v>65</v>
      </c>
      <c r="C152" s="660" t="s">
        <v>66</v>
      </c>
      <c r="D152" s="661"/>
      <c r="E152" s="661"/>
      <c r="F152" s="662"/>
      <c r="G152" s="483" t="s">
        <v>6</v>
      </c>
      <c r="H152" s="446" t="s">
        <v>7</v>
      </c>
      <c r="I152" s="446" t="s">
        <v>8</v>
      </c>
      <c r="J152" s="446" t="s">
        <v>9</v>
      </c>
      <c r="K152" s="446" t="s">
        <v>10</v>
      </c>
      <c r="L152" s="446" t="s">
        <v>11</v>
      </c>
      <c r="M152" s="446" t="s">
        <v>12</v>
      </c>
      <c r="N152" s="446" t="s">
        <v>13</v>
      </c>
      <c r="O152" s="446" t="s">
        <v>14</v>
      </c>
      <c r="P152" s="446" t="s">
        <v>15</v>
      </c>
      <c r="Q152" s="446" t="s">
        <v>16</v>
      </c>
      <c r="R152" s="446" t="s">
        <v>17</v>
      </c>
      <c r="S152" s="446" t="s">
        <v>18</v>
      </c>
      <c r="T152" s="446" t="s">
        <v>22</v>
      </c>
      <c r="U152" s="446" t="s">
        <v>23</v>
      </c>
      <c r="V152" s="446" t="s">
        <v>24</v>
      </c>
      <c r="W152" s="446" t="s">
        <v>25</v>
      </c>
      <c r="X152" s="446" t="s">
        <v>26</v>
      </c>
      <c r="Y152" s="446" t="s">
        <v>27</v>
      </c>
      <c r="Z152" s="446" t="s">
        <v>28</v>
      </c>
      <c r="AA152" s="446" t="s">
        <v>29</v>
      </c>
    </row>
    <row r="153" spans="1:30" ht="16.5">
      <c r="C153" s="663"/>
      <c r="D153" s="664"/>
      <c r="E153" s="664"/>
      <c r="F153" s="665"/>
      <c r="G153" s="285">
        <v>11674</v>
      </c>
      <c r="H153" s="285">
        <f>H150</f>
        <v>0</v>
      </c>
      <c r="I153" s="285">
        <f>I150+36</f>
        <v>1935</v>
      </c>
      <c r="J153" s="285">
        <f t="shared" ref="J153:S153" si="10">J150</f>
        <v>115</v>
      </c>
      <c r="K153" s="285">
        <f>K150+36</f>
        <v>235</v>
      </c>
      <c r="L153" s="285">
        <f t="shared" si="10"/>
        <v>3832</v>
      </c>
      <c r="M153" s="285">
        <f t="shared" si="10"/>
        <v>331</v>
      </c>
      <c r="N153" s="285">
        <f t="shared" si="10"/>
        <v>0</v>
      </c>
      <c r="O153" s="285">
        <f t="shared" si="10"/>
        <v>0</v>
      </c>
      <c r="P153" s="285">
        <f t="shared" si="10"/>
        <v>0</v>
      </c>
      <c r="Q153" s="285">
        <f t="shared" si="10"/>
        <v>1419</v>
      </c>
      <c r="R153" s="285">
        <f t="shared" si="10"/>
        <v>0</v>
      </c>
      <c r="S153" s="285">
        <f t="shared" si="10"/>
        <v>0</v>
      </c>
      <c r="T153" s="285">
        <v>0</v>
      </c>
      <c r="U153" s="285">
        <v>0</v>
      </c>
      <c r="V153" s="285">
        <v>0</v>
      </c>
      <c r="W153" s="285">
        <v>0</v>
      </c>
      <c r="X153" s="285">
        <v>0</v>
      </c>
      <c r="Y153" s="285">
        <v>0</v>
      </c>
      <c r="Z153" s="285">
        <v>243</v>
      </c>
      <c r="AA153" s="285">
        <f>SUM(H153:Z153)</f>
        <v>8110</v>
      </c>
    </row>
    <row r="154" spans="1:30" ht="16.5">
      <c r="E154" s="288"/>
      <c r="F154" s="288"/>
    </row>
    <row r="155" spans="1:30" ht="16.5" customHeight="1">
      <c r="B155" s="609" t="s">
        <v>67</v>
      </c>
      <c r="C155" s="666" t="s">
        <v>68</v>
      </c>
      <c r="D155" s="666"/>
      <c r="E155" s="666"/>
      <c r="F155" s="666"/>
      <c r="G155" s="483" t="s">
        <v>6</v>
      </c>
      <c r="H155" s="616" t="s">
        <v>7</v>
      </c>
      <c r="I155" s="710" t="s">
        <v>70</v>
      </c>
      <c r="J155" s="710"/>
      <c r="K155" s="617" t="s">
        <v>9</v>
      </c>
      <c r="L155" s="446" t="s">
        <v>11</v>
      </c>
      <c r="M155" s="446" t="s">
        <v>12</v>
      </c>
      <c r="N155" s="446" t="s">
        <v>13</v>
      </c>
      <c r="O155" s="446" t="s">
        <v>14</v>
      </c>
      <c r="P155" s="446" t="s">
        <v>15</v>
      </c>
      <c r="Q155" s="446" t="s">
        <v>16</v>
      </c>
      <c r="R155" s="446" t="s">
        <v>17</v>
      </c>
      <c r="S155" s="446" t="s">
        <v>18</v>
      </c>
      <c r="T155" s="446" t="s">
        <v>22</v>
      </c>
      <c r="U155" s="446" t="s">
        <v>23</v>
      </c>
      <c r="V155" s="446" t="s">
        <v>24</v>
      </c>
      <c r="W155" s="446" t="s">
        <v>25</v>
      </c>
      <c r="X155" s="446" t="s">
        <v>26</v>
      </c>
      <c r="Y155" s="446" t="s">
        <v>27</v>
      </c>
      <c r="Z155" s="446" t="s">
        <v>28</v>
      </c>
      <c r="AA155" s="446" t="s">
        <v>29</v>
      </c>
    </row>
    <row r="156" spans="1:30" ht="16.5">
      <c r="C156" s="666"/>
      <c r="D156" s="666"/>
      <c r="E156" s="666"/>
      <c r="F156" s="666"/>
      <c r="G156" s="285">
        <v>11674</v>
      </c>
      <c r="H156" s="44">
        <f>H153</f>
        <v>0</v>
      </c>
      <c r="I156" s="676">
        <f>I153+K153</f>
        <v>2170</v>
      </c>
      <c r="J156" s="676"/>
      <c r="K156" s="340">
        <f>J153</f>
        <v>115</v>
      </c>
      <c r="L156" s="285">
        <v>3832</v>
      </c>
      <c r="M156" s="285">
        <v>331</v>
      </c>
      <c r="N156" s="285" t="s">
        <v>790</v>
      </c>
      <c r="O156" s="285" t="s">
        <v>790</v>
      </c>
      <c r="P156" s="285" t="s">
        <v>790</v>
      </c>
      <c r="Q156" s="285">
        <v>1419</v>
      </c>
      <c r="R156" s="285" t="s">
        <v>790</v>
      </c>
      <c r="S156" s="285" t="s">
        <v>790</v>
      </c>
      <c r="T156" s="285" t="s">
        <v>790</v>
      </c>
      <c r="U156" s="285" t="s">
        <v>790</v>
      </c>
      <c r="V156" s="285" t="s">
        <v>790</v>
      </c>
      <c r="W156" s="285" t="s">
        <v>790</v>
      </c>
      <c r="X156" s="285" t="s">
        <v>790</v>
      </c>
      <c r="Y156" s="285">
        <v>0</v>
      </c>
      <c r="Z156" s="285">
        <v>243</v>
      </c>
      <c r="AA156" s="285">
        <f>SUM(H156:Z156)</f>
        <v>8110</v>
      </c>
    </row>
    <row r="159" spans="1:30" s="277" customFormat="1" ht="25.5">
      <c r="A159" s="443" t="s">
        <v>0</v>
      </c>
      <c r="B159" s="444" t="s">
        <v>1</v>
      </c>
      <c r="C159" s="633" t="s">
        <v>2</v>
      </c>
      <c r="D159" s="442" t="s">
        <v>3</v>
      </c>
      <c r="E159" s="445" t="s">
        <v>4</v>
      </c>
      <c r="F159" s="445" t="s">
        <v>5</v>
      </c>
      <c r="G159" s="445" t="s">
        <v>6</v>
      </c>
      <c r="H159" s="446" t="s">
        <v>7</v>
      </c>
      <c r="I159" s="446" t="s">
        <v>8</v>
      </c>
      <c r="J159" s="446" t="s">
        <v>9</v>
      </c>
      <c r="K159" s="446" t="s">
        <v>10</v>
      </c>
      <c r="L159" s="446" t="s">
        <v>11</v>
      </c>
      <c r="M159" s="446" t="s">
        <v>12</v>
      </c>
      <c r="N159" s="446" t="s">
        <v>13</v>
      </c>
      <c r="O159" s="446" t="s">
        <v>14</v>
      </c>
      <c r="P159" s="446" t="s">
        <v>15</v>
      </c>
      <c r="Q159" s="446" t="s">
        <v>16</v>
      </c>
      <c r="R159" s="446" t="s">
        <v>17</v>
      </c>
      <c r="S159" s="446" t="s">
        <v>18</v>
      </c>
      <c r="T159" s="447" t="s">
        <v>19</v>
      </c>
      <c r="U159" s="447" t="s">
        <v>20</v>
      </c>
      <c r="V159" s="447" t="s">
        <v>21</v>
      </c>
      <c r="W159" s="446" t="s">
        <v>22</v>
      </c>
      <c r="X159" s="446" t="s">
        <v>23</v>
      </c>
      <c r="Y159" s="446" t="s">
        <v>24</v>
      </c>
      <c r="Z159" s="446" t="s">
        <v>25</v>
      </c>
      <c r="AA159" s="446" t="s">
        <v>26</v>
      </c>
      <c r="AB159" s="446" t="s">
        <v>27</v>
      </c>
      <c r="AC159" s="446" t="s">
        <v>28</v>
      </c>
      <c r="AD159" s="446" t="s">
        <v>29</v>
      </c>
    </row>
    <row r="160" spans="1:30" s="277" customFormat="1" ht="16.5">
      <c r="A160" s="279">
        <v>23</v>
      </c>
      <c r="B160" s="290">
        <v>490</v>
      </c>
      <c r="C160" s="45" t="s">
        <v>521</v>
      </c>
      <c r="D160" s="280" t="s">
        <v>521</v>
      </c>
      <c r="E160" s="289">
        <v>2128</v>
      </c>
      <c r="F160" s="280" t="s">
        <v>31</v>
      </c>
      <c r="G160" s="281">
        <v>599</v>
      </c>
      <c r="H160" s="285">
        <v>111</v>
      </c>
      <c r="I160" s="285">
        <v>146</v>
      </c>
      <c r="J160" s="285">
        <v>0</v>
      </c>
      <c r="K160" s="285">
        <v>0</v>
      </c>
      <c r="L160" s="285">
        <v>132</v>
      </c>
      <c r="M160" s="285">
        <v>0</v>
      </c>
      <c r="N160" s="285">
        <v>0</v>
      </c>
      <c r="O160" s="285">
        <v>0</v>
      </c>
      <c r="P160" s="285">
        <v>0</v>
      </c>
      <c r="Q160" s="285">
        <v>65</v>
      </c>
      <c r="R160" s="285">
        <v>0</v>
      </c>
      <c r="S160" s="285">
        <v>0</v>
      </c>
      <c r="T160" s="287">
        <v>0</v>
      </c>
      <c r="U160" s="287">
        <v>0</v>
      </c>
      <c r="V160" s="287"/>
      <c r="W160" s="285">
        <v>0</v>
      </c>
      <c r="X160" s="285">
        <v>0</v>
      </c>
      <c r="Y160" s="285">
        <v>0</v>
      </c>
      <c r="Z160" s="285">
        <v>0</v>
      </c>
      <c r="AA160" s="285">
        <v>0</v>
      </c>
      <c r="AB160" s="285">
        <v>0</v>
      </c>
      <c r="AC160" s="285">
        <v>11</v>
      </c>
      <c r="AD160" s="285">
        <f>SUM(H160:AC160)</f>
        <v>465</v>
      </c>
    </row>
    <row r="161" spans="1:30" s="277" customFormat="1" ht="16.5">
      <c r="A161" s="279">
        <v>23</v>
      </c>
      <c r="B161" s="290">
        <v>490</v>
      </c>
      <c r="C161" s="45" t="s">
        <v>521</v>
      </c>
      <c r="D161" s="280" t="s">
        <v>521</v>
      </c>
      <c r="E161" s="289">
        <v>2128</v>
      </c>
      <c r="F161" s="449" t="s">
        <v>32</v>
      </c>
      <c r="G161" s="281">
        <v>598</v>
      </c>
      <c r="H161" s="285">
        <v>107</v>
      </c>
      <c r="I161" s="285">
        <v>160</v>
      </c>
      <c r="J161" s="285">
        <v>7</v>
      </c>
      <c r="K161" s="285">
        <v>4</v>
      </c>
      <c r="L161" s="285">
        <v>122</v>
      </c>
      <c r="M161" s="285">
        <v>0</v>
      </c>
      <c r="N161" s="285">
        <v>0</v>
      </c>
      <c r="O161" s="285">
        <v>0</v>
      </c>
      <c r="P161" s="285">
        <v>0</v>
      </c>
      <c r="Q161" s="285">
        <v>72</v>
      </c>
      <c r="R161" s="285">
        <v>0</v>
      </c>
      <c r="S161" s="285">
        <v>0</v>
      </c>
      <c r="T161" s="287">
        <v>2</v>
      </c>
      <c r="U161" s="287">
        <v>0</v>
      </c>
      <c r="V161" s="287"/>
      <c r="W161" s="285">
        <v>0</v>
      </c>
      <c r="X161" s="285">
        <v>0</v>
      </c>
      <c r="Y161" s="285">
        <v>0</v>
      </c>
      <c r="Z161" s="285">
        <v>0</v>
      </c>
      <c r="AA161" s="285">
        <v>0</v>
      </c>
      <c r="AB161" s="285">
        <v>0</v>
      </c>
      <c r="AC161" s="285">
        <v>16</v>
      </c>
      <c r="AD161" s="285">
        <f t="shared" ref="AD161:AD167" si="11">SUM(H161:AC161)</f>
        <v>490</v>
      </c>
    </row>
    <row r="162" spans="1:30" s="277" customFormat="1" ht="16.5">
      <c r="A162" s="279">
        <v>23</v>
      </c>
      <c r="B162" s="290">
        <v>490</v>
      </c>
      <c r="C162" s="45" t="s">
        <v>521</v>
      </c>
      <c r="D162" s="280" t="s">
        <v>522</v>
      </c>
      <c r="E162" s="289">
        <v>2129</v>
      </c>
      <c r="F162" s="280" t="s">
        <v>31</v>
      </c>
      <c r="G162" s="281">
        <v>395</v>
      </c>
      <c r="H162" s="285">
        <v>57</v>
      </c>
      <c r="I162" s="285">
        <v>22</v>
      </c>
      <c r="J162" s="285">
        <v>13</v>
      </c>
      <c r="K162" s="285">
        <v>5</v>
      </c>
      <c r="L162" s="285">
        <v>147</v>
      </c>
      <c r="M162" s="285">
        <v>0</v>
      </c>
      <c r="N162" s="285">
        <v>0</v>
      </c>
      <c r="O162" s="285">
        <v>0</v>
      </c>
      <c r="P162" s="285">
        <v>0</v>
      </c>
      <c r="Q162" s="285">
        <v>22</v>
      </c>
      <c r="R162" s="285">
        <v>0</v>
      </c>
      <c r="S162" s="285">
        <v>0</v>
      </c>
      <c r="T162" s="287">
        <v>2</v>
      </c>
      <c r="U162" s="287">
        <v>1</v>
      </c>
      <c r="V162" s="287"/>
      <c r="W162" s="285">
        <v>0</v>
      </c>
      <c r="X162" s="285">
        <v>0</v>
      </c>
      <c r="Y162" s="285">
        <v>0</v>
      </c>
      <c r="Z162" s="285">
        <v>0</v>
      </c>
      <c r="AA162" s="285">
        <v>0</v>
      </c>
      <c r="AB162" s="285">
        <v>0</v>
      </c>
      <c r="AC162" s="285">
        <v>8</v>
      </c>
      <c r="AD162" s="285">
        <f t="shared" si="11"/>
        <v>277</v>
      </c>
    </row>
    <row r="163" spans="1:30" s="277" customFormat="1" ht="16.5">
      <c r="A163" s="279">
        <v>23</v>
      </c>
      <c r="B163" s="290">
        <v>490</v>
      </c>
      <c r="C163" s="45" t="s">
        <v>521</v>
      </c>
      <c r="D163" s="280" t="s">
        <v>522</v>
      </c>
      <c r="E163" s="289">
        <v>2129</v>
      </c>
      <c r="F163" s="280" t="s">
        <v>32</v>
      </c>
      <c r="G163" s="281">
        <v>394</v>
      </c>
      <c r="H163" s="285">
        <v>58</v>
      </c>
      <c r="I163" s="285">
        <v>19</v>
      </c>
      <c r="J163" s="285">
        <v>0</v>
      </c>
      <c r="K163" s="285">
        <v>0</v>
      </c>
      <c r="L163" s="285">
        <v>175</v>
      </c>
      <c r="M163" s="285">
        <v>0</v>
      </c>
      <c r="N163" s="285">
        <v>0</v>
      </c>
      <c r="O163" s="285">
        <v>0</v>
      </c>
      <c r="P163" s="285">
        <v>0</v>
      </c>
      <c r="Q163" s="285">
        <v>15</v>
      </c>
      <c r="R163" s="285">
        <v>0</v>
      </c>
      <c r="S163" s="285">
        <v>0</v>
      </c>
      <c r="T163" s="287">
        <v>0</v>
      </c>
      <c r="U163" s="287">
        <v>0</v>
      </c>
      <c r="V163" s="287"/>
      <c r="W163" s="285">
        <v>0</v>
      </c>
      <c r="X163" s="285">
        <v>0</v>
      </c>
      <c r="Y163" s="285">
        <v>0</v>
      </c>
      <c r="Z163" s="285">
        <v>0</v>
      </c>
      <c r="AA163" s="285">
        <v>0</v>
      </c>
      <c r="AB163" s="285">
        <v>0</v>
      </c>
      <c r="AC163" s="285">
        <v>0</v>
      </c>
      <c r="AD163" s="285">
        <f t="shared" si="11"/>
        <v>267</v>
      </c>
    </row>
    <row r="164" spans="1:30" s="277" customFormat="1" ht="16.5">
      <c r="A164" s="279">
        <v>23</v>
      </c>
      <c r="B164" s="290">
        <v>490</v>
      </c>
      <c r="C164" s="45" t="s">
        <v>521</v>
      </c>
      <c r="D164" s="280" t="s">
        <v>523</v>
      </c>
      <c r="E164" s="289">
        <v>2129</v>
      </c>
      <c r="F164" s="280" t="s">
        <v>79</v>
      </c>
      <c r="G164" s="281">
        <v>437</v>
      </c>
      <c r="H164" s="285">
        <v>117</v>
      </c>
      <c r="I164" s="285">
        <v>17</v>
      </c>
      <c r="J164" s="285">
        <v>17</v>
      </c>
      <c r="K164" s="285">
        <v>5</v>
      </c>
      <c r="L164" s="285">
        <v>135</v>
      </c>
      <c r="M164" s="285">
        <v>0</v>
      </c>
      <c r="N164" s="285">
        <v>0</v>
      </c>
      <c r="O164" s="285">
        <v>0</v>
      </c>
      <c r="P164" s="285">
        <v>0</v>
      </c>
      <c r="Q164" s="285">
        <v>13</v>
      </c>
      <c r="R164" s="285">
        <v>0</v>
      </c>
      <c r="S164" s="285">
        <v>0</v>
      </c>
      <c r="T164" s="287">
        <v>9</v>
      </c>
      <c r="U164" s="287">
        <v>0</v>
      </c>
      <c r="V164" s="287"/>
      <c r="W164" s="285">
        <v>0</v>
      </c>
      <c r="X164" s="285">
        <v>0</v>
      </c>
      <c r="Y164" s="285">
        <v>0</v>
      </c>
      <c r="Z164" s="285">
        <v>0</v>
      </c>
      <c r="AA164" s="285">
        <v>0</v>
      </c>
      <c r="AB164" s="285">
        <v>0</v>
      </c>
      <c r="AC164" s="285">
        <v>9</v>
      </c>
      <c r="AD164" s="285">
        <f t="shared" si="11"/>
        <v>322</v>
      </c>
    </row>
    <row r="165" spans="1:30" s="277" customFormat="1" ht="16.5">
      <c r="A165" s="279">
        <v>23</v>
      </c>
      <c r="B165" s="290">
        <v>490</v>
      </c>
      <c r="C165" s="45" t="s">
        <v>521</v>
      </c>
      <c r="D165" s="280" t="s">
        <v>524</v>
      </c>
      <c r="E165" s="289">
        <v>2130</v>
      </c>
      <c r="F165" s="280" t="s">
        <v>31</v>
      </c>
      <c r="G165" s="281">
        <v>331</v>
      </c>
      <c r="H165" s="285">
        <v>67</v>
      </c>
      <c r="I165" s="285">
        <v>31</v>
      </c>
      <c r="J165" s="285">
        <v>2</v>
      </c>
      <c r="K165" s="285">
        <v>1</v>
      </c>
      <c r="L165" s="285">
        <v>102</v>
      </c>
      <c r="M165" s="285">
        <v>0</v>
      </c>
      <c r="N165" s="285">
        <v>0</v>
      </c>
      <c r="O165" s="285">
        <v>0</v>
      </c>
      <c r="P165" s="285">
        <v>0</v>
      </c>
      <c r="Q165" s="285">
        <v>33</v>
      </c>
      <c r="R165" s="285">
        <v>0</v>
      </c>
      <c r="S165" s="285">
        <v>0</v>
      </c>
      <c r="T165" s="287">
        <v>2</v>
      </c>
      <c r="U165" s="287">
        <v>1</v>
      </c>
      <c r="V165" s="287"/>
      <c r="W165" s="285">
        <v>0</v>
      </c>
      <c r="X165" s="285">
        <v>0</v>
      </c>
      <c r="Y165" s="285">
        <v>0</v>
      </c>
      <c r="Z165" s="285">
        <v>0</v>
      </c>
      <c r="AA165" s="285">
        <v>0</v>
      </c>
      <c r="AB165" s="285">
        <v>0</v>
      </c>
      <c r="AC165" s="285">
        <v>7</v>
      </c>
      <c r="AD165" s="285">
        <f t="shared" si="11"/>
        <v>246</v>
      </c>
    </row>
    <row r="166" spans="1:30" s="277" customFormat="1" ht="16.5">
      <c r="A166" s="279">
        <v>23</v>
      </c>
      <c r="B166" s="290">
        <v>490</v>
      </c>
      <c r="C166" s="45" t="s">
        <v>521</v>
      </c>
      <c r="D166" s="280" t="s">
        <v>525</v>
      </c>
      <c r="E166" s="289">
        <v>2130</v>
      </c>
      <c r="F166" s="280" t="s">
        <v>79</v>
      </c>
      <c r="G166" s="281">
        <v>351</v>
      </c>
      <c r="H166" s="285">
        <v>62</v>
      </c>
      <c r="I166" s="285">
        <v>6</v>
      </c>
      <c r="J166" s="285">
        <v>8</v>
      </c>
      <c r="K166" s="285">
        <v>0</v>
      </c>
      <c r="L166" s="285">
        <v>209</v>
      </c>
      <c r="M166" s="285">
        <v>0</v>
      </c>
      <c r="N166" s="285">
        <v>0</v>
      </c>
      <c r="O166" s="285">
        <v>0</v>
      </c>
      <c r="P166" s="285">
        <v>0</v>
      </c>
      <c r="Q166" s="285">
        <v>0</v>
      </c>
      <c r="R166" s="285">
        <v>0</v>
      </c>
      <c r="S166" s="285">
        <v>0</v>
      </c>
      <c r="T166" s="287">
        <v>2</v>
      </c>
      <c r="U166" s="287">
        <v>2</v>
      </c>
      <c r="V166" s="287"/>
      <c r="W166" s="285">
        <v>0</v>
      </c>
      <c r="X166" s="285">
        <v>0</v>
      </c>
      <c r="Y166" s="285">
        <v>0</v>
      </c>
      <c r="Z166" s="285">
        <v>0</v>
      </c>
      <c r="AA166" s="285">
        <v>0</v>
      </c>
      <c r="AB166" s="285">
        <v>0</v>
      </c>
      <c r="AC166" s="285">
        <v>4</v>
      </c>
      <c r="AD166" s="285">
        <f t="shared" si="11"/>
        <v>293</v>
      </c>
    </row>
    <row r="167" spans="1:30" s="277" customFormat="1" ht="16.5">
      <c r="A167" s="279">
        <v>23</v>
      </c>
      <c r="B167" s="290">
        <v>490</v>
      </c>
      <c r="C167" s="45" t="s">
        <v>521</v>
      </c>
      <c r="D167" s="280" t="s">
        <v>526</v>
      </c>
      <c r="E167" s="289">
        <v>2130</v>
      </c>
      <c r="F167" s="280" t="s">
        <v>136</v>
      </c>
      <c r="G167" s="281">
        <v>179</v>
      </c>
      <c r="H167" s="285">
        <v>29</v>
      </c>
      <c r="I167" s="285">
        <v>12</v>
      </c>
      <c r="J167" s="285">
        <v>0</v>
      </c>
      <c r="K167" s="285">
        <v>1</v>
      </c>
      <c r="L167" s="285">
        <v>89</v>
      </c>
      <c r="M167" s="285">
        <v>0</v>
      </c>
      <c r="N167" s="285">
        <v>0</v>
      </c>
      <c r="O167" s="285">
        <v>0</v>
      </c>
      <c r="P167" s="285">
        <v>0</v>
      </c>
      <c r="Q167" s="285">
        <v>9</v>
      </c>
      <c r="R167" s="285">
        <v>0</v>
      </c>
      <c r="S167" s="285">
        <v>0</v>
      </c>
      <c r="T167" s="287">
        <v>1</v>
      </c>
      <c r="U167" s="287">
        <v>0</v>
      </c>
      <c r="V167" s="287"/>
      <c r="W167" s="285">
        <v>0</v>
      </c>
      <c r="X167" s="285">
        <v>0</v>
      </c>
      <c r="Y167" s="285">
        <v>0</v>
      </c>
      <c r="Z167" s="285">
        <v>0</v>
      </c>
      <c r="AA167" s="285">
        <v>0</v>
      </c>
      <c r="AB167" s="285">
        <v>0</v>
      </c>
      <c r="AC167" s="285">
        <v>2</v>
      </c>
      <c r="AD167" s="285">
        <f t="shared" si="11"/>
        <v>143</v>
      </c>
    </row>
    <row r="168" spans="1:30" s="277" customFormat="1" ht="16.5">
      <c r="B168" s="609" t="s">
        <v>63</v>
      </c>
      <c r="C168" s="668" t="s">
        <v>64</v>
      </c>
      <c r="D168" s="668"/>
      <c r="E168" s="543"/>
      <c r="F168" s="543"/>
      <c r="G168" s="285">
        <f t="shared" ref="G168:AD168" si="12">SUM(G160:G167)</f>
        <v>3284</v>
      </c>
      <c r="H168" s="285">
        <f t="shared" si="12"/>
        <v>608</v>
      </c>
      <c r="I168" s="285">
        <f t="shared" si="12"/>
        <v>413</v>
      </c>
      <c r="J168" s="285">
        <f t="shared" si="12"/>
        <v>47</v>
      </c>
      <c r="K168" s="285">
        <f t="shared" si="12"/>
        <v>16</v>
      </c>
      <c r="L168" s="285">
        <f t="shared" si="12"/>
        <v>1111</v>
      </c>
      <c r="M168" s="285">
        <f t="shared" si="12"/>
        <v>0</v>
      </c>
      <c r="N168" s="285">
        <f t="shared" si="12"/>
        <v>0</v>
      </c>
      <c r="O168" s="285">
        <f t="shared" si="12"/>
        <v>0</v>
      </c>
      <c r="P168" s="285">
        <f t="shared" si="12"/>
        <v>0</v>
      </c>
      <c r="Q168" s="285">
        <f t="shared" si="12"/>
        <v>229</v>
      </c>
      <c r="R168" s="285">
        <f t="shared" si="12"/>
        <v>0</v>
      </c>
      <c r="S168" s="285">
        <f t="shared" si="12"/>
        <v>0</v>
      </c>
      <c r="T168" s="285">
        <f t="shared" si="12"/>
        <v>18</v>
      </c>
      <c r="U168" s="285">
        <f t="shared" si="12"/>
        <v>4</v>
      </c>
      <c r="V168" s="285">
        <f t="shared" si="12"/>
        <v>0</v>
      </c>
      <c r="W168" s="285">
        <f t="shared" si="12"/>
        <v>0</v>
      </c>
      <c r="X168" s="285">
        <f t="shared" si="12"/>
        <v>0</v>
      </c>
      <c r="Y168" s="285">
        <f t="shared" si="12"/>
        <v>0</v>
      </c>
      <c r="Z168" s="285">
        <f t="shared" si="12"/>
        <v>0</v>
      </c>
      <c r="AA168" s="285">
        <f t="shared" si="12"/>
        <v>0</v>
      </c>
      <c r="AB168" s="285">
        <f t="shared" si="12"/>
        <v>0</v>
      </c>
      <c r="AC168" s="285">
        <f t="shared" si="12"/>
        <v>57</v>
      </c>
      <c r="AD168" s="285">
        <f t="shared" si="12"/>
        <v>2503</v>
      </c>
    </row>
    <row r="169" spans="1:30" s="277" customFormat="1" ht="16.5">
      <c r="C169" s="413"/>
      <c r="E169" s="288"/>
      <c r="F169" s="288"/>
      <c r="T169" s="277">
        <f>T168/2</f>
        <v>9</v>
      </c>
      <c r="U169" s="277">
        <f>U168/2</f>
        <v>2</v>
      </c>
    </row>
    <row r="170" spans="1:30" s="277" customFormat="1" ht="16.5">
      <c r="B170" s="609" t="s">
        <v>65</v>
      </c>
      <c r="C170" s="660" t="s">
        <v>66</v>
      </c>
      <c r="D170" s="661"/>
      <c r="E170" s="661"/>
      <c r="F170" s="662"/>
      <c r="G170" s="483" t="s">
        <v>6</v>
      </c>
      <c r="H170" s="446" t="s">
        <v>7</v>
      </c>
      <c r="I170" s="446" t="s">
        <v>8</v>
      </c>
      <c r="J170" s="446" t="s">
        <v>9</v>
      </c>
      <c r="K170" s="446" t="s">
        <v>10</v>
      </c>
      <c r="L170" s="446" t="s">
        <v>11</v>
      </c>
      <c r="M170" s="446" t="s">
        <v>12</v>
      </c>
      <c r="N170" s="446" t="s">
        <v>13</v>
      </c>
      <c r="O170" s="446" t="s">
        <v>14</v>
      </c>
      <c r="P170" s="446" t="s">
        <v>15</v>
      </c>
      <c r="Q170" s="446" t="s">
        <v>16</v>
      </c>
      <c r="R170" s="446" t="s">
        <v>17</v>
      </c>
      <c r="S170" s="446" t="s">
        <v>18</v>
      </c>
      <c r="T170" s="446" t="s">
        <v>22</v>
      </c>
      <c r="U170" s="446" t="s">
        <v>23</v>
      </c>
      <c r="V170" s="446" t="s">
        <v>24</v>
      </c>
      <c r="W170" s="446" t="s">
        <v>25</v>
      </c>
      <c r="X170" s="446" t="s">
        <v>26</v>
      </c>
      <c r="Y170" s="446" t="s">
        <v>27</v>
      </c>
      <c r="Z170" s="446" t="s">
        <v>28</v>
      </c>
      <c r="AA170" s="446" t="s">
        <v>29</v>
      </c>
    </row>
    <row r="171" spans="1:30" s="277" customFormat="1" ht="16.5">
      <c r="C171" s="663"/>
      <c r="D171" s="664"/>
      <c r="E171" s="664"/>
      <c r="F171" s="665"/>
      <c r="G171" s="285">
        <f>G168</f>
        <v>3284</v>
      </c>
      <c r="H171" s="285">
        <f>H168+9</f>
        <v>617</v>
      </c>
      <c r="I171" s="285">
        <f>I168+2</f>
        <v>415</v>
      </c>
      <c r="J171" s="285">
        <f>J168+9</f>
        <v>56</v>
      </c>
      <c r="K171" s="285">
        <f>K168+2</f>
        <v>18</v>
      </c>
      <c r="L171" s="285">
        <f t="shared" ref="L171:S171" si="13">L168</f>
        <v>1111</v>
      </c>
      <c r="M171" s="285">
        <f t="shared" si="13"/>
        <v>0</v>
      </c>
      <c r="N171" s="285">
        <f t="shared" si="13"/>
        <v>0</v>
      </c>
      <c r="O171" s="285">
        <f t="shared" si="13"/>
        <v>0</v>
      </c>
      <c r="P171" s="285">
        <f t="shared" si="13"/>
        <v>0</v>
      </c>
      <c r="Q171" s="285">
        <f t="shared" si="13"/>
        <v>229</v>
      </c>
      <c r="R171" s="285">
        <f t="shared" si="13"/>
        <v>0</v>
      </c>
      <c r="S171" s="285">
        <f t="shared" si="13"/>
        <v>0</v>
      </c>
      <c r="T171" s="285">
        <f>W160</f>
        <v>0</v>
      </c>
      <c r="U171" s="285">
        <f>X160</f>
        <v>0</v>
      </c>
      <c r="V171" s="285">
        <f>Y160</f>
        <v>0</v>
      </c>
      <c r="W171" s="285">
        <f>Z160</f>
        <v>0</v>
      </c>
      <c r="X171" s="285">
        <f>AA160</f>
        <v>0</v>
      </c>
      <c r="Y171" s="285">
        <f>AB168</f>
        <v>0</v>
      </c>
      <c r="Z171" s="285">
        <f>AC168</f>
        <v>57</v>
      </c>
      <c r="AA171" s="285">
        <f>SUM(H171:Z171)</f>
        <v>2503</v>
      </c>
    </row>
    <row r="172" spans="1:30" s="277" customFormat="1" ht="16.5">
      <c r="C172" s="413"/>
      <c r="E172" s="288"/>
      <c r="F172" s="288"/>
    </row>
    <row r="173" spans="1:30" s="277" customFormat="1" ht="30.75" customHeight="1">
      <c r="B173" s="609" t="s">
        <v>67</v>
      </c>
      <c r="C173" s="666" t="s">
        <v>68</v>
      </c>
      <c r="D173" s="666"/>
      <c r="E173" s="666"/>
      <c r="F173" s="666"/>
      <c r="G173" s="483" t="s">
        <v>6</v>
      </c>
      <c r="H173" s="688" t="s">
        <v>69</v>
      </c>
      <c r="I173" s="688"/>
      <c r="J173" s="688" t="s">
        <v>70</v>
      </c>
      <c r="K173" s="688"/>
      <c r="L173" s="446" t="s">
        <v>11</v>
      </c>
      <c r="M173" s="446" t="s">
        <v>12</v>
      </c>
      <c r="N173" s="446" t="s">
        <v>13</v>
      </c>
      <c r="O173" s="446" t="s">
        <v>14</v>
      </c>
      <c r="P173" s="446" t="s">
        <v>15</v>
      </c>
      <c r="Q173" s="446" t="s">
        <v>16</v>
      </c>
      <c r="R173" s="446" t="s">
        <v>17</v>
      </c>
      <c r="S173" s="446" t="s">
        <v>18</v>
      </c>
      <c r="T173" s="446" t="s">
        <v>22</v>
      </c>
      <c r="U173" s="446" t="s">
        <v>23</v>
      </c>
      <c r="V173" s="446" t="s">
        <v>24</v>
      </c>
      <c r="W173" s="446" t="s">
        <v>25</v>
      </c>
      <c r="X173" s="446" t="s">
        <v>26</v>
      </c>
      <c r="Y173" s="446" t="s">
        <v>27</v>
      </c>
      <c r="Z173" s="446" t="s">
        <v>28</v>
      </c>
      <c r="AA173" s="446" t="s">
        <v>29</v>
      </c>
    </row>
    <row r="174" spans="1:30" s="277" customFormat="1" ht="16.5">
      <c r="C174" s="666"/>
      <c r="D174" s="666"/>
      <c r="E174" s="666"/>
      <c r="F174" s="666"/>
      <c r="G174" s="285">
        <f>G168</f>
        <v>3284</v>
      </c>
      <c r="H174" s="668">
        <f>H171+J171</f>
        <v>673</v>
      </c>
      <c r="I174" s="668"/>
      <c r="J174" s="668">
        <f>I171+K171</f>
        <v>433</v>
      </c>
      <c r="K174" s="668"/>
      <c r="L174" s="285">
        <f>L171</f>
        <v>1111</v>
      </c>
      <c r="M174" s="285" t="s">
        <v>790</v>
      </c>
      <c r="N174" s="285" t="s">
        <v>790</v>
      </c>
      <c r="O174" s="285" t="s">
        <v>790</v>
      </c>
      <c r="P174" s="285" t="s">
        <v>790</v>
      </c>
      <c r="Q174" s="285">
        <f t="shared" ref="Q174" si="14">Q171</f>
        <v>229</v>
      </c>
      <c r="R174" s="285" t="s">
        <v>790</v>
      </c>
      <c r="S174" s="285" t="s">
        <v>790</v>
      </c>
      <c r="T174" s="285" t="s">
        <v>790</v>
      </c>
      <c r="U174" s="285" t="s">
        <v>790</v>
      </c>
      <c r="V174" s="285" t="s">
        <v>790</v>
      </c>
      <c r="W174" s="285" t="s">
        <v>790</v>
      </c>
      <c r="X174" s="285" t="s">
        <v>790</v>
      </c>
      <c r="Y174" s="285">
        <f>Y171</f>
        <v>0</v>
      </c>
      <c r="Z174" s="285">
        <f>Z171</f>
        <v>57</v>
      </c>
      <c r="AA174" s="285">
        <f>SUM(H174:Z174)</f>
        <v>2503</v>
      </c>
    </row>
  </sheetData>
  <mergeCells count="26">
    <mergeCell ref="C53:D53"/>
    <mergeCell ref="C55:F56"/>
    <mergeCell ref="C58:F59"/>
    <mergeCell ref="H58:I58"/>
    <mergeCell ref="J58:K58"/>
    <mergeCell ref="H59:I59"/>
    <mergeCell ref="J59:K59"/>
    <mergeCell ref="C118:D118"/>
    <mergeCell ref="C120:F121"/>
    <mergeCell ref="C123:F124"/>
    <mergeCell ref="H123:I123"/>
    <mergeCell ref="J123:K123"/>
    <mergeCell ref="H124:I124"/>
    <mergeCell ref="J124:K124"/>
    <mergeCell ref="H173:I173"/>
    <mergeCell ref="J173:K173"/>
    <mergeCell ref="H174:I174"/>
    <mergeCell ref="J174:K174"/>
    <mergeCell ref="C150:D150"/>
    <mergeCell ref="C152:F153"/>
    <mergeCell ref="C168:D168"/>
    <mergeCell ref="C170:F171"/>
    <mergeCell ref="C173:F174"/>
    <mergeCell ref="C155:F156"/>
    <mergeCell ref="I155:J155"/>
    <mergeCell ref="I156:J15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1"/>
  <sheetViews>
    <sheetView zoomScale="80" zoomScaleNormal="80" workbookViewId="0">
      <pane ySplit="1" topLeftCell="A71" activePane="bottomLeft" state="frozen"/>
      <selection activeCell="A2" sqref="A1:A1048576"/>
      <selection pane="bottomLeft" activeCell="P9" sqref="P9"/>
    </sheetView>
  </sheetViews>
  <sheetFormatPr defaultColWidth="11.42578125" defaultRowHeight="15"/>
  <cols>
    <col min="1" max="1" width="4.42578125" bestFit="1" customWidth="1"/>
    <col min="2" max="2" width="3.7109375" bestFit="1" customWidth="1"/>
    <col min="3" max="3" width="28.7109375" bestFit="1" customWidth="1"/>
    <col min="4" max="4" width="8.140625" customWidth="1"/>
    <col min="5" max="5" width="7.140625" bestFit="1" customWidth="1"/>
    <col min="6" max="6" width="11.7109375" customWidth="1"/>
    <col min="7" max="7" width="10" bestFit="1" customWidth="1"/>
    <col min="8" max="9" width="5" bestFit="1" customWidth="1"/>
    <col min="10" max="10" width="4.28515625" bestFit="1" customWidth="1"/>
    <col min="11" max="11" width="5.28515625" bestFit="1" customWidth="1"/>
    <col min="12" max="12" width="4" bestFit="1" customWidth="1"/>
    <col min="13" max="13" width="4.42578125" bestFit="1" customWidth="1"/>
    <col min="14" max="15" width="4.140625" bestFit="1" customWidth="1"/>
    <col min="16" max="16" width="8.85546875" customWidth="1"/>
    <col min="17" max="17" width="7.7109375" bestFit="1" customWidth="1"/>
    <col min="18" max="18" width="4.140625" bestFit="1" customWidth="1"/>
    <col min="19" max="19" width="4.28515625" bestFit="1" customWidth="1"/>
    <col min="20" max="20" width="7.140625" bestFit="1" customWidth="1"/>
    <col min="21" max="21" width="7.42578125" bestFit="1" customWidth="1"/>
    <col min="22" max="22" width="8" bestFit="1" customWidth="1"/>
    <col min="23" max="23" width="4.85546875" bestFit="1" customWidth="1"/>
    <col min="24" max="26" width="5.5703125" bestFit="1" customWidth="1"/>
    <col min="27" max="27" width="8.5703125" bestFit="1" customWidth="1"/>
    <col min="28" max="28" width="4" bestFit="1" customWidth="1"/>
    <col min="29" max="29" width="5.7109375" bestFit="1" customWidth="1"/>
    <col min="30" max="30" width="8.5703125" bestFit="1" customWidth="1"/>
  </cols>
  <sheetData>
    <row r="1" spans="1:30" s="301" customFormat="1" ht="12.75">
      <c r="A1" s="295" t="s">
        <v>0</v>
      </c>
      <c r="B1" s="296" t="s">
        <v>1</v>
      </c>
      <c r="C1" s="273" t="s">
        <v>2</v>
      </c>
      <c r="D1" s="273" t="s">
        <v>3</v>
      </c>
      <c r="E1" s="297" t="s">
        <v>4</v>
      </c>
      <c r="F1" s="297" t="s">
        <v>5</v>
      </c>
      <c r="G1" s="297" t="s">
        <v>6</v>
      </c>
      <c r="H1" s="298" t="s">
        <v>7</v>
      </c>
      <c r="I1" s="298" t="s">
        <v>8</v>
      </c>
      <c r="J1" s="298" t="s">
        <v>9</v>
      </c>
      <c r="K1" s="298" t="s">
        <v>10</v>
      </c>
      <c r="L1" s="298" t="s">
        <v>11</v>
      </c>
      <c r="M1" s="298" t="s">
        <v>12</v>
      </c>
      <c r="N1" s="298" t="s">
        <v>13</v>
      </c>
      <c r="O1" s="298" t="s">
        <v>14</v>
      </c>
      <c r="P1" s="298" t="s">
        <v>15</v>
      </c>
      <c r="Q1" s="298" t="s">
        <v>16</v>
      </c>
      <c r="R1" s="284" t="s">
        <v>17</v>
      </c>
      <c r="S1" s="284" t="s">
        <v>18</v>
      </c>
      <c r="T1" s="299" t="s">
        <v>19</v>
      </c>
      <c r="U1" s="299" t="s">
        <v>20</v>
      </c>
      <c r="V1" s="286" t="s">
        <v>21</v>
      </c>
      <c r="W1" s="300" t="s">
        <v>22</v>
      </c>
      <c r="X1" s="284" t="s">
        <v>23</v>
      </c>
      <c r="Y1" s="284" t="s">
        <v>24</v>
      </c>
      <c r="Z1" s="284" t="s">
        <v>25</v>
      </c>
      <c r="AA1" s="284" t="s">
        <v>26</v>
      </c>
      <c r="AB1" s="298" t="s">
        <v>27</v>
      </c>
      <c r="AC1" s="298" t="s">
        <v>28</v>
      </c>
      <c r="AD1" s="298" t="s">
        <v>29</v>
      </c>
    </row>
    <row r="2" spans="1:30" s="277" customFormat="1" ht="16.5">
      <c r="A2" s="279">
        <v>24</v>
      </c>
      <c r="B2" s="290">
        <v>59</v>
      </c>
      <c r="C2" s="280" t="s">
        <v>527</v>
      </c>
      <c r="D2" s="302" t="s">
        <v>527</v>
      </c>
      <c r="E2" s="175">
        <v>432</v>
      </c>
      <c r="F2" s="176" t="s">
        <v>31</v>
      </c>
      <c r="G2" s="175">
        <v>624</v>
      </c>
      <c r="H2" s="285">
        <v>68</v>
      </c>
      <c r="I2" s="285">
        <v>76</v>
      </c>
      <c r="J2" s="285">
        <v>5</v>
      </c>
      <c r="K2" s="285">
        <v>5</v>
      </c>
      <c r="L2" s="285">
        <v>12</v>
      </c>
      <c r="M2" s="285">
        <v>6</v>
      </c>
      <c r="N2" s="285">
        <v>13</v>
      </c>
      <c r="O2" s="285">
        <v>6</v>
      </c>
      <c r="P2" s="285">
        <v>4</v>
      </c>
      <c r="Q2" s="285">
        <v>84</v>
      </c>
      <c r="T2" s="287">
        <v>1</v>
      </c>
      <c r="U2" s="287">
        <v>2</v>
      </c>
      <c r="W2" s="285">
        <v>24</v>
      </c>
      <c r="AB2" s="285">
        <v>0</v>
      </c>
      <c r="AC2" s="285">
        <v>6</v>
      </c>
      <c r="AD2" s="285">
        <f t="shared" ref="AD2:AD33" si="0">SUM(H2:AC2)</f>
        <v>312</v>
      </c>
    </row>
    <row r="3" spans="1:30" s="277" customFormat="1" ht="16.5">
      <c r="A3" s="279">
        <v>24</v>
      </c>
      <c r="B3" s="290">
        <v>59</v>
      </c>
      <c r="C3" s="280" t="s">
        <v>527</v>
      </c>
      <c r="D3" s="302" t="s">
        <v>527</v>
      </c>
      <c r="E3" s="175">
        <v>432</v>
      </c>
      <c r="F3" s="176" t="s">
        <v>32</v>
      </c>
      <c r="G3" s="175">
        <v>623</v>
      </c>
      <c r="H3" s="285">
        <v>60</v>
      </c>
      <c r="I3" s="285">
        <v>116</v>
      </c>
      <c r="J3" s="285">
        <v>4</v>
      </c>
      <c r="K3" s="285">
        <v>1</v>
      </c>
      <c r="L3" s="285">
        <v>21</v>
      </c>
      <c r="M3" s="285">
        <v>3</v>
      </c>
      <c r="N3" s="285">
        <v>22</v>
      </c>
      <c r="O3" s="285">
        <v>5</v>
      </c>
      <c r="P3" s="285">
        <v>3</v>
      </c>
      <c r="Q3" s="285">
        <v>68</v>
      </c>
      <c r="T3" s="287">
        <v>0</v>
      </c>
      <c r="U3" s="287">
        <v>4</v>
      </c>
      <c r="W3" s="285">
        <v>33</v>
      </c>
      <c r="AB3" s="285">
        <v>0</v>
      </c>
      <c r="AC3" s="285">
        <v>5</v>
      </c>
      <c r="AD3" s="285">
        <f t="shared" si="0"/>
        <v>345</v>
      </c>
    </row>
    <row r="4" spans="1:30" s="277" customFormat="1" ht="16.5">
      <c r="A4" s="279">
        <v>24</v>
      </c>
      <c r="B4" s="290">
        <v>59</v>
      </c>
      <c r="C4" s="280" t="s">
        <v>527</v>
      </c>
      <c r="D4" s="302" t="s">
        <v>527</v>
      </c>
      <c r="E4" s="175">
        <v>432</v>
      </c>
      <c r="F4" s="176" t="s">
        <v>33</v>
      </c>
      <c r="G4" s="175">
        <v>623</v>
      </c>
      <c r="H4" s="285">
        <v>42</v>
      </c>
      <c r="I4" s="285">
        <v>91</v>
      </c>
      <c r="J4" s="285">
        <v>6</v>
      </c>
      <c r="K4" s="285">
        <v>7</v>
      </c>
      <c r="L4" s="285">
        <v>14</v>
      </c>
      <c r="M4" s="285">
        <v>2</v>
      </c>
      <c r="N4" s="285">
        <v>17</v>
      </c>
      <c r="O4" s="285">
        <v>3</v>
      </c>
      <c r="P4" s="285">
        <v>1</v>
      </c>
      <c r="Q4" s="285">
        <v>78</v>
      </c>
      <c r="T4" s="287">
        <v>1</v>
      </c>
      <c r="U4" s="287">
        <v>1</v>
      </c>
      <c r="W4" s="285">
        <v>26</v>
      </c>
      <c r="AB4" s="285">
        <v>0</v>
      </c>
      <c r="AC4" s="285">
        <v>9</v>
      </c>
      <c r="AD4" s="285">
        <f t="shared" si="0"/>
        <v>298</v>
      </c>
    </row>
    <row r="5" spans="1:30" s="277" customFormat="1" ht="16.5">
      <c r="A5" s="279">
        <v>24</v>
      </c>
      <c r="B5" s="290">
        <v>59</v>
      </c>
      <c r="C5" s="280" t="s">
        <v>527</v>
      </c>
      <c r="D5" s="302" t="s">
        <v>527</v>
      </c>
      <c r="E5" s="175">
        <v>432</v>
      </c>
      <c r="F5" s="176" t="s">
        <v>34</v>
      </c>
      <c r="G5" s="175"/>
      <c r="H5" s="285">
        <v>2</v>
      </c>
      <c r="I5" s="285">
        <v>9</v>
      </c>
      <c r="J5" s="285">
        <v>1</v>
      </c>
      <c r="K5" s="285">
        <v>0</v>
      </c>
      <c r="L5" s="285">
        <v>1</v>
      </c>
      <c r="M5" s="285">
        <v>0</v>
      </c>
      <c r="N5" s="285">
        <v>1</v>
      </c>
      <c r="O5" s="285">
        <v>0</v>
      </c>
      <c r="P5" s="285">
        <v>0</v>
      </c>
      <c r="Q5" s="285">
        <v>7</v>
      </c>
      <c r="T5" s="287">
        <v>0</v>
      </c>
      <c r="U5" s="287">
        <v>0</v>
      </c>
      <c r="W5" s="285">
        <v>2</v>
      </c>
      <c r="AB5" s="285">
        <v>0</v>
      </c>
      <c r="AC5" s="285">
        <v>0</v>
      </c>
      <c r="AD5" s="285">
        <f t="shared" si="0"/>
        <v>23</v>
      </c>
    </row>
    <row r="6" spans="1:30" s="277" customFormat="1" ht="16.5">
      <c r="A6" s="279">
        <v>24</v>
      </c>
      <c r="B6" s="290">
        <v>59</v>
      </c>
      <c r="C6" s="280" t="s">
        <v>527</v>
      </c>
      <c r="D6" s="302" t="s">
        <v>527</v>
      </c>
      <c r="E6" s="175">
        <v>433</v>
      </c>
      <c r="F6" s="176" t="s">
        <v>31</v>
      </c>
      <c r="G6" s="175">
        <v>672</v>
      </c>
      <c r="H6" s="285">
        <v>43</v>
      </c>
      <c r="I6" s="285">
        <v>116</v>
      </c>
      <c r="J6" s="285">
        <v>3</v>
      </c>
      <c r="K6" s="285">
        <v>4</v>
      </c>
      <c r="L6" s="285">
        <v>14</v>
      </c>
      <c r="M6" s="285">
        <v>1</v>
      </c>
      <c r="N6" s="285">
        <v>26</v>
      </c>
      <c r="O6" s="285">
        <v>3</v>
      </c>
      <c r="P6" s="285">
        <v>13</v>
      </c>
      <c r="Q6" s="285">
        <v>71</v>
      </c>
      <c r="T6" s="287">
        <v>2</v>
      </c>
      <c r="U6" s="287">
        <v>2</v>
      </c>
      <c r="W6" s="285">
        <v>31</v>
      </c>
      <c r="AB6" s="285">
        <v>0</v>
      </c>
      <c r="AC6" s="285">
        <v>18</v>
      </c>
      <c r="AD6" s="285">
        <f t="shared" si="0"/>
        <v>347</v>
      </c>
    </row>
    <row r="7" spans="1:30" s="277" customFormat="1" ht="16.5">
      <c r="A7" s="279">
        <v>24</v>
      </c>
      <c r="B7" s="290">
        <v>59</v>
      </c>
      <c r="C7" s="280" t="s">
        <v>527</v>
      </c>
      <c r="D7" s="302" t="s">
        <v>527</v>
      </c>
      <c r="E7" s="175">
        <v>433</v>
      </c>
      <c r="F7" s="176" t="s">
        <v>32</v>
      </c>
      <c r="G7" s="175">
        <v>672</v>
      </c>
      <c r="H7" s="285">
        <v>52</v>
      </c>
      <c r="I7" s="285">
        <v>119</v>
      </c>
      <c r="J7" s="285">
        <v>6</v>
      </c>
      <c r="K7" s="285">
        <v>1</v>
      </c>
      <c r="L7" s="285">
        <v>27</v>
      </c>
      <c r="M7" s="285">
        <v>5</v>
      </c>
      <c r="N7" s="285">
        <v>14</v>
      </c>
      <c r="O7" s="285">
        <v>2</v>
      </c>
      <c r="P7" s="285">
        <v>12</v>
      </c>
      <c r="Q7" s="285">
        <v>68</v>
      </c>
      <c r="T7" s="287">
        <v>0</v>
      </c>
      <c r="U7" s="287">
        <v>1</v>
      </c>
      <c r="W7" s="285">
        <v>34</v>
      </c>
      <c r="AB7" s="285">
        <v>0</v>
      </c>
      <c r="AC7" s="285">
        <v>5</v>
      </c>
      <c r="AD7" s="285">
        <f t="shared" si="0"/>
        <v>346</v>
      </c>
    </row>
    <row r="8" spans="1:30" s="277" customFormat="1" ht="16.5">
      <c r="A8" s="279">
        <v>24</v>
      </c>
      <c r="B8" s="290">
        <v>59</v>
      </c>
      <c r="C8" s="280" t="s">
        <v>527</v>
      </c>
      <c r="D8" s="302" t="s">
        <v>527</v>
      </c>
      <c r="E8" s="175">
        <v>433</v>
      </c>
      <c r="F8" s="176" t="s">
        <v>33</v>
      </c>
      <c r="G8" s="175">
        <v>671</v>
      </c>
      <c r="H8" s="285">
        <v>33</v>
      </c>
      <c r="I8" s="285">
        <v>105</v>
      </c>
      <c r="J8" s="285">
        <v>3</v>
      </c>
      <c r="K8" s="285">
        <v>6</v>
      </c>
      <c r="L8" s="285">
        <v>30</v>
      </c>
      <c r="M8" s="285">
        <v>1</v>
      </c>
      <c r="N8" s="285">
        <v>22</v>
      </c>
      <c r="O8" s="285">
        <v>7</v>
      </c>
      <c r="P8" s="285">
        <v>0</v>
      </c>
      <c r="Q8" s="285">
        <v>66</v>
      </c>
      <c r="T8" s="287">
        <v>1</v>
      </c>
      <c r="U8" s="287">
        <v>1</v>
      </c>
      <c r="W8" s="285">
        <v>55</v>
      </c>
      <c r="AB8" s="285">
        <v>1</v>
      </c>
      <c r="AC8" s="285">
        <v>16</v>
      </c>
      <c r="AD8" s="285">
        <f t="shared" si="0"/>
        <v>347</v>
      </c>
    </row>
    <row r="9" spans="1:30" s="277" customFormat="1" ht="16.5">
      <c r="A9" s="279">
        <v>24</v>
      </c>
      <c r="B9" s="290">
        <v>59</v>
      </c>
      <c r="C9" s="280" t="s">
        <v>527</v>
      </c>
      <c r="D9" s="302" t="s">
        <v>527</v>
      </c>
      <c r="E9" s="175">
        <v>433</v>
      </c>
      <c r="F9" s="176" t="s">
        <v>197</v>
      </c>
      <c r="G9" s="175">
        <v>671</v>
      </c>
      <c r="H9" s="285">
        <v>47</v>
      </c>
      <c r="I9" s="285">
        <v>110</v>
      </c>
      <c r="J9" s="285">
        <v>5</v>
      </c>
      <c r="K9" s="285">
        <v>1</v>
      </c>
      <c r="L9" s="285">
        <v>21</v>
      </c>
      <c r="M9" s="285">
        <v>3</v>
      </c>
      <c r="N9" s="285">
        <v>20</v>
      </c>
      <c r="O9" s="285">
        <v>3</v>
      </c>
      <c r="P9" s="285">
        <v>11</v>
      </c>
      <c r="Q9" s="285">
        <v>73</v>
      </c>
      <c r="T9" s="287">
        <v>1</v>
      </c>
      <c r="U9" s="287">
        <v>3</v>
      </c>
      <c r="W9" s="285">
        <v>57</v>
      </c>
      <c r="AB9" s="285">
        <v>0</v>
      </c>
      <c r="AC9" s="285">
        <v>15</v>
      </c>
      <c r="AD9" s="285">
        <f t="shared" si="0"/>
        <v>370</v>
      </c>
    </row>
    <row r="10" spans="1:30" s="277" customFormat="1" ht="16.5">
      <c r="A10" s="279">
        <v>24</v>
      </c>
      <c r="B10" s="290">
        <v>59</v>
      </c>
      <c r="C10" s="280" t="s">
        <v>527</v>
      </c>
      <c r="D10" s="302" t="s">
        <v>527</v>
      </c>
      <c r="E10" s="175">
        <v>433</v>
      </c>
      <c r="F10" s="176" t="s">
        <v>334</v>
      </c>
      <c r="G10" s="175">
        <v>671</v>
      </c>
      <c r="H10" s="285">
        <v>36</v>
      </c>
      <c r="I10" s="285">
        <v>81</v>
      </c>
      <c r="J10" s="285">
        <v>3</v>
      </c>
      <c r="K10" s="285">
        <v>4</v>
      </c>
      <c r="L10" s="285">
        <v>12</v>
      </c>
      <c r="M10" s="285">
        <v>4</v>
      </c>
      <c r="N10" s="285">
        <v>26</v>
      </c>
      <c r="O10" s="285">
        <v>2</v>
      </c>
      <c r="P10" s="285">
        <v>9</v>
      </c>
      <c r="Q10" s="285">
        <v>62</v>
      </c>
      <c r="T10" s="287">
        <v>2</v>
      </c>
      <c r="U10" s="287">
        <v>4</v>
      </c>
      <c r="W10" s="285">
        <v>38</v>
      </c>
      <c r="AB10" s="285">
        <v>0</v>
      </c>
      <c r="AC10" s="285">
        <v>15</v>
      </c>
      <c r="AD10" s="285">
        <f t="shared" si="0"/>
        <v>298</v>
      </c>
    </row>
    <row r="11" spans="1:30" s="277" customFormat="1" ht="16.5">
      <c r="A11" s="279">
        <v>24</v>
      </c>
      <c r="B11" s="290">
        <v>59</v>
      </c>
      <c r="C11" s="280" t="s">
        <v>527</v>
      </c>
      <c r="D11" s="302" t="s">
        <v>527</v>
      </c>
      <c r="E11" s="175">
        <v>434</v>
      </c>
      <c r="F11" s="176" t="s">
        <v>31</v>
      </c>
      <c r="G11" s="175">
        <v>623</v>
      </c>
      <c r="H11" s="285">
        <v>53</v>
      </c>
      <c r="I11" s="285">
        <v>94</v>
      </c>
      <c r="J11" s="285">
        <v>4</v>
      </c>
      <c r="K11" s="285">
        <v>4</v>
      </c>
      <c r="L11" s="285">
        <v>19</v>
      </c>
      <c r="M11" s="285">
        <v>6</v>
      </c>
      <c r="N11" s="285">
        <v>22</v>
      </c>
      <c r="O11" s="285">
        <v>10</v>
      </c>
      <c r="P11" s="285">
        <v>8</v>
      </c>
      <c r="Q11" s="285">
        <v>59</v>
      </c>
      <c r="T11" s="287">
        <v>1</v>
      </c>
      <c r="U11" s="287">
        <v>0</v>
      </c>
      <c r="W11" s="285">
        <v>23</v>
      </c>
      <c r="AB11" s="285">
        <v>0</v>
      </c>
      <c r="AC11" s="285">
        <v>15</v>
      </c>
      <c r="AD11" s="285">
        <f t="shared" si="0"/>
        <v>318</v>
      </c>
    </row>
    <row r="12" spans="1:30" s="277" customFormat="1" ht="16.5">
      <c r="A12" s="279">
        <v>24</v>
      </c>
      <c r="B12" s="290">
        <v>59</v>
      </c>
      <c r="C12" s="280" t="s">
        <v>527</v>
      </c>
      <c r="D12" s="302" t="s">
        <v>527</v>
      </c>
      <c r="E12" s="175">
        <v>434</v>
      </c>
      <c r="F12" s="176" t="s">
        <v>32</v>
      </c>
      <c r="G12" s="175">
        <v>623</v>
      </c>
      <c r="H12" s="285">
        <v>43</v>
      </c>
      <c r="I12" s="285">
        <v>69</v>
      </c>
      <c r="J12" s="285">
        <v>7</v>
      </c>
      <c r="K12" s="285">
        <v>4</v>
      </c>
      <c r="L12" s="285">
        <v>16</v>
      </c>
      <c r="M12" s="285">
        <v>4</v>
      </c>
      <c r="N12" s="285">
        <v>16</v>
      </c>
      <c r="O12" s="285">
        <v>5</v>
      </c>
      <c r="P12" s="285">
        <v>3</v>
      </c>
      <c r="Q12" s="285">
        <v>74</v>
      </c>
      <c r="T12" s="287">
        <v>0</v>
      </c>
      <c r="U12" s="287">
        <v>3</v>
      </c>
      <c r="W12" s="285">
        <v>39</v>
      </c>
      <c r="AB12" s="285">
        <v>0</v>
      </c>
      <c r="AC12" s="285">
        <v>14</v>
      </c>
      <c r="AD12" s="285">
        <f t="shared" si="0"/>
        <v>297</v>
      </c>
    </row>
    <row r="13" spans="1:30" s="277" customFormat="1" ht="16.5">
      <c r="A13" s="279">
        <v>24</v>
      </c>
      <c r="B13" s="290">
        <v>59</v>
      </c>
      <c r="C13" s="280" t="s">
        <v>527</v>
      </c>
      <c r="D13" s="302" t="s">
        <v>527</v>
      </c>
      <c r="E13" s="175">
        <v>434</v>
      </c>
      <c r="F13" s="176" t="s">
        <v>33</v>
      </c>
      <c r="G13" s="175">
        <v>623</v>
      </c>
      <c r="H13" s="285">
        <v>71</v>
      </c>
      <c r="I13" s="285">
        <v>172</v>
      </c>
      <c r="J13" s="285">
        <v>3</v>
      </c>
      <c r="K13" s="285">
        <v>5</v>
      </c>
      <c r="L13" s="285">
        <v>18</v>
      </c>
      <c r="M13" s="285">
        <v>1</v>
      </c>
      <c r="N13" s="285">
        <v>4</v>
      </c>
      <c r="O13" s="285">
        <v>5</v>
      </c>
      <c r="P13" s="285">
        <v>0</v>
      </c>
      <c r="Q13" s="285">
        <v>34</v>
      </c>
      <c r="T13" s="287">
        <v>5</v>
      </c>
      <c r="U13" s="287">
        <v>1</v>
      </c>
      <c r="W13" s="285">
        <v>0</v>
      </c>
      <c r="AB13" s="285">
        <v>0</v>
      </c>
      <c r="AC13" s="285">
        <v>17</v>
      </c>
      <c r="AD13" s="285">
        <f t="shared" si="0"/>
        <v>336</v>
      </c>
    </row>
    <row r="14" spans="1:30" s="277" customFormat="1" ht="16.5">
      <c r="A14" s="279">
        <v>24</v>
      </c>
      <c r="B14" s="290">
        <v>59</v>
      </c>
      <c r="C14" s="280" t="s">
        <v>527</v>
      </c>
      <c r="D14" s="302" t="s">
        <v>527</v>
      </c>
      <c r="E14" s="175">
        <v>435</v>
      </c>
      <c r="F14" s="176" t="s">
        <v>31</v>
      </c>
      <c r="G14" s="175">
        <v>664</v>
      </c>
      <c r="H14" s="285">
        <v>48</v>
      </c>
      <c r="I14" s="285">
        <v>97</v>
      </c>
      <c r="J14" s="285">
        <v>5</v>
      </c>
      <c r="K14" s="285">
        <v>6</v>
      </c>
      <c r="L14" s="285">
        <v>18</v>
      </c>
      <c r="M14" s="285">
        <v>5</v>
      </c>
      <c r="N14" s="285">
        <v>13</v>
      </c>
      <c r="O14" s="285">
        <v>5</v>
      </c>
      <c r="P14" s="285">
        <v>6</v>
      </c>
      <c r="Q14" s="285">
        <v>78</v>
      </c>
      <c r="T14" s="287">
        <v>1</v>
      </c>
      <c r="U14" s="287">
        <v>0</v>
      </c>
      <c r="W14" s="285">
        <v>36</v>
      </c>
      <c r="AB14" s="285">
        <v>0</v>
      </c>
      <c r="AC14" s="285">
        <v>18</v>
      </c>
      <c r="AD14" s="285">
        <f t="shared" si="0"/>
        <v>336</v>
      </c>
    </row>
    <row r="15" spans="1:30" s="277" customFormat="1" ht="16.5">
      <c r="A15" s="279">
        <v>24</v>
      </c>
      <c r="B15" s="290">
        <v>59</v>
      </c>
      <c r="C15" s="280" t="s">
        <v>527</v>
      </c>
      <c r="D15" s="302" t="s">
        <v>527</v>
      </c>
      <c r="E15" s="175">
        <v>435</v>
      </c>
      <c r="F15" s="176" t="s">
        <v>32</v>
      </c>
      <c r="G15" s="175">
        <v>663</v>
      </c>
      <c r="H15" s="285">
        <v>62</v>
      </c>
      <c r="I15" s="285">
        <v>122</v>
      </c>
      <c r="J15" s="285">
        <v>4</v>
      </c>
      <c r="K15" s="285">
        <v>3</v>
      </c>
      <c r="L15" s="285">
        <v>27</v>
      </c>
      <c r="M15" s="285">
        <v>5</v>
      </c>
      <c r="N15" s="285">
        <v>7</v>
      </c>
      <c r="O15" s="285">
        <v>3</v>
      </c>
      <c r="P15" s="285">
        <v>7</v>
      </c>
      <c r="Q15" s="285">
        <v>87</v>
      </c>
      <c r="T15" s="287">
        <v>3</v>
      </c>
      <c r="U15" s="287">
        <v>1</v>
      </c>
      <c r="W15" s="285">
        <v>23</v>
      </c>
      <c r="AB15" s="285">
        <v>0</v>
      </c>
      <c r="AC15" s="285">
        <v>20</v>
      </c>
      <c r="AD15" s="285">
        <f t="shared" si="0"/>
        <v>374</v>
      </c>
    </row>
    <row r="16" spans="1:30" s="277" customFormat="1" ht="16.5">
      <c r="A16" s="279">
        <v>24</v>
      </c>
      <c r="B16" s="290">
        <v>59</v>
      </c>
      <c r="C16" s="280" t="s">
        <v>527</v>
      </c>
      <c r="D16" s="302" t="s">
        <v>527</v>
      </c>
      <c r="E16" s="175">
        <v>436</v>
      </c>
      <c r="F16" s="176" t="s">
        <v>31</v>
      </c>
      <c r="G16" s="175">
        <v>678</v>
      </c>
      <c r="H16" s="285">
        <v>53</v>
      </c>
      <c r="I16" s="285">
        <v>93</v>
      </c>
      <c r="J16" s="285">
        <v>2</v>
      </c>
      <c r="K16" s="285">
        <v>1</v>
      </c>
      <c r="L16" s="285">
        <v>12</v>
      </c>
      <c r="M16" s="285">
        <v>5</v>
      </c>
      <c r="N16" s="285">
        <v>18</v>
      </c>
      <c r="O16" s="285">
        <v>3</v>
      </c>
      <c r="P16" s="285">
        <v>6</v>
      </c>
      <c r="Q16" s="285">
        <v>76</v>
      </c>
      <c r="T16" s="287">
        <v>4</v>
      </c>
      <c r="U16" s="287">
        <v>0</v>
      </c>
      <c r="W16" s="285">
        <v>20</v>
      </c>
      <c r="AB16" s="285">
        <v>0</v>
      </c>
      <c r="AC16" s="285">
        <v>19</v>
      </c>
      <c r="AD16" s="285">
        <f t="shared" si="0"/>
        <v>312</v>
      </c>
    </row>
    <row r="17" spans="1:30" s="277" customFormat="1" ht="16.5">
      <c r="A17" s="279">
        <v>24</v>
      </c>
      <c r="B17" s="290">
        <v>59</v>
      </c>
      <c r="C17" s="280" t="s">
        <v>527</v>
      </c>
      <c r="D17" s="302" t="s">
        <v>527</v>
      </c>
      <c r="E17" s="175">
        <v>436</v>
      </c>
      <c r="F17" s="176" t="s">
        <v>32</v>
      </c>
      <c r="G17" s="175">
        <v>678</v>
      </c>
      <c r="H17" s="285">
        <v>52</v>
      </c>
      <c r="I17" s="285">
        <v>98</v>
      </c>
      <c r="J17" s="285">
        <v>2</v>
      </c>
      <c r="K17" s="285">
        <v>2</v>
      </c>
      <c r="L17" s="285">
        <v>21</v>
      </c>
      <c r="M17" s="285">
        <v>2</v>
      </c>
      <c r="N17" s="285">
        <v>23</v>
      </c>
      <c r="O17" s="285">
        <v>3</v>
      </c>
      <c r="P17" s="285">
        <v>1</v>
      </c>
      <c r="Q17" s="285">
        <v>78</v>
      </c>
      <c r="T17" s="287">
        <v>1</v>
      </c>
      <c r="U17" s="287">
        <v>1</v>
      </c>
      <c r="W17" s="285">
        <v>24</v>
      </c>
      <c r="AB17" s="285">
        <v>0</v>
      </c>
      <c r="AC17" s="285">
        <v>15</v>
      </c>
      <c r="AD17" s="285">
        <f t="shared" si="0"/>
        <v>323</v>
      </c>
    </row>
    <row r="18" spans="1:30" s="277" customFormat="1" ht="16.5">
      <c r="A18" s="279">
        <v>24</v>
      </c>
      <c r="B18" s="290">
        <v>59</v>
      </c>
      <c r="C18" s="280" t="s">
        <v>527</v>
      </c>
      <c r="D18" s="302" t="s">
        <v>527</v>
      </c>
      <c r="E18" s="175">
        <v>437</v>
      </c>
      <c r="F18" s="176" t="s">
        <v>31</v>
      </c>
      <c r="G18" s="175">
        <v>562</v>
      </c>
      <c r="H18" s="285">
        <v>39</v>
      </c>
      <c r="I18" s="285">
        <v>101</v>
      </c>
      <c r="J18" s="285">
        <v>5</v>
      </c>
      <c r="K18" s="285">
        <v>3</v>
      </c>
      <c r="L18" s="285">
        <v>13</v>
      </c>
      <c r="M18" s="285">
        <v>0</v>
      </c>
      <c r="N18" s="285">
        <v>14</v>
      </c>
      <c r="O18" s="285">
        <v>5</v>
      </c>
      <c r="P18" s="285">
        <v>3</v>
      </c>
      <c r="Q18" s="285">
        <v>78</v>
      </c>
      <c r="T18" s="287">
        <v>0</v>
      </c>
      <c r="U18" s="287">
        <v>3</v>
      </c>
      <c r="W18" s="285">
        <v>21</v>
      </c>
      <c r="AB18" s="285">
        <v>0</v>
      </c>
      <c r="AC18" s="285">
        <v>17</v>
      </c>
      <c r="AD18" s="285">
        <f t="shared" si="0"/>
        <v>302</v>
      </c>
    </row>
    <row r="19" spans="1:30" s="277" customFormat="1" ht="16.5">
      <c r="A19" s="279">
        <v>24</v>
      </c>
      <c r="B19" s="290">
        <v>59</v>
      </c>
      <c r="C19" s="280" t="s">
        <v>527</v>
      </c>
      <c r="D19" s="302" t="s">
        <v>527</v>
      </c>
      <c r="E19" s="175">
        <v>437</v>
      </c>
      <c r="F19" s="176" t="s">
        <v>32</v>
      </c>
      <c r="G19" s="175">
        <v>562</v>
      </c>
      <c r="H19" s="285">
        <v>45</v>
      </c>
      <c r="I19" s="285">
        <v>86</v>
      </c>
      <c r="J19" s="285">
        <v>7</v>
      </c>
      <c r="K19" s="285">
        <v>2</v>
      </c>
      <c r="L19" s="285">
        <v>7</v>
      </c>
      <c r="M19" s="285">
        <v>1</v>
      </c>
      <c r="N19" s="285">
        <v>11</v>
      </c>
      <c r="O19" s="285">
        <v>4</v>
      </c>
      <c r="P19" s="285">
        <v>4</v>
      </c>
      <c r="Q19" s="285">
        <v>79</v>
      </c>
      <c r="T19" s="287">
        <v>2</v>
      </c>
      <c r="U19" s="287">
        <v>1</v>
      </c>
      <c r="W19" s="285">
        <v>30</v>
      </c>
      <c r="AB19" s="285">
        <v>0</v>
      </c>
      <c r="AC19" s="285">
        <v>0</v>
      </c>
      <c r="AD19" s="285">
        <f t="shared" si="0"/>
        <v>279</v>
      </c>
    </row>
    <row r="20" spans="1:30" s="277" customFormat="1" ht="16.5">
      <c r="A20" s="279">
        <v>24</v>
      </c>
      <c r="B20" s="290">
        <v>59</v>
      </c>
      <c r="C20" s="280" t="s">
        <v>527</v>
      </c>
      <c r="D20" s="302" t="s">
        <v>527</v>
      </c>
      <c r="E20" s="175">
        <v>437</v>
      </c>
      <c r="F20" s="176" t="s">
        <v>33</v>
      </c>
      <c r="G20" s="175">
        <v>561</v>
      </c>
      <c r="H20" s="285">
        <v>55</v>
      </c>
      <c r="I20" s="285">
        <v>83</v>
      </c>
      <c r="J20" s="285">
        <v>3</v>
      </c>
      <c r="K20" s="285">
        <v>2</v>
      </c>
      <c r="L20" s="285">
        <v>17</v>
      </c>
      <c r="M20" s="285">
        <v>3</v>
      </c>
      <c r="N20" s="285">
        <v>19</v>
      </c>
      <c r="O20" s="285">
        <v>6</v>
      </c>
      <c r="P20" s="285">
        <v>1</v>
      </c>
      <c r="Q20" s="285">
        <v>72</v>
      </c>
      <c r="T20" s="287">
        <v>2</v>
      </c>
      <c r="U20" s="287">
        <v>2</v>
      </c>
      <c r="W20" s="285">
        <v>29</v>
      </c>
      <c r="AB20" s="285">
        <v>0</v>
      </c>
      <c r="AC20" s="285">
        <v>12</v>
      </c>
      <c r="AD20" s="285">
        <f t="shared" si="0"/>
        <v>306</v>
      </c>
    </row>
    <row r="21" spans="1:30" s="277" customFormat="1" ht="16.5">
      <c r="A21" s="279">
        <v>24</v>
      </c>
      <c r="B21" s="290">
        <v>59</v>
      </c>
      <c r="C21" s="280" t="s">
        <v>527</v>
      </c>
      <c r="D21" s="302" t="s">
        <v>527</v>
      </c>
      <c r="E21" s="175">
        <v>438</v>
      </c>
      <c r="F21" s="176" t="s">
        <v>31</v>
      </c>
      <c r="G21" s="175">
        <v>705</v>
      </c>
      <c r="H21" s="285">
        <v>52</v>
      </c>
      <c r="I21" s="285">
        <v>114</v>
      </c>
      <c r="J21" s="285">
        <v>6</v>
      </c>
      <c r="K21" s="285">
        <v>4</v>
      </c>
      <c r="L21" s="285">
        <v>11</v>
      </c>
      <c r="M21" s="285">
        <v>6</v>
      </c>
      <c r="N21" s="285">
        <v>16</v>
      </c>
      <c r="O21" s="285">
        <v>6</v>
      </c>
      <c r="P21" s="285">
        <v>4</v>
      </c>
      <c r="Q21" s="285">
        <v>110</v>
      </c>
      <c r="T21" s="287">
        <v>0</v>
      </c>
      <c r="U21" s="287">
        <v>2</v>
      </c>
      <c r="W21" s="285">
        <v>19</v>
      </c>
      <c r="AB21" s="285">
        <v>0</v>
      </c>
      <c r="AC21" s="285">
        <v>11</v>
      </c>
      <c r="AD21" s="285">
        <f t="shared" si="0"/>
        <v>361</v>
      </c>
    </row>
    <row r="22" spans="1:30" s="277" customFormat="1" ht="16.5">
      <c r="A22" s="279">
        <v>24</v>
      </c>
      <c r="B22" s="290">
        <v>59</v>
      </c>
      <c r="C22" s="280" t="s">
        <v>527</v>
      </c>
      <c r="D22" s="302" t="s">
        <v>527</v>
      </c>
      <c r="E22" s="175">
        <v>438</v>
      </c>
      <c r="F22" s="176" t="s">
        <v>32</v>
      </c>
      <c r="G22" s="175">
        <v>705</v>
      </c>
      <c r="H22" s="285">
        <v>63</v>
      </c>
      <c r="I22" s="285">
        <v>91</v>
      </c>
      <c r="J22" s="285">
        <v>6</v>
      </c>
      <c r="K22" s="285">
        <v>2</v>
      </c>
      <c r="L22" s="285">
        <v>9</v>
      </c>
      <c r="M22" s="285">
        <v>3</v>
      </c>
      <c r="N22" s="285">
        <v>15</v>
      </c>
      <c r="O22" s="285">
        <v>14</v>
      </c>
      <c r="P22" s="285">
        <v>7</v>
      </c>
      <c r="Q22" s="285">
        <v>104</v>
      </c>
      <c r="T22" s="287">
        <v>2</v>
      </c>
      <c r="U22" s="287">
        <v>0</v>
      </c>
      <c r="W22" s="285">
        <v>21</v>
      </c>
      <c r="AB22" s="285">
        <v>0</v>
      </c>
      <c r="AC22" s="285">
        <v>14</v>
      </c>
      <c r="AD22" s="285">
        <f t="shared" si="0"/>
        <v>351</v>
      </c>
    </row>
    <row r="23" spans="1:30" s="277" customFormat="1" ht="16.5">
      <c r="A23" s="279">
        <v>24</v>
      </c>
      <c r="B23" s="290">
        <v>59</v>
      </c>
      <c r="C23" s="280" t="s">
        <v>527</v>
      </c>
      <c r="D23" s="302" t="s">
        <v>527</v>
      </c>
      <c r="E23" s="175">
        <v>438</v>
      </c>
      <c r="F23" s="176" t="s">
        <v>33</v>
      </c>
      <c r="G23" s="175">
        <v>704</v>
      </c>
      <c r="H23" s="285">
        <v>72</v>
      </c>
      <c r="I23" s="285">
        <v>94</v>
      </c>
      <c r="J23" s="285">
        <v>5</v>
      </c>
      <c r="K23" s="285">
        <v>1</v>
      </c>
      <c r="L23" s="285">
        <v>11</v>
      </c>
      <c r="M23" s="285">
        <v>1</v>
      </c>
      <c r="N23" s="285">
        <v>14</v>
      </c>
      <c r="O23" s="285">
        <v>4</v>
      </c>
      <c r="P23" s="285">
        <v>4</v>
      </c>
      <c r="Q23" s="285">
        <v>99</v>
      </c>
      <c r="T23" s="287">
        <v>5</v>
      </c>
      <c r="U23" s="287">
        <v>3</v>
      </c>
      <c r="W23" s="285">
        <v>13</v>
      </c>
      <c r="AB23" s="285">
        <v>0</v>
      </c>
      <c r="AC23" s="285">
        <v>19</v>
      </c>
      <c r="AD23" s="285">
        <f t="shared" si="0"/>
        <v>345</v>
      </c>
    </row>
    <row r="24" spans="1:30" s="277" customFormat="1" ht="16.5">
      <c r="A24" s="279">
        <v>24</v>
      </c>
      <c r="B24" s="290">
        <v>59</v>
      </c>
      <c r="C24" s="280" t="s">
        <v>527</v>
      </c>
      <c r="D24" s="302" t="s">
        <v>527</v>
      </c>
      <c r="E24" s="175">
        <v>438</v>
      </c>
      <c r="F24" s="176" t="s">
        <v>197</v>
      </c>
      <c r="G24" s="175">
        <v>704</v>
      </c>
      <c r="H24" s="285">
        <v>75</v>
      </c>
      <c r="I24" s="285">
        <v>94</v>
      </c>
      <c r="J24" s="285">
        <v>7</v>
      </c>
      <c r="K24" s="285">
        <v>3</v>
      </c>
      <c r="L24" s="285">
        <v>5</v>
      </c>
      <c r="M24" s="285">
        <v>1</v>
      </c>
      <c r="N24" s="285">
        <v>10</v>
      </c>
      <c r="O24" s="285">
        <v>1</v>
      </c>
      <c r="P24" s="285">
        <v>3</v>
      </c>
      <c r="Q24" s="285">
        <v>116</v>
      </c>
      <c r="T24" s="287">
        <v>1</v>
      </c>
      <c r="U24" s="287">
        <v>3</v>
      </c>
      <c r="W24" s="285">
        <v>25</v>
      </c>
      <c r="AB24" s="285">
        <v>1</v>
      </c>
      <c r="AC24" s="285">
        <v>10</v>
      </c>
      <c r="AD24" s="285">
        <f t="shared" si="0"/>
        <v>355</v>
      </c>
    </row>
    <row r="25" spans="1:30" s="277" customFormat="1" ht="16.5">
      <c r="A25" s="279">
        <v>24</v>
      </c>
      <c r="B25" s="290">
        <v>59</v>
      </c>
      <c r="C25" s="280" t="s">
        <v>527</v>
      </c>
      <c r="D25" s="302" t="s">
        <v>527</v>
      </c>
      <c r="E25" s="175">
        <v>439</v>
      </c>
      <c r="F25" s="176" t="s">
        <v>31</v>
      </c>
      <c r="G25" s="175">
        <v>684</v>
      </c>
      <c r="H25" s="285">
        <v>51</v>
      </c>
      <c r="I25" s="285">
        <v>101</v>
      </c>
      <c r="J25" s="285">
        <v>10</v>
      </c>
      <c r="K25" s="285">
        <v>3</v>
      </c>
      <c r="L25" s="285">
        <v>20</v>
      </c>
      <c r="M25" s="285">
        <v>4</v>
      </c>
      <c r="N25" s="285">
        <v>30</v>
      </c>
      <c r="O25" s="285">
        <v>6</v>
      </c>
      <c r="P25" s="285">
        <v>3</v>
      </c>
      <c r="Q25" s="285">
        <v>85</v>
      </c>
      <c r="T25" s="287">
        <v>3</v>
      </c>
      <c r="U25" s="287">
        <v>0</v>
      </c>
      <c r="W25" s="285">
        <v>57</v>
      </c>
      <c r="AB25" s="285">
        <v>2</v>
      </c>
      <c r="AC25" s="285">
        <v>6</v>
      </c>
      <c r="AD25" s="285">
        <f t="shared" si="0"/>
        <v>381</v>
      </c>
    </row>
    <row r="26" spans="1:30" s="277" customFormat="1" ht="16.5">
      <c r="A26" s="279">
        <v>24</v>
      </c>
      <c r="B26" s="290">
        <v>59</v>
      </c>
      <c r="C26" s="280" t="s">
        <v>527</v>
      </c>
      <c r="D26" s="302" t="s">
        <v>527</v>
      </c>
      <c r="E26" s="175">
        <v>439</v>
      </c>
      <c r="F26" s="176" t="s">
        <v>32</v>
      </c>
      <c r="G26" s="175">
        <v>683</v>
      </c>
      <c r="H26" s="285">
        <v>66</v>
      </c>
      <c r="I26" s="285">
        <v>95</v>
      </c>
      <c r="J26" s="285">
        <v>12</v>
      </c>
      <c r="K26" s="285">
        <v>4</v>
      </c>
      <c r="L26" s="285">
        <v>15</v>
      </c>
      <c r="M26" s="285">
        <v>2</v>
      </c>
      <c r="N26" s="285">
        <v>28</v>
      </c>
      <c r="O26" s="285">
        <v>2</v>
      </c>
      <c r="P26" s="285">
        <v>9</v>
      </c>
      <c r="Q26" s="285">
        <v>90</v>
      </c>
      <c r="T26" s="287">
        <v>2</v>
      </c>
      <c r="U26" s="287">
        <v>2</v>
      </c>
      <c r="W26" s="285">
        <v>38</v>
      </c>
      <c r="AB26" s="285">
        <v>3</v>
      </c>
      <c r="AC26" s="285">
        <v>12</v>
      </c>
      <c r="AD26" s="285">
        <f t="shared" si="0"/>
        <v>380</v>
      </c>
    </row>
    <row r="27" spans="1:30" s="277" customFormat="1" ht="16.5">
      <c r="A27" s="279">
        <v>24</v>
      </c>
      <c r="B27" s="290">
        <v>59</v>
      </c>
      <c r="C27" s="280" t="s">
        <v>527</v>
      </c>
      <c r="D27" s="302" t="s">
        <v>527</v>
      </c>
      <c r="E27" s="175">
        <v>440</v>
      </c>
      <c r="F27" s="176" t="s">
        <v>31</v>
      </c>
      <c r="G27" s="175">
        <v>717</v>
      </c>
      <c r="H27" s="285">
        <v>59</v>
      </c>
      <c r="I27" s="285">
        <v>108</v>
      </c>
      <c r="J27" s="285">
        <v>5</v>
      </c>
      <c r="K27" s="285">
        <v>2</v>
      </c>
      <c r="L27" s="285">
        <v>10</v>
      </c>
      <c r="M27" s="285"/>
      <c r="N27" s="285">
        <v>8</v>
      </c>
      <c r="O27" s="285">
        <v>2</v>
      </c>
      <c r="P27" s="285">
        <v>1</v>
      </c>
      <c r="Q27" s="285">
        <v>75</v>
      </c>
      <c r="T27" s="287">
        <v>2</v>
      </c>
      <c r="U27" s="287">
        <v>1</v>
      </c>
      <c r="W27" s="285">
        <v>19</v>
      </c>
      <c r="AB27" s="285">
        <v>0</v>
      </c>
      <c r="AC27" s="285">
        <v>5</v>
      </c>
      <c r="AD27" s="285">
        <f t="shared" si="0"/>
        <v>297</v>
      </c>
    </row>
    <row r="28" spans="1:30" s="277" customFormat="1" ht="16.5">
      <c r="A28" s="279">
        <v>24</v>
      </c>
      <c r="B28" s="290">
        <v>59</v>
      </c>
      <c r="C28" s="280" t="s">
        <v>527</v>
      </c>
      <c r="D28" s="302" t="s">
        <v>527</v>
      </c>
      <c r="E28" s="175">
        <v>440</v>
      </c>
      <c r="F28" s="176" t="s">
        <v>32</v>
      </c>
      <c r="G28" s="175">
        <v>717</v>
      </c>
      <c r="H28" s="285">
        <v>65</v>
      </c>
      <c r="I28" s="285">
        <v>117</v>
      </c>
      <c r="J28" s="285">
        <v>3</v>
      </c>
      <c r="K28" s="285">
        <v>2</v>
      </c>
      <c r="L28" s="285">
        <v>22</v>
      </c>
      <c r="M28" s="285">
        <v>4</v>
      </c>
      <c r="N28" s="285">
        <v>8</v>
      </c>
      <c r="O28" s="285">
        <v>2</v>
      </c>
      <c r="P28" s="285">
        <v>4</v>
      </c>
      <c r="Q28" s="285">
        <v>76</v>
      </c>
      <c r="T28" s="287">
        <v>0</v>
      </c>
      <c r="U28" s="287">
        <v>0</v>
      </c>
      <c r="W28" s="285">
        <v>23</v>
      </c>
      <c r="AB28" s="285">
        <v>0</v>
      </c>
      <c r="AC28" s="285">
        <v>9</v>
      </c>
      <c r="AD28" s="285">
        <f t="shared" si="0"/>
        <v>335</v>
      </c>
    </row>
    <row r="29" spans="1:30" s="277" customFormat="1" ht="16.5">
      <c r="A29" s="279">
        <v>24</v>
      </c>
      <c r="B29" s="290">
        <v>59</v>
      </c>
      <c r="C29" s="280" t="s">
        <v>527</v>
      </c>
      <c r="D29" s="302" t="s">
        <v>527</v>
      </c>
      <c r="E29" s="175">
        <v>440</v>
      </c>
      <c r="F29" s="176" t="s">
        <v>33</v>
      </c>
      <c r="G29" s="175">
        <v>716</v>
      </c>
      <c r="H29" s="285">
        <v>70</v>
      </c>
      <c r="I29" s="285">
        <v>96</v>
      </c>
      <c r="J29" s="285">
        <v>7</v>
      </c>
      <c r="K29" s="285">
        <v>2</v>
      </c>
      <c r="L29" s="285">
        <v>15</v>
      </c>
      <c r="M29" s="285">
        <v>1</v>
      </c>
      <c r="N29" s="285">
        <v>17</v>
      </c>
      <c r="O29" s="285">
        <v>5</v>
      </c>
      <c r="P29" s="285">
        <v>3</v>
      </c>
      <c r="Q29" s="285">
        <v>70</v>
      </c>
      <c r="T29" s="287">
        <v>0</v>
      </c>
      <c r="U29" s="287">
        <v>1</v>
      </c>
      <c r="W29" s="285">
        <v>29</v>
      </c>
      <c r="AB29" s="285">
        <v>0</v>
      </c>
      <c r="AC29" s="285">
        <v>24</v>
      </c>
      <c r="AD29" s="285">
        <f t="shared" si="0"/>
        <v>340</v>
      </c>
    </row>
    <row r="30" spans="1:30" s="277" customFormat="1" ht="16.5">
      <c r="A30" s="279">
        <v>24</v>
      </c>
      <c r="B30" s="290">
        <v>59</v>
      </c>
      <c r="C30" s="280" t="s">
        <v>527</v>
      </c>
      <c r="D30" s="302" t="s">
        <v>527</v>
      </c>
      <c r="E30" s="175">
        <v>440</v>
      </c>
      <c r="F30" s="176" t="s">
        <v>34</v>
      </c>
      <c r="G30" s="175"/>
      <c r="H30" s="285">
        <v>5</v>
      </c>
      <c r="I30" s="285">
        <v>16</v>
      </c>
      <c r="J30" s="285">
        <v>3</v>
      </c>
      <c r="K30" s="285">
        <v>0</v>
      </c>
      <c r="L30" s="285">
        <v>5</v>
      </c>
      <c r="M30" s="285">
        <v>0</v>
      </c>
      <c r="N30" s="285">
        <v>2</v>
      </c>
      <c r="O30" s="285">
        <v>0</v>
      </c>
      <c r="P30" s="285">
        <v>0</v>
      </c>
      <c r="Q30" s="285">
        <v>17</v>
      </c>
      <c r="T30" s="287">
        <v>0</v>
      </c>
      <c r="U30" s="287">
        <v>0</v>
      </c>
      <c r="W30" s="285">
        <v>1</v>
      </c>
      <c r="AB30" s="285">
        <v>0</v>
      </c>
      <c r="AC30" s="285">
        <v>1</v>
      </c>
      <c r="AD30" s="285">
        <f t="shared" si="0"/>
        <v>50</v>
      </c>
    </row>
    <row r="31" spans="1:30" s="277" customFormat="1" ht="16.5">
      <c r="A31" s="279">
        <v>24</v>
      </c>
      <c r="B31" s="290">
        <v>59</v>
      </c>
      <c r="C31" s="280" t="s">
        <v>527</v>
      </c>
      <c r="D31" s="302" t="s">
        <v>527</v>
      </c>
      <c r="E31" s="175">
        <v>441</v>
      </c>
      <c r="F31" s="176" t="s">
        <v>31</v>
      </c>
      <c r="G31" s="175">
        <v>749</v>
      </c>
      <c r="H31" s="285">
        <v>59</v>
      </c>
      <c r="I31" s="285">
        <v>115</v>
      </c>
      <c r="J31" s="285">
        <v>6</v>
      </c>
      <c r="K31" s="285">
        <v>3</v>
      </c>
      <c r="L31" s="285">
        <v>7</v>
      </c>
      <c r="M31" s="285">
        <v>4</v>
      </c>
      <c r="N31" s="285">
        <v>15</v>
      </c>
      <c r="O31" s="285">
        <v>6</v>
      </c>
      <c r="P31" s="285">
        <v>11</v>
      </c>
      <c r="Q31" s="285">
        <v>130</v>
      </c>
      <c r="T31" s="287">
        <v>1</v>
      </c>
      <c r="U31" s="287">
        <v>1</v>
      </c>
      <c r="W31" s="285">
        <v>33</v>
      </c>
      <c r="AB31" s="285">
        <v>0</v>
      </c>
      <c r="AC31" s="285">
        <v>12</v>
      </c>
      <c r="AD31" s="285">
        <f t="shared" si="0"/>
        <v>403</v>
      </c>
    </row>
    <row r="32" spans="1:30" s="277" customFormat="1" ht="16.5">
      <c r="A32" s="279">
        <v>24</v>
      </c>
      <c r="B32" s="290">
        <v>59</v>
      </c>
      <c r="C32" s="280" t="s">
        <v>527</v>
      </c>
      <c r="D32" s="302" t="s">
        <v>527</v>
      </c>
      <c r="E32" s="175">
        <v>441</v>
      </c>
      <c r="F32" s="176" t="s">
        <v>32</v>
      </c>
      <c r="G32" s="175">
        <v>748</v>
      </c>
      <c r="H32" s="285">
        <v>78</v>
      </c>
      <c r="I32" s="285">
        <v>113</v>
      </c>
      <c r="J32" s="285">
        <v>9</v>
      </c>
      <c r="K32" s="285">
        <v>3</v>
      </c>
      <c r="L32" s="285">
        <v>10</v>
      </c>
      <c r="M32" s="285">
        <v>2</v>
      </c>
      <c r="N32" s="285">
        <v>17</v>
      </c>
      <c r="O32" s="285">
        <v>6</v>
      </c>
      <c r="P32" s="285">
        <v>9</v>
      </c>
      <c r="Q32" s="285">
        <v>127</v>
      </c>
      <c r="T32" s="287">
        <v>1</v>
      </c>
      <c r="U32" s="287">
        <v>0</v>
      </c>
      <c r="W32" s="285">
        <v>25</v>
      </c>
      <c r="AB32" s="285">
        <v>0</v>
      </c>
      <c r="AC32" s="285">
        <v>8</v>
      </c>
      <c r="AD32" s="285">
        <f t="shared" si="0"/>
        <v>408</v>
      </c>
    </row>
    <row r="33" spans="1:30" s="277" customFormat="1" ht="16.5">
      <c r="A33" s="279">
        <v>24</v>
      </c>
      <c r="B33" s="290">
        <v>59</v>
      </c>
      <c r="C33" s="280" t="s">
        <v>527</v>
      </c>
      <c r="D33" s="302" t="s">
        <v>527</v>
      </c>
      <c r="E33" s="175">
        <v>441</v>
      </c>
      <c r="F33" s="176" t="s">
        <v>33</v>
      </c>
      <c r="G33" s="175">
        <v>748</v>
      </c>
      <c r="H33" s="285">
        <v>47</v>
      </c>
      <c r="I33" s="285">
        <v>117</v>
      </c>
      <c r="J33" s="285">
        <v>6</v>
      </c>
      <c r="K33" s="285">
        <v>0</v>
      </c>
      <c r="L33" s="285">
        <v>7</v>
      </c>
      <c r="M33" s="285">
        <v>3</v>
      </c>
      <c r="N33" s="285">
        <v>11</v>
      </c>
      <c r="O33" s="285">
        <v>9</v>
      </c>
      <c r="P33" s="285">
        <v>5</v>
      </c>
      <c r="Q33" s="285">
        <v>124</v>
      </c>
      <c r="T33" s="287">
        <v>3</v>
      </c>
      <c r="U33" s="287">
        <v>2</v>
      </c>
      <c r="W33" s="285">
        <v>16</v>
      </c>
      <c r="AB33" s="285">
        <v>0</v>
      </c>
      <c r="AC33" s="285">
        <v>16</v>
      </c>
      <c r="AD33" s="285">
        <f t="shared" si="0"/>
        <v>366</v>
      </c>
    </row>
    <row r="34" spans="1:30" s="277" customFormat="1" ht="16.5">
      <c r="A34" s="279">
        <v>24</v>
      </c>
      <c r="B34" s="290">
        <v>59</v>
      </c>
      <c r="C34" s="280" t="s">
        <v>527</v>
      </c>
      <c r="D34" s="302" t="s">
        <v>527</v>
      </c>
      <c r="E34" s="175">
        <v>441</v>
      </c>
      <c r="F34" s="176" t="s">
        <v>197</v>
      </c>
      <c r="G34" s="175">
        <v>748</v>
      </c>
      <c r="H34" s="285">
        <v>97</v>
      </c>
      <c r="I34" s="285">
        <v>119</v>
      </c>
      <c r="J34" s="285">
        <v>8</v>
      </c>
      <c r="K34" s="285">
        <v>3</v>
      </c>
      <c r="L34" s="285">
        <v>7</v>
      </c>
      <c r="M34" s="285">
        <v>1</v>
      </c>
      <c r="N34" s="285">
        <v>10</v>
      </c>
      <c r="O34" s="285">
        <v>6</v>
      </c>
      <c r="P34" s="285">
        <v>14</v>
      </c>
      <c r="Q34" s="285">
        <v>104</v>
      </c>
      <c r="T34" s="287">
        <v>0</v>
      </c>
      <c r="U34" s="287">
        <v>2</v>
      </c>
      <c r="W34" s="285">
        <v>18</v>
      </c>
      <c r="AB34" s="285">
        <v>0</v>
      </c>
      <c r="AC34" s="285">
        <v>21</v>
      </c>
      <c r="AD34" s="285">
        <f t="shared" ref="AD34:AD55" si="1">SUM(H34:AC34)</f>
        <v>410</v>
      </c>
    </row>
    <row r="35" spans="1:30" s="277" customFormat="1" ht="16.5">
      <c r="A35" s="279">
        <v>24</v>
      </c>
      <c r="B35" s="290">
        <v>59</v>
      </c>
      <c r="C35" s="280" t="s">
        <v>527</v>
      </c>
      <c r="D35" s="303" t="s">
        <v>528</v>
      </c>
      <c r="E35" s="175">
        <v>442</v>
      </c>
      <c r="F35" s="176" t="s">
        <v>31</v>
      </c>
      <c r="G35" s="175">
        <v>609</v>
      </c>
      <c r="H35" s="285">
        <v>30</v>
      </c>
      <c r="I35" s="285">
        <v>87</v>
      </c>
      <c r="J35" s="285">
        <v>6</v>
      </c>
      <c r="K35" s="285">
        <v>26</v>
      </c>
      <c r="L35" s="285">
        <v>3</v>
      </c>
      <c r="M35" s="285">
        <v>1</v>
      </c>
      <c r="N35" s="285">
        <v>35</v>
      </c>
      <c r="O35" s="285">
        <v>5</v>
      </c>
      <c r="P35" s="285">
        <v>4</v>
      </c>
      <c r="Q35" s="285">
        <v>123</v>
      </c>
      <c r="T35" s="287">
        <v>2</v>
      </c>
      <c r="U35" s="287">
        <v>3</v>
      </c>
      <c r="W35" s="285">
        <v>2</v>
      </c>
      <c r="AB35" s="285">
        <v>0</v>
      </c>
      <c r="AC35" s="285">
        <v>21</v>
      </c>
      <c r="AD35" s="285">
        <f t="shared" si="1"/>
        <v>348</v>
      </c>
    </row>
    <row r="36" spans="1:30" s="277" customFormat="1" ht="16.5">
      <c r="A36" s="279">
        <v>24</v>
      </c>
      <c r="B36" s="290">
        <v>59</v>
      </c>
      <c r="C36" s="280" t="s">
        <v>527</v>
      </c>
      <c r="D36" s="303" t="s">
        <v>529</v>
      </c>
      <c r="E36" s="175">
        <v>442</v>
      </c>
      <c r="F36" s="176" t="s">
        <v>79</v>
      </c>
      <c r="G36" s="175">
        <v>630</v>
      </c>
      <c r="H36" s="285">
        <v>47</v>
      </c>
      <c r="I36" s="285">
        <v>156</v>
      </c>
      <c r="J36" s="285">
        <v>4</v>
      </c>
      <c r="K36" s="285">
        <v>12</v>
      </c>
      <c r="L36" s="285">
        <v>5</v>
      </c>
      <c r="M36" s="285">
        <v>2</v>
      </c>
      <c r="N36" s="285">
        <v>79</v>
      </c>
      <c r="O36" s="285">
        <v>7</v>
      </c>
      <c r="P36" s="285">
        <v>4</v>
      </c>
      <c r="Q36" s="285">
        <v>51</v>
      </c>
      <c r="T36" s="287">
        <v>2</v>
      </c>
      <c r="U36" s="287">
        <v>3</v>
      </c>
      <c r="W36" s="285">
        <v>0</v>
      </c>
      <c r="AB36" s="285">
        <v>0</v>
      </c>
      <c r="AC36" s="285">
        <v>16</v>
      </c>
      <c r="AD36" s="285">
        <f t="shared" si="1"/>
        <v>388</v>
      </c>
    </row>
    <row r="37" spans="1:30" s="334" customFormat="1" ht="60">
      <c r="A37" s="38">
        <v>24</v>
      </c>
      <c r="B37" s="358">
        <v>59</v>
      </c>
      <c r="C37" s="268" t="s">
        <v>527</v>
      </c>
      <c r="D37" s="303" t="s">
        <v>529</v>
      </c>
      <c r="E37" s="359">
        <v>442</v>
      </c>
      <c r="F37" s="360" t="s">
        <v>376</v>
      </c>
      <c r="G37" s="359">
        <v>630</v>
      </c>
      <c r="H37" s="336">
        <v>57</v>
      </c>
      <c r="I37" s="336">
        <v>148</v>
      </c>
      <c r="J37" s="336">
        <v>4</v>
      </c>
      <c r="K37" s="336">
        <v>14</v>
      </c>
      <c r="L37" s="336">
        <v>3</v>
      </c>
      <c r="M37" s="336">
        <v>3</v>
      </c>
      <c r="N37" s="336">
        <v>80</v>
      </c>
      <c r="O37" s="336">
        <v>7</v>
      </c>
      <c r="P37" s="336">
        <v>2</v>
      </c>
      <c r="Q37" s="336">
        <v>49</v>
      </c>
      <c r="T37" s="335">
        <v>4</v>
      </c>
      <c r="U37" s="335">
        <v>6</v>
      </c>
      <c r="W37" s="336">
        <v>1</v>
      </c>
      <c r="AB37" s="336">
        <v>0</v>
      </c>
      <c r="AC37" s="336">
        <v>19</v>
      </c>
      <c r="AD37" s="336">
        <f t="shared" si="1"/>
        <v>397</v>
      </c>
    </row>
    <row r="38" spans="1:30" s="277" customFormat="1" ht="16.5">
      <c r="A38" s="279">
        <v>24</v>
      </c>
      <c r="B38" s="290">
        <v>59</v>
      </c>
      <c r="C38" s="280" t="s">
        <v>527</v>
      </c>
      <c r="D38" s="303" t="s">
        <v>530</v>
      </c>
      <c r="E38" s="175">
        <v>443</v>
      </c>
      <c r="F38" s="176" t="s">
        <v>31</v>
      </c>
      <c r="G38" s="175">
        <v>479</v>
      </c>
      <c r="H38" s="285">
        <v>18</v>
      </c>
      <c r="I38" s="285">
        <v>41</v>
      </c>
      <c r="J38" s="285">
        <v>7</v>
      </c>
      <c r="K38" s="285">
        <v>2</v>
      </c>
      <c r="L38" s="285">
        <v>9</v>
      </c>
      <c r="M38" s="285">
        <v>1</v>
      </c>
      <c r="N38" s="285">
        <v>28</v>
      </c>
      <c r="O38" s="285">
        <v>5</v>
      </c>
      <c r="P38" s="285">
        <v>9</v>
      </c>
      <c r="Q38" s="285">
        <v>134</v>
      </c>
      <c r="T38" s="287">
        <v>0</v>
      </c>
      <c r="U38" s="287">
        <v>0</v>
      </c>
      <c r="W38" s="285">
        <v>2</v>
      </c>
      <c r="AB38" s="285">
        <v>0</v>
      </c>
      <c r="AC38" s="285">
        <v>11</v>
      </c>
      <c r="AD38" s="285">
        <f t="shared" si="1"/>
        <v>267</v>
      </c>
    </row>
    <row r="39" spans="1:30" s="277" customFormat="1" ht="16.5">
      <c r="A39" s="279">
        <v>24</v>
      </c>
      <c r="B39" s="290">
        <v>59</v>
      </c>
      <c r="C39" s="280" t="s">
        <v>527</v>
      </c>
      <c r="D39" s="303" t="s">
        <v>531</v>
      </c>
      <c r="E39" s="175">
        <v>444</v>
      </c>
      <c r="F39" s="176" t="s">
        <v>31</v>
      </c>
      <c r="G39" s="175">
        <v>563</v>
      </c>
      <c r="H39" s="285">
        <v>27</v>
      </c>
      <c r="I39" s="285">
        <v>132</v>
      </c>
      <c r="J39" s="285">
        <v>2</v>
      </c>
      <c r="K39" s="285">
        <v>7</v>
      </c>
      <c r="L39" s="285">
        <v>16</v>
      </c>
      <c r="M39" s="285">
        <v>1</v>
      </c>
      <c r="N39" s="285">
        <v>32</v>
      </c>
      <c r="O39" s="285">
        <v>5</v>
      </c>
      <c r="P39" s="285">
        <v>3</v>
      </c>
      <c r="Q39" s="285">
        <v>16</v>
      </c>
      <c r="T39" s="287">
        <v>2</v>
      </c>
      <c r="U39" s="287">
        <v>3</v>
      </c>
      <c r="W39" s="285">
        <v>2</v>
      </c>
      <c r="AB39" s="285">
        <v>0</v>
      </c>
      <c r="AC39" s="285">
        <v>9</v>
      </c>
      <c r="AD39" s="285">
        <f t="shared" si="1"/>
        <v>257</v>
      </c>
    </row>
    <row r="40" spans="1:30" s="277" customFormat="1" ht="16.5">
      <c r="A40" s="279">
        <v>24</v>
      </c>
      <c r="B40" s="290">
        <v>59</v>
      </c>
      <c r="C40" s="280" t="s">
        <v>527</v>
      </c>
      <c r="D40" s="303" t="s">
        <v>531</v>
      </c>
      <c r="E40" s="175">
        <v>444</v>
      </c>
      <c r="F40" s="176" t="s">
        <v>32</v>
      </c>
      <c r="G40" s="175">
        <v>562</v>
      </c>
      <c r="H40" s="285">
        <v>27</v>
      </c>
      <c r="I40" s="285">
        <v>112</v>
      </c>
      <c r="J40" s="285">
        <v>2</v>
      </c>
      <c r="K40" s="285">
        <v>11</v>
      </c>
      <c r="L40" s="285">
        <v>36</v>
      </c>
      <c r="M40" s="285">
        <v>1</v>
      </c>
      <c r="N40" s="285">
        <v>38</v>
      </c>
      <c r="O40" s="285">
        <v>2</v>
      </c>
      <c r="P40" s="285">
        <v>2</v>
      </c>
      <c r="Q40" s="285">
        <v>23</v>
      </c>
      <c r="T40" s="287">
        <v>0</v>
      </c>
      <c r="U40" s="287">
        <v>4</v>
      </c>
      <c r="W40" s="285">
        <v>4</v>
      </c>
      <c r="AB40" s="285">
        <v>0</v>
      </c>
      <c r="AC40" s="285">
        <v>20</v>
      </c>
      <c r="AD40" s="285">
        <f t="shared" si="1"/>
        <v>282</v>
      </c>
    </row>
    <row r="41" spans="1:30" s="277" customFormat="1" ht="16.5">
      <c r="A41" s="279">
        <v>24</v>
      </c>
      <c r="B41" s="290">
        <v>59</v>
      </c>
      <c r="C41" s="280" t="s">
        <v>527</v>
      </c>
      <c r="D41" s="303" t="s">
        <v>532</v>
      </c>
      <c r="E41" s="175">
        <v>445</v>
      </c>
      <c r="F41" s="176" t="s">
        <v>31</v>
      </c>
      <c r="G41" s="175">
        <v>642</v>
      </c>
      <c r="H41" s="285">
        <v>71</v>
      </c>
      <c r="I41" s="285">
        <v>172</v>
      </c>
      <c r="J41" s="285">
        <v>3</v>
      </c>
      <c r="K41" s="285">
        <v>5</v>
      </c>
      <c r="L41" s="285">
        <v>18</v>
      </c>
      <c r="M41" s="285">
        <v>1</v>
      </c>
      <c r="N41" s="285">
        <v>4</v>
      </c>
      <c r="O41" s="285">
        <v>5</v>
      </c>
      <c r="P41" s="285">
        <v>0</v>
      </c>
      <c r="Q41" s="285">
        <v>34</v>
      </c>
      <c r="T41" s="287">
        <v>5</v>
      </c>
      <c r="U41" s="287">
        <v>1</v>
      </c>
      <c r="W41" s="285">
        <v>0</v>
      </c>
      <c r="AB41" s="285">
        <v>0</v>
      </c>
      <c r="AC41" s="285">
        <v>16</v>
      </c>
      <c r="AD41" s="285">
        <f t="shared" si="1"/>
        <v>335</v>
      </c>
    </row>
    <row r="42" spans="1:30" s="277" customFormat="1" ht="16.5">
      <c r="A42" s="279">
        <v>24</v>
      </c>
      <c r="B42" s="290">
        <v>59</v>
      </c>
      <c r="C42" s="280" t="s">
        <v>527</v>
      </c>
      <c r="D42" s="303" t="s">
        <v>532</v>
      </c>
      <c r="E42" s="175">
        <v>445</v>
      </c>
      <c r="F42" s="176" t="s">
        <v>32</v>
      </c>
      <c r="G42" s="175">
        <v>641</v>
      </c>
      <c r="H42" s="285">
        <v>76</v>
      </c>
      <c r="I42" s="285">
        <v>169</v>
      </c>
      <c r="J42" s="285">
        <v>4</v>
      </c>
      <c r="K42" s="285">
        <v>3</v>
      </c>
      <c r="L42" s="285">
        <v>27</v>
      </c>
      <c r="M42" s="285">
        <v>0</v>
      </c>
      <c r="N42" s="285">
        <v>2</v>
      </c>
      <c r="O42" s="285">
        <v>1</v>
      </c>
      <c r="P42" s="285">
        <v>39</v>
      </c>
      <c r="Q42" s="285">
        <v>39</v>
      </c>
      <c r="T42" s="287">
        <v>0</v>
      </c>
      <c r="U42" s="287">
        <v>4</v>
      </c>
      <c r="W42" s="285">
        <v>1</v>
      </c>
      <c r="AB42" s="285">
        <v>0</v>
      </c>
      <c r="AC42" s="285">
        <v>16</v>
      </c>
      <c r="AD42" s="285">
        <f t="shared" si="1"/>
        <v>381</v>
      </c>
    </row>
    <row r="43" spans="1:30" s="277" customFormat="1" ht="16.5">
      <c r="A43" s="279">
        <v>24</v>
      </c>
      <c r="B43" s="290">
        <v>59</v>
      </c>
      <c r="C43" s="280" t="s">
        <v>527</v>
      </c>
      <c r="D43" s="303" t="s">
        <v>533</v>
      </c>
      <c r="E43" s="175">
        <v>446</v>
      </c>
      <c r="F43" s="176" t="s">
        <v>31</v>
      </c>
      <c r="G43" s="175">
        <v>547</v>
      </c>
      <c r="H43" s="285">
        <v>46</v>
      </c>
      <c r="I43" s="285">
        <v>77</v>
      </c>
      <c r="J43" s="285">
        <v>5</v>
      </c>
      <c r="K43" s="285">
        <v>4</v>
      </c>
      <c r="L43" s="285">
        <v>13</v>
      </c>
      <c r="M43" s="285">
        <v>2</v>
      </c>
      <c r="N43" s="285">
        <v>20</v>
      </c>
      <c r="O43" s="285">
        <v>3</v>
      </c>
      <c r="P43" s="285">
        <v>3</v>
      </c>
      <c r="Q43" s="285">
        <v>43</v>
      </c>
      <c r="T43" s="287">
        <v>0</v>
      </c>
      <c r="U43" s="287">
        <v>1</v>
      </c>
      <c r="W43" s="285">
        <v>2</v>
      </c>
      <c r="AB43" s="285">
        <v>0</v>
      </c>
      <c r="AC43" s="285">
        <v>17</v>
      </c>
      <c r="AD43" s="285">
        <f t="shared" si="1"/>
        <v>236</v>
      </c>
    </row>
    <row r="44" spans="1:30" s="277" customFormat="1" ht="16.5">
      <c r="A44" s="279">
        <v>24</v>
      </c>
      <c r="B44" s="290">
        <v>59</v>
      </c>
      <c r="C44" s="280" t="s">
        <v>527</v>
      </c>
      <c r="D44" s="303" t="s">
        <v>533</v>
      </c>
      <c r="E44" s="175">
        <v>446</v>
      </c>
      <c r="F44" s="176" t="s">
        <v>32</v>
      </c>
      <c r="G44" s="175">
        <v>547</v>
      </c>
      <c r="H44" s="285">
        <v>22</v>
      </c>
      <c r="I44" s="285">
        <v>74</v>
      </c>
      <c r="J44" s="285">
        <v>4</v>
      </c>
      <c r="K44" s="285">
        <v>3</v>
      </c>
      <c r="L44" s="285">
        <v>8</v>
      </c>
      <c r="M44" s="285">
        <v>6</v>
      </c>
      <c r="N44" s="285">
        <v>13</v>
      </c>
      <c r="O44" s="285">
        <v>5</v>
      </c>
      <c r="P44" s="285">
        <v>8</v>
      </c>
      <c r="Q44" s="285">
        <v>58</v>
      </c>
      <c r="T44" s="287">
        <v>1</v>
      </c>
      <c r="U44" s="287">
        <v>0</v>
      </c>
      <c r="W44" s="285">
        <v>1</v>
      </c>
      <c r="AB44" s="285">
        <v>0</v>
      </c>
      <c r="AC44" s="285">
        <v>15</v>
      </c>
      <c r="AD44" s="285">
        <f t="shared" si="1"/>
        <v>218</v>
      </c>
    </row>
    <row r="45" spans="1:30" s="277" customFormat="1" ht="16.5">
      <c r="A45" s="279">
        <v>24</v>
      </c>
      <c r="B45" s="290">
        <v>59</v>
      </c>
      <c r="C45" s="280" t="s">
        <v>527</v>
      </c>
      <c r="D45" s="303" t="s">
        <v>533</v>
      </c>
      <c r="E45" s="175">
        <v>446</v>
      </c>
      <c r="F45" s="176" t="s">
        <v>33</v>
      </c>
      <c r="G45" s="175">
        <v>547</v>
      </c>
      <c r="H45" s="285">
        <v>30</v>
      </c>
      <c r="I45" s="285">
        <v>74</v>
      </c>
      <c r="J45" s="285">
        <v>0</v>
      </c>
      <c r="K45" s="285">
        <v>5</v>
      </c>
      <c r="L45" s="285">
        <v>5</v>
      </c>
      <c r="M45" s="285">
        <v>1</v>
      </c>
      <c r="N45" s="285">
        <v>8</v>
      </c>
      <c r="O45" s="285">
        <v>7</v>
      </c>
      <c r="P45" s="285">
        <v>5</v>
      </c>
      <c r="Q45" s="285">
        <v>53</v>
      </c>
      <c r="T45" s="287">
        <v>0</v>
      </c>
      <c r="U45" s="287">
        <v>0</v>
      </c>
      <c r="W45" s="285">
        <v>4</v>
      </c>
      <c r="AB45" s="285">
        <v>0</v>
      </c>
      <c r="AC45" s="285">
        <v>13</v>
      </c>
      <c r="AD45" s="285">
        <f t="shared" si="1"/>
        <v>205</v>
      </c>
    </row>
    <row r="46" spans="1:30" s="277" customFormat="1" ht="16.5">
      <c r="A46" s="279">
        <v>24</v>
      </c>
      <c r="B46" s="290">
        <v>59</v>
      </c>
      <c r="C46" s="280" t="s">
        <v>527</v>
      </c>
      <c r="D46" s="303" t="s">
        <v>534</v>
      </c>
      <c r="E46" s="175">
        <v>447</v>
      </c>
      <c r="F46" s="176" t="s">
        <v>31</v>
      </c>
      <c r="G46" s="175">
        <v>448</v>
      </c>
      <c r="H46" s="285">
        <v>30</v>
      </c>
      <c r="I46" s="285">
        <v>110</v>
      </c>
      <c r="J46" s="285">
        <v>1</v>
      </c>
      <c r="K46" s="285">
        <v>5</v>
      </c>
      <c r="L46" s="285">
        <v>15</v>
      </c>
      <c r="M46" s="285">
        <v>5</v>
      </c>
      <c r="N46" s="285">
        <v>6</v>
      </c>
      <c r="O46" s="285">
        <v>3</v>
      </c>
      <c r="P46" s="285">
        <v>3</v>
      </c>
      <c r="Q46" s="285">
        <v>47</v>
      </c>
      <c r="T46" s="287">
        <v>2</v>
      </c>
      <c r="U46" s="287">
        <v>2</v>
      </c>
      <c r="W46" s="285">
        <v>17</v>
      </c>
      <c r="AB46" s="285">
        <v>0</v>
      </c>
      <c r="AC46" s="285">
        <v>5</v>
      </c>
      <c r="AD46" s="285">
        <f t="shared" si="1"/>
        <v>251</v>
      </c>
    </row>
    <row r="47" spans="1:30" s="277" customFormat="1" ht="16.5">
      <c r="A47" s="279">
        <v>24</v>
      </c>
      <c r="B47" s="290">
        <v>59</v>
      </c>
      <c r="C47" s="280" t="s">
        <v>527</v>
      </c>
      <c r="D47" s="303" t="s">
        <v>534</v>
      </c>
      <c r="E47" s="175">
        <v>447</v>
      </c>
      <c r="F47" s="176" t="s">
        <v>32</v>
      </c>
      <c r="G47" s="175">
        <v>447</v>
      </c>
      <c r="H47" s="285">
        <v>36</v>
      </c>
      <c r="I47" s="285">
        <v>92</v>
      </c>
      <c r="J47" s="285">
        <v>1</v>
      </c>
      <c r="K47" s="285">
        <v>8</v>
      </c>
      <c r="L47" s="285">
        <v>14</v>
      </c>
      <c r="M47" s="285">
        <v>0</v>
      </c>
      <c r="N47" s="285">
        <v>0</v>
      </c>
      <c r="O47" s="285">
        <v>4</v>
      </c>
      <c r="P47" s="285">
        <v>1</v>
      </c>
      <c r="Q47" s="285">
        <v>42</v>
      </c>
      <c r="T47" s="287">
        <v>1</v>
      </c>
      <c r="U47" s="287">
        <v>1</v>
      </c>
      <c r="W47" s="285">
        <v>8</v>
      </c>
      <c r="AB47" s="285">
        <v>0</v>
      </c>
      <c r="AC47" s="285">
        <v>10</v>
      </c>
      <c r="AD47" s="285">
        <f t="shared" si="1"/>
        <v>218</v>
      </c>
    </row>
    <row r="48" spans="1:30" s="277" customFormat="1" ht="16.5">
      <c r="A48" s="279">
        <v>24</v>
      </c>
      <c r="B48" s="290">
        <v>59</v>
      </c>
      <c r="C48" s="280" t="s">
        <v>527</v>
      </c>
      <c r="D48" s="303" t="s">
        <v>535</v>
      </c>
      <c r="E48" s="175">
        <v>448</v>
      </c>
      <c r="F48" s="176" t="s">
        <v>31</v>
      </c>
      <c r="G48" s="175">
        <v>436</v>
      </c>
      <c r="H48" s="285">
        <v>25</v>
      </c>
      <c r="I48" s="285">
        <v>140</v>
      </c>
      <c r="J48" s="285">
        <v>3</v>
      </c>
      <c r="K48" s="285">
        <v>4</v>
      </c>
      <c r="L48" s="285">
        <v>8</v>
      </c>
      <c r="M48" s="285">
        <v>2</v>
      </c>
      <c r="N48" s="285">
        <v>3</v>
      </c>
      <c r="O48" s="285">
        <v>6</v>
      </c>
      <c r="P48" s="285">
        <v>1</v>
      </c>
      <c r="Q48" s="285">
        <v>18</v>
      </c>
      <c r="T48" s="287">
        <v>0</v>
      </c>
      <c r="U48" s="287">
        <v>3</v>
      </c>
      <c r="W48" s="285">
        <v>2</v>
      </c>
      <c r="AB48" s="285">
        <v>0</v>
      </c>
      <c r="AC48" s="285">
        <v>11</v>
      </c>
      <c r="AD48" s="285">
        <f t="shared" si="1"/>
        <v>226</v>
      </c>
    </row>
    <row r="49" spans="1:30" s="277" customFormat="1" ht="16.5">
      <c r="A49" s="279">
        <v>24</v>
      </c>
      <c r="B49" s="290">
        <v>59</v>
      </c>
      <c r="C49" s="280" t="s">
        <v>527</v>
      </c>
      <c r="D49" s="303" t="s">
        <v>536</v>
      </c>
      <c r="E49" s="175">
        <v>449</v>
      </c>
      <c r="F49" s="176" t="s">
        <v>31</v>
      </c>
      <c r="G49" s="175">
        <v>645</v>
      </c>
      <c r="H49" s="285">
        <v>38</v>
      </c>
      <c r="I49" s="285">
        <v>163</v>
      </c>
      <c r="J49" s="285">
        <v>3</v>
      </c>
      <c r="K49" s="285">
        <v>3</v>
      </c>
      <c r="L49" s="285">
        <v>16</v>
      </c>
      <c r="M49" s="285">
        <v>4</v>
      </c>
      <c r="N49" s="285">
        <v>5</v>
      </c>
      <c r="O49" s="285">
        <v>4</v>
      </c>
      <c r="P49" s="285">
        <v>4</v>
      </c>
      <c r="Q49" s="285">
        <v>61</v>
      </c>
      <c r="T49" s="287">
        <v>0</v>
      </c>
      <c r="U49" s="287">
        <v>2</v>
      </c>
      <c r="W49" s="285">
        <v>6</v>
      </c>
      <c r="AB49" s="285">
        <v>16</v>
      </c>
      <c r="AC49" s="285">
        <v>0</v>
      </c>
      <c r="AD49" s="285">
        <f t="shared" si="1"/>
        <v>325</v>
      </c>
    </row>
    <row r="50" spans="1:30" s="277" customFormat="1" ht="16.5">
      <c r="A50" s="279">
        <v>24</v>
      </c>
      <c r="B50" s="290">
        <v>59</v>
      </c>
      <c r="C50" s="280" t="s">
        <v>527</v>
      </c>
      <c r="D50" s="303" t="s">
        <v>536</v>
      </c>
      <c r="E50" s="175">
        <v>449</v>
      </c>
      <c r="F50" s="176" t="s">
        <v>32</v>
      </c>
      <c r="G50" s="175">
        <v>644</v>
      </c>
      <c r="H50" s="285">
        <v>53</v>
      </c>
      <c r="I50" s="285">
        <v>139</v>
      </c>
      <c r="J50" s="285">
        <v>4</v>
      </c>
      <c r="K50" s="285">
        <v>6</v>
      </c>
      <c r="L50" s="285">
        <v>12</v>
      </c>
      <c r="M50" s="285">
        <v>0</v>
      </c>
      <c r="N50" s="285">
        <v>6</v>
      </c>
      <c r="O50" s="285">
        <v>11</v>
      </c>
      <c r="P50" s="285">
        <v>7</v>
      </c>
      <c r="Q50" s="285">
        <v>41</v>
      </c>
      <c r="T50" s="287">
        <v>2</v>
      </c>
      <c r="U50" s="287">
        <v>4</v>
      </c>
      <c r="W50" s="285">
        <v>6</v>
      </c>
      <c r="AB50" s="285">
        <v>0</v>
      </c>
      <c r="AC50" s="285">
        <v>13</v>
      </c>
      <c r="AD50" s="285">
        <f t="shared" si="1"/>
        <v>304</v>
      </c>
    </row>
    <row r="51" spans="1:30" s="277" customFormat="1" ht="16.5">
      <c r="A51" s="279">
        <v>24</v>
      </c>
      <c r="B51" s="290">
        <v>59</v>
      </c>
      <c r="C51" s="280" t="s">
        <v>527</v>
      </c>
      <c r="D51" s="303" t="s">
        <v>537</v>
      </c>
      <c r="E51" s="175">
        <v>450</v>
      </c>
      <c r="F51" s="176" t="s">
        <v>31</v>
      </c>
      <c r="G51" s="175">
        <v>583</v>
      </c>
      <c r="H51" s="285">
        <v>29</v>
      </c>
      <c r="I51" s="285">
        <v>101</v>
      </c>
      <c r="J51" s="285">
        <v>7</v>
      </c>
      <c r="K51" s="285">
        <v>7</v>
      </c>
      <c r="L51" s="285">
        <v>5</v>
      </c>
      <c r="M51" s="285">
        <v>0</v>
      </c>
      <c r="N51" s="285">
        <v>1</v>
      </c>
      <c r="O51" s="285">
        <v>3</v>
      </c>
      <c r="P51" s="285">
        <v>4</v>
      </c>
      <c r="Q51" s="285">
        <v>134</v>
      </c>
      <c r="T51" s="287">
        <v>0</v>
      </c>
      <c r="U51" s="287">
        <v>1</v>
      </c>
      <c r="W51" s="285">
        <v>2</v>
      </c>
      <c r="AB51" s="285">
        <v>0</v>
      </c>
      <c r="AC51" s="285">
        <v>16</v>
      </c>
      <c r="AD51" s="285">
        <f t="shared" si="1"/>
        <v>310</v>
      </c>
    </row>
    <row r="52" spans="1:30" s="277" customFormat="1" ht="16.5">
      <c r="A52" s="279">
        <v>24</v>
      </c>
      <c r="B52" s="290">
        <v>59</v>
      </c>
      <c r="C52" s="280" t="s">
        <v>527</v>
      </c>
      <c r="D52" s="303" t="s">
        <v>538</v>
      </c>
      <c r="E52" s="175">
        <v>451</v>
      </c>
      <c r="F52" s="176" t="s">
        <v>31</v>
      </c>
      <c r="G52" s="175">
        <v>456</v>
      </c>
      <c r="H52" s="285">
        <v>36</v>
      </c>
      <c r="I52" s="285">
        <v>71</v>
      </c>
      <c r="J52" s="285">
        <v>13</v>
      </c>
      <c r="K52" s="285">
        <v>9</v>
      </c>
      <c r="L52" s="285">
        <v>5</v>
      </c>
      <c r="M52" s="285">
        <v>0</v>
      </c>
      <c r="N52" s="285">
        <v>0</v>
      </c>
      <c r="O52" s="285">
        <v>11</v>
      </c>
      <c r="P52" s="285">
        <v>7</v>
      </c>
      <c r="Q52" s="285">
        <v>61</v>
      </c>
      <c r="T52" s="287">
        <v>7</v>
      </c>
      <c r="U52" s="287">
        <v>1</v>
      </c>
      <c r="W52" s="285">
        <v>5</v>
      </c>
      <c r="AB52" s="285">
        <v>0</v>
      </c>
      <c r="AC52" s="285">
        <v>13</v>
      </c>
      <c r="AD52" s="285">
        <f t="shared" si="1"/>
        <v>239</v>
      </c>
    </row>
    <row r="53" spans="1:30" s="277" customFormat="1" ht="16.5">
      <c r="A53" s="279">
        <v>24</v>
      </c>
      <c r="B53" s="290">
        <v>59</v>
      </c>
      <c r="C53" s="280" t="s">
        <v>527</v>
      </c>
      <c r="D53" s="303" t="s">
        <v>539</v>
      </c>
      <c r="E53" s="175">
        <v>452</v>
      </c>
      <c r="F53" s="176" t="s">
        <v>31</v>
      </c>
      <c r="G53" s="175">
        <v>399</v>
      </c>
      <c r="H53" s="285">
        <v>26</v>
      </c>
      <c r="I53" s="285">
        <v>151</v>
      </c>
      <c r="J53" s="285">
        <v>1</v>
      </c>
      <c r="K53" s="285">
        <v>3</v>
      </c>
      <c r="L53" s="285">
        <v>4</v>
      </c>
      <c r="M53" s="285">
        <v>0</v>
      </c>
      <c r="N53" s="285">
        <v>0</v>
      </c>
      <c r="O53" s="285">
        <v>3</v>
      </c>
      <c r="P53" s="285">
        <v>1</v>
      </c>
      <c r="Q53" s="285">
        <v>34</v>
      </c>
      <c r="T53" s="287">
        <v>2</v>
      </c>
      <c r="U53" s="287">
        <v>0</v>
      </c>
      <c r="W53" s="285">
        <v>1</v>
      </c>
      <c r="AB53" s="285">
        <v>0</v>
      </c>
      <c r="AC53" s="285">
        <v>16</v>
      </c>
      <c r="AD53" s="285">
        <f t="shared" si="1"/>
        <v>242</v>
      </c>
    </row>
    <row r="54" spans="1:30" s="277" customFormat="1" ht="16.5">
      <c r="A54" s="279">
        <v>24</v>
      </c>
      <c r="B54" s="290">
        <v>59</v>
      </c>
      <c r="C54" s="280" t="s">
        <v>527</v>
      </c>
      <c r="D54" s="303" t="s">
        <v>539</v>
      </c>
      <c r="E54" s="175">
        <v>452</v>
      </c>
      <c r="F54" s="176" t="s">
        <v>32</v>
      </c>
      <c r="G54" s="175">
        <v>399</v>
      </c>
      <c r="H54" s="285">
        <v>40</v>
      </c>
      <c r="I54" s="285">
        <v>111</v>
      </c>
      <c r="J54" s="285">
        <v>1</v>
      </c>
      <c r="K54" s="285">
        <v>1</v>
      </c>
      <c r="L54" s="285">
        <v>2</v>
      </c>
      <c r="M54" s="285">
        <v>2</v>
      </c>
      <c r="N54" s="285">
        <v>2</v>
      </c>
      <c r="O54" s="285">
        <v>4</v>
      </c>
      <c r="P54" s="285">
        <v>8</v>
      </c>
      <c r="Q54" s="285">
        <v>35</v>
      </c>
      <c r="T54" s="287">
        <v>0</v>
      </c>
      <c r="U54" s="287">
        <v>1</v>
      </c>
      <c r="W54" s="285">
        <v>0</v>
      </c>
      <c r="AB54" s="285">
        <v>0</v>
      </c>
      <c r="AC54" s="285">
        <v>7</v>
      </c>
      <c r="AD54" s="285">
        <f t="shared" si="1"/>
        <v>214</v>
      </c>
    </row>
    <row r="55" spans="1:30" s="277" customFormat="1" ht="17.25" thickBot="1">
      <c r="A55" s="279">
        <v>24</v>
      </c>
      <c r="B55" s="290">
        <v>59</v>
      </c>
      <c r="C55" s="280" t="s">
        <v>527</v>
      </c>
      <c r="D55" s="303" t="s">
        <v>540</v>
      </c>
      <c r="E55" s="177">
        <v>453</v>
      </c>
      <c r="F55" s="178" t="s">
        <v>31</v>
      </c>
      <c r="G55" s="177">
        <v>193</v>
      </c>
      <c r="H55" s="285">
        <v>7</v>
      </c>
      <c r="I55" s="285">
        <v>123</v>
      </c>
      <c r="J55" s="285">
        <v>0</v>
      </c>
      <c r="K55" s="285">
        <v>1</v>
      </c>
      <c r="L55" s="285">
        <v>3</v>
      </c>
      <c r="M55" s="285">
        <v>0</v>
      </c>
      <c r="N55" s="285">
        <v>1</v>
      </c>
      <c r="O55" s="285">
        <v>0</v>
      </c>
      <c r="P55" s="285">
        <v>1</v>
      </c>
      <c r="Q55" s="285">
        <v>28</v>
      </c>
      <c r="T55" s="287">
        <v>0</v>
      </c>
      <c r="U55" s="287">
        <v>0</v>
      </c>
      <c r="W55" s="285">
        <v>0</v>
      </c>
      <c r="AB55" s="285">
        <v>0</v>
      </c>
      <c r="AC55" s="285">
        <v>7</v>
      </c>
      <c r="AD55" s="285">
        <f t="shared" si="1"/>
        <v>171</v>
      </c>
    </row>
    <row r="56" spans="1:30" s="277" customFormat="1" ht="16.5">
      <c r="B56" s="291" t="s">
        <v>63</v>
      </c>
      <c r="C56" s="659" t="s">
        <v>64</v>
      </c>
      <c r="D56" s="659"/>
      <c r="E56" s="294"/>
      <c r="F56" s="294"/>
      <c r="G56" s="293">
        <f t="shared" ref="G56:Q56" si="2">SUM(G2:G55)</f>
        <v>31839</v>
      </c>
      <c r="H56" s="293">
        <f t="shared" si="2"/>
        <v>2534</v>
      </c>
      <c r="I56" s="293">
        <f t="shared" si="2"/>
        <v>5671</v>
      </c>
      <c r="J56" s="293">
        <f t="shared" si="2"/>
        <v>246</v>
      </c>
      <c r="K56" s="293">
        <f t="shared" si="2"/>
        <v>232</v>
      </c>
      <c r="L56" s="293">
        <f t="shared" si="2"/>
        <v>701</v>
      </c>
      <c r="M56" s="293">
        <f t="shared" si="2"/>
        <v>121</v>
      </c>
      <c r="N56" s="293">
        <f t="shared" si="2"/>
        <v>872</v>
      </c>
      <c r="O56" s="293">
        <f t="shared" si="2"/>
        <v>250</v>
      </c>
      <c r="P56" s="293">
        <f t="shared" si="2"/>
        <v>285</v>
      </c>
      <c r="Q56" s="293">
        <f t="shared" si="2"/>
        <v>3743</v>
      </c>
      <c r="T56" s="293">
        <f>SUM(T2:T55)</f>
        <v>77</v>
      </c>
      <c r="U56" s="293">
        <f>SUM(U2:U55)</f>
        <v>87</v>
      </c>
      <c r="W56" s="293">
        <f>SUM(W2:W55)</f>
        <v>948</v>
      </c>
      <c r="AB56" s="293">
        <f>SUM(AB2:AB55)</f>
        <v>23</v>
      </c>
      <c r="AC56" s="293">
        <f>SUM(AC2:AC55)</f>
        <v>675</v>
      </c>
      <c r="AD56" s="293">
        <f>SUM(AD2:AD55)</f>
        <v>16465</v>
      </c>
    </row>
    <row r="57" spans="1:30" s="277" customFormat="1" ht="16.5">
      <c r="E57" s="288"/>
      <c r="F57" s="288"/>
      <c r="T57" s="277">
        <f>T56/2</f>
        <v>38.5</v>
      </c>
      <c r="U57" s="277">
        <f>U56/2</f>
        <v>43.5</v>
      </c>
    </row>
    <row r="58" spans="1:30" s="277" customFormat="1" ht="16.5">
      <c r="B58" s="291" t="s">
        <v>65</v>
      </c>
      <c r="C58" s="660" t="s">
        <v>66</v>
      </c>
      <c r="D58" s="661"/>
      <c r="E58" s="661"/>
      <c r="F58" s="662"/>
      <c r="G58" s="292" t="s">
        <v>6</v>
      </c>
      <c r="H58" s="284" t="s">
        <v>7</v>
      </c>
      <c r="I58" s="284" t="s">
        <v>8</v>
      </c>
      <c r="J58" s="284" t="s">
        <v>9</v>
      </c>
      <c r="K58" s="284" t="s">
        <v>10</v>
      </c>
      <c r="L58" s="284" t="s">
        <v>11</v>
      </c>
      <c r="M58" s="284" t="s">
        <v>12</v>
      </c>
      <c r="N58" s="284" t="s">
        <v>13</v>
      </c>
      <c r="O58" s="284" t="s">
        <v>14</v>
      </c>
      <c r="P58" s="284" t="s">
        <v>15</v>
      </c>
      <c r="Q58" s="284" t="s">
        <v>16</v>
      </c>
      <c r="R58" s="284" t="s">
        <v>17</v>
      </c>
      <c r="S58" s="284" t="s">
        <v>18</v>
      </c>
      <c r="T58" s="300" t="s">
        <v>22</v>
      </c>
      <c r="U58" s="485" t="s">
        <v>23</v>
      </c>
      <c r="V58" s="485" t="s">
        <v>24</v>
      </c>
      <c r="W58" s="485" t="s">
        <v>25</v>
      </c>
      <c r="X58" s="485" t="s">
        <v>26</v>
      </c>
      <c r="Y58" s="298" t="s">
        <v>27</v>
      </c>
      <c r="Z58" s="298" t="s">
        <v>28</v>
      </c>
      <c r="AA58" s="298" t="s">
        <v>29</v>
      </c>
    </row>
    <row r="59" spans="1:30" s="277" customFormat="1" ht="16.5">
      <c r="C59" s="663"/>
      <c r="D59" s="664"/>
      <c r="E59" s="664"/>
      <c r="F59" s="665"/>
      <c r="G59" s="285">
        <f>G56</f>
        <v>31839</v>
      </c>
      <c r="H59" s="285">
        <f>H56+39</f>
        <v>2573</v>
      </c>
      <c r="I59" s="285">
        <f>I56+44</f>
        <v>5715</v>
      </c>
      <c r="J59" s="285">
        <f>J56+38</f>
        <v>284</v>
      </c>
      <c r="K59" s="285">
        <f>K56+43</f>
        <v>275</v>
      </c>
      <c r="L59" s="285">
        <f t="shared" ref="L59:S59" si="3">L56</f>
        <v>701</v>
      </c>
      <c r="M59" s="285">
        <f t="shared" si="3"/>
        <v>121</v>
      </c>
      <c r="N59" s="285">
        <f t="shared" si="3"/>
        <v>872</v>
      </c>
      <c r="O59" s="285">
        <f t="shared" si="3"/>
        <v>250</v>
      </c>
      <c r="P59" s="285">
        <f t="shared" si="3"/>
        <v>285</v>
      </c>
      <c r="Q59" s="285">
        <f t="shared" si="3"/>
        <v>3743</v>
      </c>
      <c r="R59" s="285">
        <f t="shared" si="3"/>
        <v>0</v>
      </c>
      <c r="S59" s="285">
        <f t="shared" si="3"/>
        <v>0</v>
      </c>
      <c r="T59" s="285">
        <f>W56</f>
        <v>948</v>
      </c>
      <c r="U59" s="285">
        <f t="shared" ref="U59:Z59" si="4">X56</f>
        <v>0</v>
      </c>
      <c r="V59" s="285">
        <f t="shared" si="4"/>
        <v>0</v>
      </c>
      <c r="W59" s="285">
        <f t="shared" si="4"/>
        <v>0</v>
      </c>
      <c r="X59" s="285">
        <f t="shared" si="4"/>
        <v>0</v>
      </c>
      <c r="Y59" s="285">
        <f t="shared" si="4"/>
        <v>23</v>
      </c>
      <c r="Z59" s="285">
        <f t="shared" si="4"/>
        <v>675</v>
      </c>
      <c r="AA59" s="277">
        <f>SUM(H59:Z59)</f>
        <v>16465</v>
      </c>
    </row>
    <row r="60" spans="1:30" s="277" customFormat="1" ht="16.5">
      <c r="E60" s="288"/>
      <c r="F60" s="288"/>
    </row>
    <row r="61" spans="1:30" s="277" customFormat="1" ht="37.5" customHeight="1">
      <c r="B61" s="291" t="s">
        <v>67</v>
      </c>
      <c r="C61" s="666" t="s">
        <v>68</v>
      </c>
      <c r="D61" s="666"/>
      <c r="E61" s="666"/>
      <c r="F61" s="666"/>
      <c r="G61" s="292" t="s">
        <v>6</v>
      </c>
      <c r="H61" s="667" t="s">
        <v>69</v>
      </c>
      <c r="I61" s="667"/>
      <c r="J61" s="667" t="s">
        <v>70</v>
      </c>
      <c r="K61" s="667"/>
      <c r="L61" s="284" t="s">
        <v>11</v>
      </c>
      <c r="M61" s="284" t="s">
        <v>12</v>
      </c>
      <c r="N61" s="284" t="s">
        <v>13</v>
      </c>
      <c r="O61" s="284" t="s">
        <v>14</v>
      </c>
      <c r="P61" s="284" t="s">
        <v>15</v>
      </c>
      <c r="Q61" s="284" t="s">
        <v>16</v>
      </c>
      <c r="R61" s="284" t="s">
        <v>17</v>
      </c>
      <c r="S61" s="284" t="s">
        <v>18</v>
      </c>
      <c r="T61" s="300" t="s">
        <v>22</v>
      </c>
      <c r="U61" s="485" t="s">
        <v>23</v>
      </c>
      <c r="V61" s="485" t="s">
        <v>24</v>
      </c>
      <c r="W61" s="485" t="s">
        <v>25</v>
      </c>
      <c r="X61" s="485" t="s">
        <v>26</v>
      </c>
      <c r="Y61" s="298" t="s">
        <v>27</v>
      </c>
      <c r="Z61" s="298" t="s">
        <v>28</v>
      </c>
      <c r="AA61" s="298" t="s">
        <v>29</v>
      </c>
    </row>
    <row r="62" spans="1:30" s="277" customFormat="1" ht="27" customHeight="1">
      <c r="C62" s="666"/>
      <c r="D62" s="666"/>
      <c r="E62" s="666"/>
      <c r="F62" s="666"/>
      <c r="G62" s="285">
        <f>G56</f>
        <v>31839</v>
      </c>
      <c r="H62" s="668">
        <f>H59+J59</f>
        <v>2857</v>
      </c>
      <c r="I62" s="668"/>
      <c r="J62" s="668">
        <f>I59+K59</f>
        <v>5990</v>
      </c>
      <c r="K62" s="668"/>
      <c r="L62" s="285">
        <f>L59</f>
        <v>701</v>
      </c>
      <c r="M62" s="285">
        <f t="shared" ref="M62:Z62" si="5">M59</f>
        <v>121</v>
      </c>
      <c r="N62" s="285">
        <f t="shared" si="5"/>
        <v>872</v>
      </c>
      <c r="O62" s="285">
        <f t="shared" si="5"/>
        <v>250</v>
      </c>
      <c r="P62" s="285">
        <f t="shared" si="5"/>
        <v>285</v>
      </c>
      <c r="Q62" s="285">
        <f t="shared" si="5"/>
        <v>3743</v>
      </c>
      <c r="R62" s="285" t="s">
        <v>790</v>
      </c>
      <c r="S62" s="285" t="s">
        <v>790</v>
      </c>
      <c r="T62" s="285">
        <f t="shared" si="5"/>
        <v>948</v>
      </c>
      <c r="U62" s="285" t="s">
        <v>790</v>
      </c>
      <c r="V62" s="285" t="s">
        <v>790</v>
      </c>
      <c r="W62" s="285" t="s">
        <v>790</v>
      </c>
      <c r="X62" s="285" t="s">
        <v>790</v>
      </c>
      <c r="Y62" s="285">
        <f t="shared" si="5"/>
        <v>23</v>
      </c>
      <c r="Z62" s="285">
        <f t="shared" si="5"/>
        <v>675</v>
      </c>
      <c r="AA62" s="277">
        <f>SUM(H62:Z62)</f>
        <v>16465</v>
      </c>
    </row>
    <row r="65" spans="1:30">
      <c r="C65" t="s">
        <v>541</v>
      </c>
    </row>
    <row r="67" spans="1:30" s="301" customFormat="1" ht="12.75">
      <c r="A67" s="295" t="s">
        <v>0</v>
      </c>
      <c r="B67" s="296" t="s">
        <v>1</v>
      </c>
      <c r="C67" s="273" t="s">
        <v>2</v>
      </c>
      <c r="D67" s="273" t="s">
        <v>3</v>
      </c>
      <c r="E67" s="297" t="s">
        <v>4</v>
      </c>
      <c r="F67" s="297" t="s">
        <v>5</v>
      </c>
      <c r="G67" s="297" t="s">
        <v>6</v>
      </c>
      <c r="H67" s="298" t="s">
        <v>7</v>
      </c>
      <c r="I67" s="298" t="s">
        <v>8</v>
      </c>
      <c r="J67" s="298" t="s">
        <v>9</v>
      </c>
      <c r="K67" s="298" t="s">
        <v>10</v>
      </c>
      <c r="L67" s="298" t="s">
        <v>11</v>
      </c>
      <c r="M67" s="298" t="s">
        <v>12</v>
      </c>
      <c r="N67" s="298" t="s">
        <v>13</v>
      </c>
      <c r="O67" s="298" t="s">
        <v>14</v>
      </c>
      <c r="P67" s="298" t="s">
        <v>15</v>
      </c>
      <c r="Q67" s="298" t="s">
        <v>16</v>
      </c>
      <c r="R67" s="284" t="s">
        <v>17</v>
      </c>
      <c r="S67" s="284" t="s">
        <v>18</v>
      </c>
      <c r="T67" s="299" t="s">
        <v>19</v>
      </c>
      <c r="U67" s="299" t="s">
        <v>20</v>
      </c>
      <c r="V67" s="286" t="s">
        <v>21</v>
      </c>
      <c r="W67" s="300" t="s">
        <v>22</v>
      </c>
      <c r="X67" s="284" t="s">
        <v>23</v>
      </c>
      <c r="Y67" s="284" t="s">
        <v>24</v>
      </c>
      <c r="Z67" s="284" t="s">
        <v>25</v>
      </c>
      <c r="AA67" s="284" t="s">
        <v>26</v>
      </c>
      <c r="AB67" s="298" t="s">
        <v>27</v>
      </c>
      <c r="AC67" s="298" t="s">
        <v>28</v>
      </c>
      <c r="AD67" s="298" t="s">
        <v>29</v>
      </c>
    </row>
    <row r="68" spans="1:30" s="277" customFormat="1" ht="16.5">
      <c r="A68" s="279">
        <v>24</v>
      </c>
      <c r="B68" s="290">
        <v>252</v>
      </c>
      <c r="C68" s="280" t="s">
        <v>670</v>
      </c>
      <c r="D68" s="280" t="s">
        <v>670</v>
      </c>
      <c r="E68" s="175">
        <v>1310</v>
      </c>
      <c r="F68" s="176" t="s">
        <v>31</v>
      </c>
      <c r="G68" s="175">
        <v>401</v>
      </c>
      <c r="H68" s="285">
        <v>124</v>
      </c>
      <c r="I68" s="285">
        <v>119</v>
      </c>
      <c r="J68" s="285">
        <v>3</v>
      </c>
      <c r="K68" s="285">
        <v>4</v>
      </c>
      <c r="L68" s="285">
        <v>1</v>
      </c>
      <c r="M68" s="285">
        <v>0</v>
      </c>
      <c r="Q68" s="285">
        <v>5</v>
      </c>
      <c r="T68" s="287">
        <v>8</v>
      </c>
      <c r="U68" s="287">
        <v>5</v>
      </c>
      <c r="AB68" s="285">
        <v>0</v>
      </c>
      <c r="AC68" s="285">
        <v>15</v>
      </c>
      <c r="AD68" s="285">
        <f t="shared" ref="AD68:AD73" si="6">SUM(H68:AC68)</f>
        <v>284</v>
      </c>
    </row>
    <row r="69" spans="1:30" s="277" customFormat="1" ht="16.5">
      <c r="A69" s="279">
        <v>24</v>
      </c>
      <c r="B69" s="290">
        <v>252</v>
      </c>
      <c r="C69" s="280" t="s">
        <v>670</v>
      </c>
      <c r="D69" s="280" t="s">
        <v>670</v>
      </c>
      <c r="E69" s="175">
        <v>1310</v>
      </c>
      <c r="F69" s="176" t="s">
        <v>32</v>
      </c>
      <c r="G69" s="175">
        <v>400</v>
      </c>
      <c r="H69" s="285">
        <v>128</v>
      </c>
      <c r="I69" s="285">
        <v>122</v>
      </c>
      <c r="J69" s="285">
        <v>2</v>
      </c>
      <c r="K69" s="285">
        <v>0</v>
      </c>
      <c r="L69" s="285">
        <v>2</v>
      </c>
      <c r="M69" s="285">
        <v>1</v>
      </c>
      <c r="Q69" s="285">
        <v>2</v>
      </c>
      <c r="T69" s="287">
        <v>7</v>
      </c>
      <c r="U69" s="287">
        <v>7</v>
      </c>
      <c r="AB69" s="285">
        <v>0</v>
      </c>
      <c r="AC69" s="285">
        <v>16</v>
      </c>
      <c r="AD69" s="285">
        <f t="shared" si="6"/>
        <v>287</v>
      </c>
    </row>
    <row r="70" spans="1:30" s="277" customFormat="1" ht="16.5">
      <c r="A70" s="279">
        <v>24</v>
      </c>
      <c r="B70" s="290">
        <v>252</v>
      </c>
      <c r="C70" s="280" t="s">
        <v>670</v>
      </c>
      <c r="D70" s="280" t="s">
        <v>671</v>
      </c>
      <c r="E70" s="175">
        <v>1310</v>
      </c>
      <c r="F70" s="176" t="s">
        <v>79</v>
      </c>
      <c r="G70" s="175">
        <v>383</v>
      </c>
      <c r="H70" s="285">
        <v>123</v>
      </c>
      <c r="I70" s="285">
        <v>123</v>
      </c>
      <c r="J70" s="285">
        <v>12</v>
      </c>
      <c r="K70" s="285">
        <v>3</v>
      </c>
      <c r="L70" s="285">
        <v>1</v>
      </c>
      <c r="M70" s="285">
        <v>0</v>
      </c>
      <c r="Q70" s="285">
        <v>4</v>
      </c>
      <c r="T70" s="287">
        <v>1</v>
      </c>
      <c r="U70" s="287">
        <v>4</v>
      </c>
      <c r="AB70" s="285">
        <v>0</v>
      </c>
      <c r="AC70" s="285">
        <v>6</v>
      </c>
      <c r="AD70" s="285">
        <f t="shared" si="6"/>
        <v>277</v>
      </c>
    </row>
    <row r="71" spans="1:30" s="277" customFormat="1" ht="16.5">
      <c r="A71" s="279">
        <v>24</v>
      </c>
      <c r="B71" s="290">
        <v>252</v>
      </c>
      <c r="C71" s="280" t="s">
        <v>670</v>
      </c>
      <c r="D71" s="302" t="s">
        <v>672</v>
      </c>
      <c r="E71" s="175">
        <v>1311</v>
      </c>
      <c r="F71" s="176" t="s">
        <v>31</v>
      </c>
      <c r="G71" s="175">
        <v>690</v>
      </c>
      <c r="H71" s="285">
        <v>231</v>
      </c>
      <c r="I71" s="285">
        <v>177</v>
      </c>
      <c r="J71" s="285">
        <v>20</v>
      </c>
      <c r="K71" s="285">
        <v>1</v>
      </c>
      <c r="L71" s="285">
        <v>6</v>
      </c>
      <c r="M71" s="285">
        <v>3</v>
      </c>
      <c r="Q71" s="285">
        <v>10</v>
      </c>
      <c r="T71" s="287">
        <v>8</v>
      </c>
      <c r="U71" s="287">
        <v>1</v>
      </c>
      <c r="AB71" s="285">
        <v>0</v>
      </c>
      <c r="AC71" s="285">
        <v>11</v>
      </c>
      <c r="AD71" s="285">
        <f t="shared" si="6"/>
        <v>468</v>
      </c>
    </row>
    <row r="72" spans="1:30" s="277" customFormat="1" ht="16.5">
      <c r="A72" s="279">
        <v>24</v>
      </c>
      <c r="B72" s="290">
        <v>252</v>
      </c>
      <c r="C72" s="280" t="s">
        <v>670</v>
      </c>
      <c r="D72" s="302" t="s">
        <v>673</v>
      </c>
      <c r="E72" s="175">
        <v>1312</v>
      </c>
      <c r="F72" s="176" t="s">
        <v>31</v>
      </c>
      <c r="G72" s="175">
        <v>238</v>
      </c>
      <c r="H72" s="285">
        <v>75</v>
      </c>
      <c r="I72" s="285">
        <v>56</v>
      </c>
      <c r="J72" s="285">
        <v>0</v>
      </c>
      <c r="K72" s="285">
        <v>0</v>
      </c>
      <c r="L72" s="285">
        <v>2</v>
      </c>
      <c r="M72" s="285">
        <v>0</v>
      </c>
      <c r="Q72" s="285">
        <v>2</v>
      </c>
      <c r="T72" s="287">
        <v>0</v>
      </c>
      <c r="U72" s="287">
        <v>0</v>
      </c>
      <c r="AB72" s="285">
        <v>0</v>
      </c>
      <c r="AC72" s="285">
        <v>8</v>
      </c>
      <c r="AD72" s="285">
        <f t="shared" si="6"/>
        <v>143</v>
      </c>
    </row>
    <row r="73" spans="1:30" s="277" customFormat="1" ht="16.5">
      <c r="A73" s="279">
        <v>24</v>
      </c>
      <c r="B73" s="290">
        <v>252</v>
      </c>
      <c r="C73" s="280" t="s">
        <v>670</v>
      </c>
      <c r="D73" s="302" t="s">
        <v>647</v>
      </c>
      <c r="E73" s="175">
        <v>1313</v>
      </c>
      <c r="F73" s="176" t="s">
        <v>31</v>
      </c>
      <c r="G73" s="175">
        <v>305</v>
      </c>
      <c r="H73" s="285">
        <v>91</v>
      </c>
      <c r="I73" s="285">
        <v>127</v>
      </c>
      <c r="J73" s="285">
        <v>2</v>
      </c>
      <c r="K73" s="285">
        <v>1</v>
      </c>
      <c r="L73" s="285">
        <v>2</v>
      </c>
      <c r="M73" s="285">
        <v>1</v>
      </c>
      <c r="Q73" s="285">
        <v>2</v>
      </c>
      <c r="T73" s="287">
        <v>3</v>
      </c>
      <c r="U73" s="287">
        <v>1</v>
      </c>
      <c r="AB73" s="285">
        <v>0</v>
      </c>
      <c r="AC73" s="285">
        <v>7</v>
      </c>
      <c r="AD73" s="285">
        <f t="shared" si="6"/>
        <v>237</v>
      </c>
    </row>
    <row r="74" spans="1:30" s="277" customFormat="1" ht="16.5">
      <c r="B74" s="291" t="s">
        <v>63</v>
      </c>
      <c r="C74" s="659" t="s">
        <v>64</v>
      </c>
      <c r="D74" s="659"/>
      <c r="E74" s="388"/>
      <c r="F74" s="388"/>
      <c r="G74" s="293">
        <f t="shared" ref="G74:M74" si="7">SUM(G68:G73)</f>
        <v>2417</v>
      </c>
      <c r="H74" s="293">
        <f t="shared" si="7"/>
        <v>772</v>
      </c>
      <c r="I74" s="293">
        <f t="shared" si="7"/>
        <v>724</v>
      </c>
      <c r="J74" s="293">
        <f t="shared" si="7"/>
        <v>39</v>
      </c>
      <c r="K74" s="293">
        <f t="shared" si="7"/>
        <v>9</v>
      </c>
      <c r="L74" s="293">
        <f t="shared" si="7"/>
        <v>14</v>
      </c>
      <c r="M74" s="293">
        <f t="shared" si="7"/>
        <v>5</v>
      </c>
      <c r="N74" s="293">
        <f t="shared" ref="N74" si="8">SUM(N68:N73)</f>
        <v>0</v>
      </c>
      <c r="O74" s="293">
        <f t="shared" ref="O74" si="9">SUM(O68:O73)</f>
        <v>0</v>
      </c>
      <c r="P74" s="293">
        <f t="shared" ref="P74" si="10">SUM(P68:P73)</f>
        <v>0</v>
      </c>
      <c r="Q74" s="293">
        <f>SUM(Q68:Q73)</f>
        <v>25</v>
      </c>
      <c r="R74" s="293">
        <f t="shared" ref="R74:S74" si="11">SUM(R68:R73)</f>
        <v>0</v>
      </c>
      <c r="S74" s="293">
        <f t="shared" si="11"/>
        <v>0</v>
      </c>
      <c r="T74" s="293">
        <f>SUM(T68:T73)</f>
        <v>27</v>
      </c>
      <c r="U74" s="293">
        <f>SUM(U68:U73)</f>
        <v>18</v>
      </c>
      <c r="V74" s="293">
        <f t="shared" ref="V74:AA74" si="12">SUM(V68:V73)</f>
        <v>0</v>
      </c>
      <c r="W74" s="293">
        <f t="shared" si="12"/>
        <v>0</v>
      </c>
      <c r="X74" s="293">
        <f t="shared" si="12"/>
        <v>0</v>
      </c>
      <c r="Y74" s="293">
        <f t="shared" si="12"/>
        <v>0</v>
      </c>
      <c r="Z74" s="293">
        <f t="shared" si="12"/>
        <v>0</v>
      </c>
      <c r="AA74" s="293">
        <f t="shared" si="12"/>
        <v>0</v>
      </c>
      <c r="AB74" s="293">
        <f>SUM(AB68:AB73)</f>
        <v>0</v>
      </c>
      <c r="AC74" s="293">
        <f>SUM(AC68:AC73)</f>
        <v>63</v>
      </c>
      <c r="AD74" s="293">
        <f>SUM(AD68:AD73)</f>
        <v>1696</v>
      </c>
    </row>
    <row r="75" spans="1:30" s="277" customFormat="1" ht="16.5">
      <c r="E75" s="288"/>
      <c r="F75" s="288"/>
      <c r="T75" s="277">
        <f>T74/2</f>
        <v>13.5</v>
      </c>
      <c r="U75" s="277">
        <f>U74/2</f>
        <v>9</v>
      </c>
    </row>
    <row r="76" spans="1:30" s="277" customFormat="1" ht="16.5">
      <c r="B76" s="291" t="s">
        <v>65</v>
      </c>
      <c r="C76" s="660" t="s">
        <v>66</v>
      </c>
      <c r="D76" s="661"/>
      <c r="E76" s="661"/>
      <c r="F76" s="662"/>
      <c r="G76" s="292" t="s">
        <v>6</v>
      </c>
      <c r="H76" s="284" t="s">
        <v>7</v>
      </c>
      <c r="I76" s="284" t="s">
        <v>8</v>
      </c>
      <c r="J76" s="284" t="s">
        <v>9</v>
      </c>
      <c r="K76" s="284" t="s">
        <v>10</v>
      </c>
      <c r="L76" s="284" t="s">
        <v>11</v>
      </c>
      <c r="M76" s="284" t="s">
        <v>12</v>
      </c>
      <c r="N76" s="298" t="s">
        <v>13</v>
      </c>
      <c r="O76" s="298" t="s">
        <v>14</v>
      </c>
      <c r="P76" s="298" t="s">
        <v>15</v>
      </c>
      <c r="Q76" s="284" t="s">
        <v>16</v>
      </c>
      <c r="R76" s="284" t="s">
        <v>17</v>
      </c>
      <c r="S76" s="284" t="s">
        <v>18</v>
      </c>
      <c r="T76" s="300" t="s">
        <v>22</v>
      </c>
      <c r="U76" s="284" t="s">
        <v>23</v>
      </c>
      <c r="V76" s="284" t="s">
        <v>24</v>
      </c>
      <c r="W76" s="284" t="s">
        <v>25</v>
      </c>
      <c r="X76" s="284" t="s">
        <v>26</v>
      </c>
      <c r="Y76" s="298" t="s">
        <v>27</v>
      </c>
      <c r="Z76" s="298" t="s">
        <v>28</v>
      </c>
      <c r="AA76" s="298" t="s">
        <v>29</v>
      </c>
    </row>
    <row r="77" spans="1:30" s="277" customFormat="1" ht="16.5">
      <c r="C77" s="663"/>
      <c r="D77" s="664"/>
      <c r="E77" s="664"/>
      <c r="F77" s="665"/>
      <c r="G77" s="285">
        <f t="shared" ref="G77:M77" si="13">G74</f>
        <v>2417</v>
      </c>
      <c r="H77" s="285">
        <f>H74+14</f>
        <v>786</v>
      </c>
      <c r="I77" s="285">
        <f>I74+9</f>
        <v>733</v>
      </c>
      <c r="J77" s="285">
        <f>J74+13</f>
        <v>52</v>
      </c>
      <c r="K77" s="285">
        <f>K74+9</f>
        <v>18</v>
      </c>
      <c r="L77" s="285">
        <f t="shared" si="13"/>
        <v>14</v>
      </c>
      <c r="M77" s="285">
        <f t="shared" si="13"/>
        <v>5</v>
      </c>
      <c r="Q77" s="285">
        <f>Q74</f>
        <v>25</v>
      </c>
      <c r="Y77" s="277">
        <v>0</v>
      </c>
      <c r="Z77" s="277">
        <v>63</v>
      </c>
      <c r="AA77" s="277">
        <f>SUM(H77:Z77)</f>
        <v>1696</v>
      </c>
    </row>
    <row r="78" spans="1:30" s="277" customFormat="1" ht="16.5">
      <c r="E78" s="288"/>
      <c r="F78" s="288"/>
    </row>
    <row r="79" spans="1:30" s="277" customFormat="1" ht="37.5" customHeight="1">
      <c r="B79" s="291" t="s">
        <v>67</v>
      </c>
      <c r="C79" s="666" t="s">
        <v>68</v>
      </c>
      <c r="D79" s="666"/>
      <c r="E79" s="666"/>
      <c r="F79" s="666"/>
      <c r="G79" s="292" t="s">
        <v>6</v>
      </c>
      <c r="H79" s="667" t="s">
        <v>69</v>
      </c>
      <c r="I79" s="667"/>
      <c r="J79" s="667" t="s">
        <v>70</v>
      </c>
      <c r="K79" s="667"/>
      <c r="L79" s="284" t="s">
        <v>11</v>
      </c>
      <c r="M79" s="284" t="s">
        <v>12</v>
      </c>
      <c r="N79" s="298" t="s">
        <v>13</v>
      </c>
      <c r="O79" s="298" t="s">
        <v>14</v>
      </c>
      <c r="P79" s="298" t="s">
        <v>15</v>
      </c>
      <c r="Q79" s="284" t="s">
        <v>16</v>
      </c>
      <c r="R79" s="284" t="s">
        <v>17</v>
      </c>
      <c r="S79" s="284" t="s">
        <v>18</v>
      </c>
      <c r="T79" s="300" t="s">
        <v>22</v>
      </c>
      <c r="U79" s="284" t="s">
        <v>23</v>
      </c>
      <c r="V79" s="284" t="s">
        <v>24</v>
      </c>
      <c r="W79" s="284" t="s">
        <v>25</v>
      </c>
      <c r="X79" s="284" t="s">
        <v>26</v>
      </c>
      <c r="Y79" s="298" t="s">
        <v>27</v>
      </c>
      <c r="Z79" s="298" t="s">
        <v>28</v>
      </c>
      <c r="AA79" s="298" t="s">
        <v>29</v>
      </c>
    </row>
    <row r="80" spans="1:30" s="277" customFormat="1" ht="27" customHeight="1">
      <c r="C80" s="666"/>
      <c r="D80" s="666"/>
      <c r="E80" s="666"/>
      <c r="F80" s="666"/>
      <c r="G80" s="285">
        <f>G74</f>
        <v>2417</v>
      </c>
      <c r="H80" s="668">
        <f>H77+J77</f>
        <v>838</v>
      </c>
      <c r="I80" s="668"/>
      <c r="J80" s="668">
        <f>I77+K77</f>
        <v>751</v>
      </c>
      <c r="K80" s="668"/>
      <c r="L80" s="285">
        <f>L77</f>
        <v>14</v>
      </c>
      <c r="M80" s="285">
        <f t="shared" ref="M80" si="14">M77</f>
        <v>5</v>
      </c>
      <c r="N80" s="277" t="s">
        <v>790</v>
      </c>
      <c r="O80" s="277" t="s">
        <v>790</v>
      </c>
      <c r="P80" s="277" t="s">
        <v>790</v>
      </c>
      <c r="Q80" s="285">
        <f>Q77</f>
        <v>25</v>
      </c>
      <c r="R80" s="277" t="s">
        <v>790</v>
      </c>
      <c r="S80" s="277" t="s">
        <v>790</v>
      </c>
      <c r="T80" s="277" t="s">
        <v>790</v>
      </c>
      <c r="U80" s="277" t="s">
        <v>790</v>
      </c>
      <c r="V80" s="277" t="s">
        <v>790</v>
      </c>
      <c r="W80" s="277" t="s">
        <v>790</v>
      </c>
      <c r="X80" s="277" t="s">
        <v>790</v>
      </c>
      <c r="Y80" s="277">
        <v>0</v>
      </c>
      <c r="Z80" s="277">
        <v>63</v>
      </c>
      <c r="AA80" s="277">
        <f>SUM(H80:Z80)</f>
        <v>1696</v>
      </c>
    </row>
    <row r="81" s="277" customFormat="1" ht="16.5"/>
  </sheetData>
  <mergeCells count="14">
    <mergeCell ref="C56:D56"/>
    <mergeCell ref="C58:F59"/>
    <mergeCell ref="C61:F62"/>
    <mergeCell ref="H61:I61"/>
    <mergeCell ref="J61:K61"/>
    <mergeCell ref="H62:I62"/>
    <mergeCell ref="J62:K62"/>
    <mergeCell ref="C74:D74"/>
    <mergeCell ref="C76:F77"/>
    <mergeCell ref="C79:F80"/>
    <mergeCell ref="H79:I79"/>
    <mergeCell ref="J79:K79"/>
    <mergeCell ref="H80:I80"/>
    <mergeCell ref="J80:K80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2"/>
  <sheetViews>
    <sheetView zoomScale="85" zoomScaleNormal="85" workbookViewId="0">
      <pane ySplit="1" topLeftCell="A2" activePane="bottomLeft" state="frozen"/>
      <selection activeCell="A2" sqref="A1:A1048576"/>
      <selection pane="bottomLeft" activeCell="F146" sqref="F146"/>
    </sheetView>
  </sheetViews>
  <sheetFormatPr defaultColWidth="11.42578125" defaultRowHeight="16.5"/>
  <cols>
    <col min="1" max="1" width="4.42578125" style="277" bestFit="1" customWidth="1"/>
    <col min="2" max="2" width="4" style="277" bestFit="1" customWidth="1"/>
    <col min="3" max="3" width="23.140625" style="277" bestFit="1" customWidth="1"/>
    <col min="4" max="4" width="9.28515625" style="277" customWidth="1"/>
    <col min="5" max="5" width="7.140625" style="277" bestFit="1" customWidth="1"/>
    <col min="6" max="6" width="22.28515625" style="413" customWidth="1"/>
    <col min="7" max="7" width="10" style="277" bestFit="1" customWidth="1"/>
    <col min="8" max="8" width="7.5703125" style="277" customWidth="1"/>
    <col min="9" max="9" width="7.42578125" style="277" customWidth="1"/>
    <col min="10" max="10" width="5.42578125" style="277" bestFit="1" customWidth="1"/>
    <col min="11" max="11" width="5.28515625" style="277" bestFit="1" customWidth="1"/>
    <col min="12" max="12" width="5" style="277" bestFit="1" customWidth="1"/>
    <col min="13" max="13" width="5.42578125" style="277" bestFit="1" customWidth="1"/>
    <col min="14" max="14" width="4.140625" style="277" bestFit="1" customWidth="1"/>
    <col min="15" max="15" width="5.42578125" style="277" bestFit="1" customWidth="1"/>
    <col min="16" max="16" width="4.28515625" style="277" bestFit="1" customWidth="1"/>
    <col min="17" max="17" width="7.7109375" style="277" bestFit="1" customWidth="1"/>
    <col min="18" max="18" width="4.140625" style="277" bestFit="1" customWidth="1"/>
    <col min="19" max="19" width="5.42578125" style="277" bestFit="1" customWidth="1"/>
    <col min="20" max="20" width="7.42578125" style="277" bestFit="1" customWidth="1"/>
    <col min="21" max="21" width="7.85546875" style="277" bestFit="1" customWidth="1"/>
    <col min="22" max="22" width="8" style="277" bestFit="1" customWidth="1"/>
    <col min="23" max="25" width="5.5703125" style="277" bestFit="1" customWidth="1"/>
    <col min="26" max="26" width="6.5703125" style="277" bestFit="1" customWidth="1"/>
    <col min="27" max="27" width="9.7109375" style="277" bestFit="1" customWidth="1"/>
    <col min="28" max="28" width="4" style="277" bestFit="1" customWidth="1"/>
    <col min="29" max="29" width="6" style="277" bestFit="1" customWidth="1"/>
    <col min="30" max="30" width="8.5703125" style="277" bestFit="1" customWidth="1"/>
    <col min="31" max="16384" width="11.42578125" style="277"/>
  </cols>
  <sheetData>
    <row r="1" spans="1:30" s="301" customFormat="1" ht="18.75" customHeight="1">
      <c r="A1" s="295" t="s">
        <v>0</v>
      </c>
      <c r="B1" s="296" t="s">
        <v>1</v>
      </c>
      <c r="C1" s="273" t="s">
        <v>2</v>
      </c>
      <c r="D1" s="273" t="s">
        <v>3</v>
      </c>
      <c r="E1" s="297" t="s">
        <v>4</v>
      </c>
      <c r="F1" s="297" t="s">
        <v>5</v>
      </c>
      <c r="G1" s="297" t="s">
        <v>6</v>
      </c>
      <c r="H1" s="298" t="s">
        <v>7</v>
      </c>
      <c r="I1" s="298" t="s">
        <v>8</v>
      </c>
      <c r="J1" s="298" t="s">
        <v>9</v>
      </c>
      <c r="K1" s="298" t="s">
        <v>10</v>
      </c>
      <c r="L1" s="298" t="s">
        <v>11</v>
      </c>
      <c r="M1" s="298" t="s">
        <v>12</v>
      </c>
      <c r="N1" s="298" t="s">
        <v>13</v>
      </c>
      <c r="O1" s="298" t="s">
        <v>14</v>
      </c>
      <c r="P1" s="298" t="s">
        <v>15</v>
      </c>
      <c r="Q1" s="298" t="s">
        <v>16</v>
      </c>
      <c r="R1" s="550" t="s">
        <v>17</v>
      </c>
      <c r="S1" s="550" t="s">
        <v>18</v>
      </c>
      <c r="T1" s="299" t="s">
        <v>19</v>
      </c>
      <c r="U1" s="299" t="s">
        <v>20</v>
      </c>
      <c r="V1" s="286" t="s">
        <v>21</v>
      </c>
      <c r="W1" s="300" t="s">
        <v>22</v>
      </c>
      <c r="X1" s="550" t="s">
        <v>23</v>
      </c>
      <c r="Y1" s="550" t="s">
        <v>24</v>
      </c>
      <c r="Z1" s="550" t="s">
        <v>25</v>
      </c>
      <c r="AA1" s="550" t="s">
        <v>26</v>
      </c>
      <c r="AB1" s="298" t="s">
        <v>27</v>
      </c>
      <c r="AC1" s="298" t="s">
        <v>28</v>
      </c>
      <c r="AD1" s="298" t="s">
        <v>29</v>
      </c>
    </row>
    <row r="2" spans="1:30">
      <c r="A2" s="279">
        <v>25</v>
      </c>
      <c r="B2" s="290">
        <v>322</v>
      </c>
      <c r="C2" s="280" t="s">
        <v>796</v>
      </c>
      <c r="D2" s="280" t="s">
        <v>796</v>
      </c>
      <c r="E2" s="281">
        <v>1516</v>
      </c>
      <c r="F2" s="45" t="s">
        <v>31</v>
      </c>
      <c r="G2" s="281">
        <v>617</v>
      </c>
      <c r="H2" s="153">
        <v>4</v>
      </c>
      <c r="I2" s="153">
        <v>46</v>
      </c>
      <c r="J2" s="153">
        <v>30</v>
      </c>
      <c r="K2" s="153">
        <v>1</v>
      </c>
      <c r="L2" s="153">
        <v>160</v>
      </c>
      <c r="M2" s="153">
        <v>59</v>
      </c>
      <c r="N2" s="153">
        <v>7</v>
      </c>
      <c r="O2" s="153">
        <v>10</v>
      </c>
      <c r="P2" s="153">
        <v>14</v>
      </c>
      <c r="Q2" s="153">
        <v>36</v>
      </c>
      <c r="R2" s="153">
        <v>0</v>
      </c>
      <c r="S2" s="153">
        <v>3</v>
      </c>
      <c r="T2" s="153">
        <v>6</v>
      </c>
      <c r="U2" s="153">
        <v>2</v>
      </c>
      <c r="V2" s="285"/>
      <c r="W2" s="285"/>
      <c r="X2" s="285"/>
      <c r="Y2" s="285"/>
      <c r="Z2" s="285"/>
      <c r="AA2" s="285"/>
      <c r="AB2" s="153">
        <v>0</v>
      </c>
      <c r="AC2" s="153">
        <v>18</v>
      </c>
      <c r="AD2" s="285">
        <f t="shared" ref="AD2:AD33" si="0">SUM(H2:AC2)</f>
        <v>396</v>
      </c>
    </row>
    <row r="3" spans="1:30">
      <c r="A3" s="279">
        <v>25</v>
      </c>
      <c r="B3" s="290">
        <v>322</v>
      </c>
      <c r="C3" s="280" t="s">
        <v>796</v>
      </c>
      <c r="D3" s="280" t="s">
        <v>796</v>
      </c>
      <c r="E3" s="281">
        <v>1516</v>
      </c>
      <c r="F3" s="45" t="s">
        <v>32</v>
      </c>
      <c r="G3" s="281">
        <v>617</v>
      </c>
      <c r="H3" s="153">
        <v>3</v>
      </c>
      <c r="I3" s="153">
        <v>29</v>
      </c>
      <c r="J3" s="153">
        <v>44</v>
      </c>
      <c r="K3" s="153">
        <v>0</v>
      </c>
      <c r="L3" s="153">
        <v>171</v>
      </c>
      <c r="M3" s="153">
        <v>43</v>
      </c>
      <c r="N3" s="153">
        <v>5</v>
      </c>
      <c r="O3" s="153">
        <v>11</v>
      </c>
      <c r="P3" s="153">
        <v>20</v>
      </c>
      <c r="Q3" s="153">
        <v>28</v>
      </c>
      <c r="R3" s="153">
        <v>0</v>
      </c>
      <c r="S3" s="153">
        <v>1</v>
      </c>
      <c r="T3" s="153">
        <v>7</v>
      </c>
      <c r="U3" s="153">
        <v>1</v>
      </c>
      <c r="V3" s="285"/>
      <c r="W3" s="285"/>
      <c r="X3" s="285"/>
      <c r="Y3" s="285"/>
      <c r="Z3" s="285"/>
      <c r="AA3" s="285"/>
      <c r="AB3" s="153">
        <v>0</v>
      </c>
      <c r="AC3" s="153">
        <v>13</v>
      </c>
      <c r="AD3" s="285">
        <f t="shared" si="0"/>
        <v>376</v>
      </c>
    </row>
    <row r="4" spans="1:30">
      <c r="A4" s="279">
        <v>25</v>
      </c>
      <c r="B4" s="290">
        <v>322</v>
      </c>
      <c r="C4" s="280" t="s">
        <v>796</v>
      </c>
      <c r="D4" s="280" t="s">
        <v>796</v>
      </c>
      <c r="E4" s="281">
        <v>1516</v>
      </c>
      <c r="F4" s="45" t="s">
        <v>33</v>
      </c>
      <c r="G4" s="281">
        <v>617</v>
      </c>
      <c r="H4" s="153">
        <v>6</v>
      </c>
      <c r="I4" s="153">
        <v>40</v>
      </c>
      <c r="J4" s="153">
        <v>36</v>
      </c>
      <c r="K4" s="153">
        <v>2</v>
      </c>
      <c r="L4" s="153">
        <v>165</v>
      </c>
      <c r="M4" s="153">
        <v>64</v>
      </c>
      <c r="N4" s="153">
        <v>4</v>
      </c>
      <c r="O4" s="153">
        <v>11</v>
      </c>
      <c r="P4" s="153">
        <v>18</v>
      </c>
      <c r="Q4" s="153">
        <v>34</v>
      </c>
      <c r="R4" s="153">
        <v>0</v>
      </c>
      <c r="S4" s="153">
        <v>0</v>
      </c>
      <c r="T4" s="153">
        <v>3</v>
      </c>
      <c r="U4" s="153">
        <v>1</v>
      </c>
      <c r="V4" s="285"/>
      <c r="W4" s="285"/>
      <c r="X4" s="285"/>
      <c r="Y4" s="285"/>
      <c r="Z4" s="285"/>
      <c r="AA4" s="285"/>
      <c r="AB4" s="153">
        <v>0</v>
      </c>
      <c r="AC4" s="153">
        <v>13</v>
      </c>
      <c r="AD4" s="285">
        <f t="shared" si="0"/>
        <v>397</v>
      </c>
    </row>
    <row r="5" spans="1:30">
      <c r="A5" s="279">
        <v>25</v>
      </c>
      <c r="B5" s="290">
        <v>322</v>
      </c>
      <c r="C5" s="280" t="s">
        <v>796</v>
      </c>
      <c r="D5" s="280" t="s">
        <v>796</v>
      </c>
      <c r="E5" s="281">
        <v>1517</v>
      </c>
      <c r="F5" s="45" t="s">
        <v>31</v>
      </c>
      <c r="G5" s="281">
        <v>687</v>
      </c>
      <c r="H5" s="153">
        <v>5</v>
      </c>
      <c r="I5" s="153">
        <v>27</v>
      </c>
      <c r="J5" s="153">
        <v>85</v>
      </c>
      <c r="K5" s="153">
        <v>1</v>
      </c>
      <c r="L5" s="153">
        <v>220</v>
      </c>
      <c r="M5" s="153">
        <v>35</v>
      </c>
      <c r="N5" s="153">
        <v>4</v>
      </c>
      <c r="O5" s="153">
        <v>5</v>
      </c>
      <c r="P5" s="153">
        <v>13</v>
      </c>
      <c r="Q5" s="153">
        <v>36</v>
      </c>
      <c r="R5" s="153">
        <v>0</v>
      </c>
      <c r="S5" s="153">
        <v>2</v>
      </c>
      <c r="T5" s="153">
        <v>2</v>
      </c>
      <c r="U5" s="153">
        <v>1</v>
      </c>
      <c r="V5" s="285"/>
      <c r="W5" s="285"/>
      <c r="X5" s="285"/>
      <c r="Y5" s="285"/>
      <c r="Z5" s="285"/>
      <c r="AA5" s="285"/>
      <c r="AB5" s="153">
        <v>0</v>
      </c>
      <c r="AC5" s="153">
        <v>9</v>
      </c>
      <c r="AD5" s="285">
        <f t="shared" si="0"/>
        <v>445</v>
      </c>
    </row>
    <row r="6" spans="1:30">
      <c r="A6" s="279">
        <v>25</v>
      </c>
      <c r="B6" s="290">
        <v>322</v>
      </c>
      <c r="C6" s="280" t="s">
        <v>796</v>
      </c>
      <c r="D6" s="280" t="s">
        <v>796</v>
      </c>
      <c r="E6" s="281">
        <v>1517</v>
      </c>
      <c r="F6" s="45" t="s">
        <v>32</v>
      </c>
      <c r="G6" s="281">
        <v>687</v>
      </c>
      <c r="H6" s="153">
        <v>4</v>
      </c>
      <c r="I6" s="153">
        <v>36</v>
      </c>
      <c r="J6" s="153">
        <v>50</v>
      </c>
      <c r="K6" s="153">
        <v>2</v>
      </c>
      <c r="L6" s="153">
        <v>221</v>
      </c>
      <c r="M6" s="153">
        <v>31</v>
      </c>
      <c r="N6" s="153">
        <v>6</v>
      </c>
      <c r="O6" s="153">
        <v>5</v>
      </c>
      <c r="P6" s="153">
        <v>18</v>
      </c>
      <c r="Q6" s="153">
        <v>26</v>
      </c>
      <c r="R6" s="153">
        <v>0</v>
      </c>
      <c r="S6" s="153">
        <v>3</v>
      </c>
      <c r="T6" s="153">
        <v>2</v>
      </c>
      <c r="U6" s="153">
        <v>0</v>
      </c>
      <c r="V6" s="285"/>
      <c r="W6" s="285"/>
      <c r="X6" s="285"/>
      <c r="Y6" s="285"/>
      <c r="Z6" s="285"/>
      <c r="AA6" s="285"/>
      <c r="AB6" s="153">
        <v>0</v>
      </c>
      <c r="AC6" s="153">
        <v>13</v>
      </c>
      <c r="AD6" s="285">
        <f t="shared" si="0"/>
        <v>417</v>
      </c>
    </row>
    <row r="7" spans="1:30">
      <c r="A7" s="279">
        <v>25</v>
      </c>
      <c r="B7" s="290">
        <v>322</v>
      </c>
      <c r="C7" s="280" t="s">
        <v>796</v>
      </c>
      <c r="D7" s="280" t="s">
        <v>796</v>
      </c>
      <c r="E7" s="281">
        <v>1518</v>
      </c>
      <c r="F7" s="45" t="s">
        <v>31</v>
      </c>
      <c r="G7" s="281">
        <v>688</v>
      </c>
      <c r="H7" s="153">
        <v>2</v>
      </c>
      <c r="I7" s="153">
        <v>39</v>
      </c>
      <c r="J7" s="153">
        <v>69</v>
      </c>
      <c r="K7" s="153">
        <v>0</v>
      </c>
      <c r="L7" s="153">
        <v>231</v>
      </c>
      <c r="M7" s="153">
        <v>42</v>
      </c>
      <c r="N7" s="153">
        <v>1</v>
      </c>
      <c r="O7" s="153">
        <v>6</v>
      </c>
      <c r="P7" s="153">
        <v>25</v>
      </c>
      <c r="Q7" s="153">
        <v>25</v>
      </c>
      <c r="R7" s="153">
        <v>0</v>
      </c>
      <c r="S7" s="153">
        <v>0</v>
      </c>
      <c r="T7" s="153">
        <v>0</v>
      </c>
      <c r="U7" s="153">
        <v>3</v>
      </c>
      <c r="V7" s="285"/>
      <c r="W7" s="285"/>
      <c r="X7" s="285"/>
      <c r="Y7" s="285"/>
      <c r="Z7" s="285"/>
      <c r="AA7" s="285"/>
      <c r="AB7" s="153">
        <v>0</v>
      </c>
      <c r="AC7" s="153">
        <v>13</v>
      </c>
      <c r="AD7" s="285">
        <f t="shared" si="0"/>
        <v>456</v>
      </c>
    </row>
    <row r="8" spans="1:30">
      <c r="A8" s="279">
        <v>25</v>
      </c>
      <c r="B8" s="290">
        <v>322</v>
      </c>
      <c r="C8" s="280" t="s">
        <v>796</v>
      </c>
      <c r="D8" s="280" t="s">
        <v>796</v>
      </c>
      <c r="E8" s="281">
        <v>1518</v>
      </c>
      <c r="F8" s="45" t="s">
        <v>32</v>
      </c>
      <c r="G8" s="281">
        <v>688</v>
      </c>
      <c r="H8" s="153">
        <v>1</v>
      </c>
      <c r="I8" s="153">
        <v>38</v>
      </c>
      <c r="J8" s="153">
        <v>62</v>
      </c>
      <c r="K8" s="153">
        <v>2</v>
      </c>
      <c r="L8" s="153">
        <v>224</v>
      </c>
      <c r="M8" s="153">
        <v>31</v>
      </c>
      <c r="N8" s="153">
        <v>1</v>
      </c>
      <c r="O8" s="153">
        <v>11</v>
      </c>
      <c r="P8" s="153">
        <v>20</v>
      </c>
      <c r="Q8" s="153">
        <v>33</v>
      </c>
      <c r="R8" s="153">
        <v>0</v>
      </c>
      <c r="S8" s="153">
        <v>3</v>
      </c>
      <c r="T8" s="153">
        <v>3</v>
      </c>
      <c r="U8" s="153">
        <v>2</v>
      </c>
      <c r="V8" s="285"/>
      <c r="W8" s="285"/>
      <c r="X8" s="285"/>
      <c r="Y8" s="285"/>
      <c r="Z8" s="285"/>
      <c r="AA8" s="285"/>
      <c r="AB8" s="153">
        <v>0</v>
      </c>
      <c r="AC8" s="153">
        <v>12</v>
      </c>
      <c r="AD8" s="285">
        <f t="shared" si="0"/>
        <v>443</v>
      </c>
    </row>
    <row r="9" spans="1:30">
      <c r="A9" s="279">
        <v>25</v>
      </c>
      <c r="B9" s="290">
        <v>322</v>
      </c>
      <c r="C9" s="280" t="s">
        <v>796</v>
      </c>
      <c r="D9" s="280" t="s">
        <v>796</v>
      </c>
      <c r="E9" s="281">
        <v>1518</v>
      </c>
      <c r="F9" s="45" t="s">
        <v>33</v>
      </c>
      <c r="G9" s="281">
        <v>687</v>
      </c>
      <c r="H9" s="153">
        <v>0</v>
      </c>
      <c r="I9" s="153">
        <v>48</v>
      </c>
      <c r="J9" s="153">
        <v>66</v>
      </c>
      <c r="K9" s="153">
        <v>1</v>
      </c>
      <c r="L9" s="153">
        <v>215</v>
      </c>
      <c r="M9" s="153">
        <v>24</v>
      </c>
      <c r="N9" s="153">
        <v>1</v>
      </c>
      <c r="O9" s="153">
        <v>10</v>
      </c>
      <c r="P9" s="153">
        <v>13</v>
      </c>
      <c r="Q9" s="153">
        <v>38</v>
      </c>
      <c r="R9" s="153">
        <v>0</v>
      </c>
      <c r="S9" s="153">
        <v>1</v>
      </c>
      <c r="T9" s="153">
        <v>4</v>
      </c>
      <c r="U9" s="153">
        <v>0</v>
      </c>
      <c r="V9" s="285"/>
      <c r="W9" s="285"/>
      <c r="X9" s="285"/>
      <c r="Y9" s="285"/>
      <c r="Z9" s="285"/>
      <c r="AA9" s="285"/>
      <c r="AB9" s="153">
        <v>0</v>
      </c>
      <c r="AC9" s="153">
        <v>10</v>
      </c>
      <c r="AD9" s="285">
        <f t="shared" si="0"/>
        <v>431</v>
      </c>
    </row>
    <row r="10" spans="1:30">
      <c r="A10" s="279">
        <v>25</v>
      </c>
      <c r="B10" s="290">
        <v>322</v>
      </c>
      <c r="C10" s="280" t="s">
        <v>796</v>
      </c>
      <c r="D10" s="280" t="s">
        <v>796</v>
      </c>
      <c r="E10" s="281">
        <v>1518</v>
      </c>
      <c r="F10" s="45" t="s">
        <v>197</v>
      </c>
      <c r="G10" s="281">
        <v>687</v>
      </c>
      <c r="H10" s="153">
        <v>7</v>
      </c>
      <c r="I10" s="153">
        <v>45</v>
      </c>
      <c r="J10" s="153">
        <v>74</v>
      </c>
      <c r="K10" s="153">
        <v>2</v>
      </c>
      <c r="L10" s="153">
        <v>235</v>
      </c>
      <c r="M10" s="153">
        <v>43</v>
      </c>
      <c r="N10" s="153">
        <v>3</v>
      </c>
      <c r="O10" s="153">
        <v>9</v>
      </c>
      <c r="P10" s="153">
        <v>15</v>
      </c>
      <c r="Q10" s="153">
        <v>28</v>
      </c>
      <c r="R10" s="153">
        <v>0</v>
      </c>
      <c r="S10" s="153">
        <v>2</v>
      </c>
      <c r="T10" s="153">
        <v>1</v>
      </c>
      <c r="U10" s="153">
        <v>1</v>
      </c>
      <c r="V10" s="285"/>
      <c r="W10" s="285"/>
      <c r="X10" s="285"/>
      <c r="Y10" s="285"/>
      <c r="Z10" s="285"/>
      <c r="AA10" s="285"/>
      <c r="AB10" s="153">
        <v>0</v>
      </c>
      <c r="AC10" s="153">
        <v>12</v>
      </c>
      <c r="AD10" s="285">
        <f t="shared" si="0"/>
        <v>477</v>
      </c>
    </row>
    <row r="11" spans="1:30">
      <c r="A11" s="279">
        <v>25</v>
      </c>
      <c r="B11" s="290">
        <v>322</v>
      </c>
      <c r="C11" s="280" t="s">
        <v>796</v>
      </c>
      <c r="D11" s="280" t="s">
        <v>796</v>
      </c>
      <c r="E11" s="281">
        <v>1519</v>
      </c>
      <c r="F11" s="45" t="s">
        <v>31</v>
      </c>
      <c r="G11" s="281">
        <v>636</v>
      </c>
      <c r="H11" s="153">
        <v>6</v>
      </c>
      <c r="I11" s="153">
        <v>54</v>
      </c>
      <c r="J11" s="153">
        <v>58</v>
      </c>
      <c r="K11" s="153">
        <v>3</v>
      </c>
      <c r="L11" s="153">
        <v>166</v>
      </c>
      <c r="M11" s="153">
        <v>38</v>
      </c>
      <c r="N11" s="153">
        <v>3</v>
      </c>
      <c r="O11" s="153">
        <v>8</v>
      </c>
      <c r="P11" s="153">
        <v>23</v>
      </c>
      <c r="Q11" s="153">
        <v>34</v>
      </c>
      <c r="R11" s="153">
        <v>0</v>
      </c>
      <c r="S11" s="153">
        <v>6</v>
      </c>
      <c r="T11" s="153">
        <v>2</v>
      </c>
      <c r="U11" s="153">
        <v>4</v>
      </c>
      <c r="V11" s="285"/>
      <c r="W11" s="285"/>
      <c r="X11" s="285"/>
      <c r="Y11" s="285"/>
      <c r="Z11" s="285"/>
      <c r="AA11" s="285"/>
      <c r="AB11" s="153">
        <v>0</v>
      </c>
      <c r="AC11" s="153">
        <v>12</v>
      </c>
      <c r="AD11" s="285">
        <f t="shared" si="0"/>
        <v>417</v>
      </c>
    </row>
    <row r="12" spans="1:30">
      <c r="A12" s="279">
        <v>25</v>
      </c>
      <c r="B12" s="290">
        <v>322</v>
      </c>
      <c r="C12" s="280" t="s">
        <v>796</v>
      </c>
      <c r="D12" s="280" t="s">
        <v>796</v>
      </c>
      <c r="E12" s="281">
        <v>1519</v>
      </c>
      <c r="F12" s="45" t="s">
        <v>32</v>
      </c>
      <c r="G12" s="281">
        <v>636</v>
      </c>
      <c r="H12" s="153">
        <v>2</v>
      </c>
      <c r="I12" s="153">
        <v>62</v>
      </c>
      <c r="J12" s="153">
        <v>40</v>
      </c>
      <c r="K12" s="153">
        <v>2</v>
      </c>
      <c r="L12" s="153">
        <v>187</v>
      </c>
      <c r="M12" s="153">
        <v>52</v>
      </c>
      <c r="N12" s="153">
        <v>0</v>
      </c>
      <c r="O12" s="153">
        <v>3</v>
      </c>
      <c r="P12" s="153">
        <v>16</v>
      </c>
      <c r="Q12" s="153">
        <v>36</v>
      </c>
      <c r="R12" s="153">
        <v>0</v>
      </c>
      <c r="S12" s="153">
        <v>8</v>
      </c>
      <c r="T12" s="153">
        <v>2</v>
      </c>
      <c r="U12" s="153">
        <v>1</v>
      </c>
      <c r="V12" s="285"/>
      <c r="W12" s="285"/>
      <c r="X12" s="285"/>
      <c r="Y12" s="285"/>
      <c r="Z12" s="285"/>
      <c r="AA12" s="285"/>
      <c r="AB12" s="153">
        <v>0</v>
      </c>
      <c r="AC12" s="153">
        <v>7</v>
      </c>
      <c r="AD12" s="285">
        <f t="shared" si="0"/>
        <v>418</v>
      </c>
    </row>
    <row r="13" spans="1:30">
      <c r="A13" s="279">
        <v>25</v>
      </c>
      <c r="B13" s="290">
        <v>322</v>
      </c>
      <c r="C13" s="280" t="s">
        <v>796</v>
      </c>
      <c r="D13" s="280" t="s">
        <v>796</v>
      </c>
      <c r="E13" s="281">
        <v>1519</v>
      </c>
      <c r="F13" s="45" t="s">
        <v>33</v>
      </c>
      <c r="G13" s="281">
        <v>636</v>
      </c>
      <c r="H13" s="153">
        <v>2</v>
      </c>
      <c r="I13" s="153">
        <v>37</v>
      </c>
      <c r="J13" s="153">
        <v>36</v>
      </c>
      <c r="K13" s="153">
        <v>0</v>
      </c>
      <c r="L13" s="153">
        <v>200</v>
      </c>
      <c r="M13" s="153">
        <v>52</v>
      </c>
      <c r="N13" s="153">
        <v>2</v>
      </c>
      <c r="O13" s="153">
        <v>10</v>
      </c>
      <c r="P13" s="153">
        <v>26</v>
      </c>
      <c r="Q13" s="153">
        <v>31</v>
      </c>
      <c r="R13" s="153">
        <v>0</v>
      </c>
      <c r="S13" s="153">
        <v>1</v>
      </c>
      <c r="T13" s="153">
        <v>0</v>
      </c>
      <c r="U13" s="153">
        <v>0</v>
      </c>
      <c r="V13" s="285"/>
      <c r="W13" s="285"/>
      <c r="X13" s="285"/>
      <c r="Y13" s="285"/>
      <c r="Z13" s="285"/>
      <c r="AA13" s="285"/>
      <c r="AB13" s="153">
        <v>0</v>
      </c>
      <c r="AC13" s="153">
        <v>23</v>
      </c>
      <c r="AD13" s="285">
        <f t="shared" si="0"/>
        <v>420</v>
      </c>
    </row>
    <row r="14" spans="1:30">
      <c r="A14" s="279">
        <v>25</v>
      </c>
      <c r="B14" s="290">
        <v>322</v>
      </c>
      <c r="C14" s="280" t="s">
        <v>796</v>
      </c>
      <c r="D14" s="280" t="s">
        <v>796</v>
      </c>
      <c r="E14" s="281">
        <v>1519</v>
      </c>
      <c r="F14" s="45" t="s">
        <v>197</v>
      </c>
      <c r="G14" s="281">
        <v>636</v>
      </c>
      <c r="H14" s="153">
        <v>9</v>
      </c>
      <c r="I14" s="153">
        <v>53</v>
      </c>
      <c r="J14" s="153">
        <v>48</v>
      </c>
      <c r="K14" s="153">
        <v>0</v>
      </c>
      <c r="L14" s="153">
        <v>178</v>
      </c>
      <c r="M14" s="153">
        <v>48</v>
      </c>
      <c r="N14" s="153">
        <v>3</v>
      </c>
      <c r="O14" s="153">
        <v>9</v>
      </c>
      <c r="P14" s="153">
        <v>28</v>
      </c>
      <c r="Q14" s="153">
        <v>25</v>
      </c>
      <c r="R14" s="153">
        <v>0</v>
      </c>
      <c r="S14" s="153">
        <v>6</v>
      </c>
      <c r="T14" s="153">
        <v>1</v>
      </c>
      <c r="U14" s="153">
        <v>2</v>
      </c>
      <c r="V14" s="285"/>
      <c r="W14" s="285"/>
      <c r="X14" s="285"/>
      <c r="Y14" s="285"/>
      <c r="Z14" s="285"/>
      <c r="AA14" s="285"/>
      <c r="AB14" s="153">
        <v>0</v>
      </c>
      <c r="AC14" s="153">
        <v>18</v>
      </c>
      <c r="AD14" s="285">
        <f t="shared" si="0"/>
        <v>428</v>
      </c>
    </row>
    <row r="15" spans="1:30">
      <c r="A15" s="279">
        <v>25</v>
      </c>
      <c r="B15" s="290">
        <v>322</v>
      </c>
      <c r="C15" s="280" t="s">
        <v>796</v>
      </c>
      <c r="D15" s="280" t="s">
        <v>796</v>
      </c>
      <c r="E15" s="281">
        <v>1519</v>
      </c>
      <c r="F15" s="45" t="s">
        <v>334</v>
      </c>
      <c r="G15" s="281">
        <v>636</v>
      </c>
      <c r="H15" s="153">
        <v>3</v>
      </c>
      <c r="I15" s="153">
        <v>48</v>
      </c>
      <c r="J15" s="153">
        <v>41</v>
      </c>
      <c r="K15" s="153">
        <v>3</v>
      </c>
      <c r="L15" s="153">
        <v>184</v>
      </c>
      <c r="M15" s="153">
        <v>49</v>
      </c>
      <c r="N15" s="153">
        <v>2</v>
      </c>
      <c r="O15" s="153">
        <v>9</v>
      </c>
      <c r="P15" s="153">
        <v>17</v>
      </c>
      <c r="Q15" s="153">
        <v>24</v>
      </c>
      <c r="R15" s="153">
        <v>0</v>
      </c>
      <c r="S15" s="153">
        <v>0</v>
      </c>
      <c r="T15" s="153">
        <v>3</v>
      </c>
      <c r="U15" s="153">
        <v>0</v>
      </c>
      <c r="V15" s="285"/>
      <c r="W15" s="285"/>
      <c r="X15" s="285"/>
      <c r="Y15" s="285"/>
      <c r="Z15" s="285"/>
      <c r="AA15" s="285"/>
      <c r="AB15" s="153">
        <v>1</v>
      </c>
      <c r="AC15" s="153">
        <v>10</v>
      </c>
      <c r="AD15" s="285">
        <f t="shared" si="0"/>
        <v>394</v>
      </c>
    </row>
    <row r="16" spans="1:30">
      <c r="A16" s="279">
        <v>25</v>
      </c>
      <c r="B16" s="290">
        <v>322</v>
      </c>
      <c r="C16" s="280" t="s">
        <v>796</v>
      </c>
      <c r="D16" s="280" t="s">
        <v>796</v>
      </c>
      <c r="E16" s="281">
        <v>1519</v>
      </c>
      <c r="F16" s="45" t="s">
        <v>335</v>
      </c>
      <c r="G16" s="281">
        <v>635</v>
      </c>
      <c r="H16" s="153">
        <v>6</v>
      </c>
      <c r="I16" s="153">
        <v>47</v>
      </c>
      <c r="J16" s="153">
        <v>33</v>
      </c>
      <c r="K16" s="153">
        <v>2</v>
      </c>
      <c r="L16" s="153">
        <v>204</v>
      </c>
      <c r="M16" s="153">
        <v>37</v>
      </c>
      <c r="N16" s="153">
        <v>2</v>
      </c>
      <c r="O16" s="153">
        <v>5</v>
      </c>
      <c r="P16" s="153">
        <v>25</v>
      </c>
      <c r="Q16" s="153">
        <v>22</v>
      </c>
      <c r="R16" s="153">
        <v>0</v>
      </c>
      <c r="S16" s="153">
        <v>1</v>
      </c>
      <c r="T16" s="153">
        <v>4</v>
      </c>
      <c r="U16" s="153">
        <v>0</v>
      </c>
      <c r="V16" s="285"/>
      <c r="W16" s="285"/>
      <c r="X16" s="285"/>
      <c r="Y16" s="285"/>
      <c r="Z16" s="285"/>
      <c r="AA16" s="285"/>
      <c r="AB16" s="153">
        <v>1</v>
      </c>
      <c r="AC16" s="153">
        <v>16</v>
      </c>
      <c r="AD16" s="285">
        <f t="shared" si="0"/>
        <v>405</v>
      </c>
    </row>
    <row r="17" spans="1:30">
      <c r="A17" s="279">
        <v>25</v>
      </c>
      <c r="B17" s="290">
        <v>322</v>
      </c>
      <c r="C17" s="280" t="s">
        <v>796</v>
      </c>
      <c r="D17" s="280" t="s">
        <v>796</v>
      </c>
      <c r="E17" s="281">
        <v>1520</v>
      </c>
      <c r="F17" s="45" t="s">
        <v>31</v>
      </c>
      <c r="G17" s="281">
        <v>512</v>
      </c>
      <c r="H17" s="153">
        <v>1</v>
      </c>
      <c r="I17" s="153">
        <v>39</v>
      </c>
      <c r="J17" s="153">
        <v>42</v>
      </c>
      <c r="K17" s="153">
        <v>4</v>
      </c>
      <c r="L17" s="153">
        <v>158</v>
      </c>
      <c r="M17" s="153">
        <v>48</v>
      </c>
      <c r="N17" s="153">
        <v>2</v>
      </c>
      <c r="O17" s="153">
        <v>8</v>
      </c>
      <c r="P17" s="153">
        <v>15</v>
      </c>
      <c r="Q17" s="153">
        <v>24</v>
      </c>
      <c r="R17" s="153">
        <v>0</v>
      </c>
      <c r="S17" s="153">
        <v>2</v>
      </c>
      <c r="T17" s="153">
        <v>0</v>
      </c>
      <c r="U17" s="153">
        <v>1</v>
      </c>
      <c r="V17" s="285"/>
      <c r="W17" s="285"/>
      <c r="X17" s="285"/>
      <c r="Y17" s="285"/>
      <c r="Z17" s="285"/>
      <c r="AA17" s="285"/>
      <c r="AB17" s="153">
        <v>0</v>
      </c>
      <c r="AC17" s="153">
        <v>8</v>
      </c>
      <c r="AD17" s="285">
        <f t="shared" si="0"/>
        <v>352</v>
      </c>
    </row>
    <row r="18" spans="1:30">
      <c r="A18" s="279">
        <v>25</v>
      </c>
      <c r="B18" s="290">
        <v>322</v>
      </c>
      <c r="C18" s="280" t="s">
        <v>796</v>
      </c>
      <c r="D18" s="280" t="s">
        <v>796</v>
      </c>
      <c r="E18" s="281">
        <v>1520</v>
      </c>
      <c r="F18" s="45" t="s">
        <v>32</v>
      </c>
      <c r="G18" s="281">
        <v>511</v>
      </c>
      <c r="H18" s="153">
        <v>5</v>
      </c>
      <c r="I18" s="153">
        <v>34</v>
      </c>
      <c r="J18" s="153">
        <v>42</v>
      </c>
      <c r="K18" s="153">
        <v>1</v>
      </c>
      <c r="L18" s="153">
        <v>161</v>
      </c>
      <c r="M18" s="153">
        <v>35</v>
      </c>
      <c r="N18" s="153">
        <v>1</v>
      </c>
      <c r="O18" s="153">
        <v>8</v>
      </c>
      <c r="P18" s="153">
        <v>16</v>
      </c>
      <c r="Q18" s="153">
        <v>19</v>
      </c>
      <c r="R18" s="153">
        <v>0</v>
      </c>
      <c r="S18" s="153">
        <v>0</v>
      </c>
      <c r="T18" s="153">
        <v>2</v>
      </c>
      <c r="U18" s="153">
        <v>0</v>
      </c>
      <c r="V18" s="285"/>
      <c r="W18" s="285"/>
      <c r="X18" s="285"/>
      <c r="Y18" s="285"/>
      <c r="Z18" s="285"/>
      <c r="AA18" s="285"/>
      <c r="AB18" s="153">
        <v>0</v>
      </c>
      <c r="AC18" s="153">
        <v>14</v>
      </c>
      <c r="AD18" s="285">
        <f t="shared" si="0"/>
        <v>338</v>
      </c>
    </row>
    <row r="19" spans="1:30">
      <c r="A19" s="279">
        <v>25</v>
      </c>
      <c r="B19" s="290">
        <v>322</v>
      </c>
      <c r="C19" s="280" t="s">
        <v>796</v>
      </c>
      <c r="D19" s="280" t="s">
        <v>796</v>
      </c>
      <c r="E19" s="281">
        <v>1520</v>
      </c>
      <c r="F19" s="45" t="s">
        <v>33</v>
      </c>
      <c r="G19" s="281">
        <v>511</v>
      </c>
      <c r="H19" s="153">
        <v>8</v>
      </c>
      <c r="I19" s="153">
        <v>39</v>
      </c>
      <c r="J19" s="153">
        <v>37</v>
      </c>
      <c r="K19" s="153">
        <v>0</v>
      </c>
      <c r="L19" s="153">
        <v>165</v>
      </c>
      <c r="M19" s="153">
        <v>26</v>
      </c>
      <c r="N19" s="153">
        <v>2</v>
      </c>
      <c r="O19" s="153">
        <v>16</v>
      </c>
      <c r="P19" s="153">
        <v>16</v>
      </c>
      <c r="Q19" s="153">
        <v>20</v>
      </c>
      <c r="R19" s="153">
        <v>0</v>
      </c>
      <c r="S19" s="153">
        <v>2</v>
      </c>
      <c r="T19" s="153">
        <v>1</v>
      </c>
      <c r="U19" s="153">
        <v>0</v>
      </c>
      <c r="V19" s="285"/>
      <c r="W19" s="285"/>
      <c r="X19" s="285"/>
      <c r="Y19" s="285"/>
      <c r="Z19" s="285"/>
      <c r="AA19" s="285"/>
      <c r="AB19" s="153">
        <v>0</v>
      </c>
      <c r="AC19" s="153">
        <v>9</v>
      </c>
      <c r="AD19" s="285">
        <f t="shared" si="0"/>
        <v>341</v>
      </c>
    </row>
    <row r="20" spans="1:30">
      <c r="A20" s="279">
        <v>25</v>
      </c>
      <c r="B20" s="290">
        <v>322</v>
      </c>
      <c r="C20" s="280" t="s">
        <v>796</v>
      </c>
      <c r="D20" s="280" t="s">
        <v>796</v>
      </c>
      <c r="E20" s="281">
        <v>1521</v>
      </c>
      <c r="F20" s="45" t="s">
        <v>31</v>
      </c>
      <c r="G20" s="281">
        <v>426</v>
      </c>
      <c r="H20" s="153">
        <v>3</v>
      </c>
      <c r="I20" s="153">
        <v>25</v>
      </c>
      <c r="J20" s="153">
        <v>30</v>
      </c>
      <c r="K20" s="153">
        <v>0</v>
      </c>
      <c r="L20" s="153">
        <v>113</v>
      </c>
      <c r="M20" s="153">
        <v>24</v>
      </c>
      <c r="N20" s="153">
        <v>1</v>
      </c>
      <c r="O20" s="153">
        <v>4</v>
      </c>
      <c r="P20" s="153">
        <v>17</v>
      </c>
      <c r="Q20" s="153">
        <v>34</v>
      </c>
      <c r="R20" s="153">
        <v>0</v>
      </c>
      <c r="S20" s="153">
        <v>0</v>
      </c>
      <c r="T20" s="153">
        <v>4</v>
      </c>
      <c r="U20" s="153">
        <v>2</v>
      </c>
      <c r="V20" s="285"/>
      <c r="W20" s="285"/>
      <c r="X20" s="285"/>
      <c r="Y20" s="285"/>
      <c r="Z20" s="285"/>
      <c r="AA20" s="285"/>
      <c r="AB20" s="153">
        <v>0</v>
      </c>
      <c r="AC20" s="153">
        <v>19</v>
      </c>
      <c r="AD20" s="285">
        <f t="shared" si="0"/>
        <v>276</v>
      </c>
    </row>
    <row r="21" spans="1:30">
      <c r="A21" s="279">
        <v>25</v>
      </c>
      <c r="B21" s="290">
        <v>322</v>
      </c>
      <c r="C21" s="280" t="s">
        <v>796</v>
      </c>
      <c r="D21" s="280" t="s">
        <v>796</v>
      </c>
      <c r="E21" s="281">
        <v>1521</v>
      </c>
      <c r="F21" s="45" t="s">
        <v>32</v>
      </c>
      <c r="G21" s="281">
        <v>425</v>
      </c>
      <c r="H21" s="153">
        <v>3</v>
      </c>
      <c r="I21" s="153">
        <v>23</v>
      </c>
      <c r="J21" s="153">
        <v>31</v>
      </c>
      <c r="K21" s="153">
        <v>3</v>
      </c>
      <c r="L21" s="153">
        <v>105</v>
      </c>
      <c r="M21" s="153">
        <v>25</v>
      </c>
      <c r="N21" s="153">
        <v>1</v>
      </c>
      <c r="O21" s="153">
        <v>6</v>
      </c>
      <c r="P21" s="153">
        <v>28</v>
      </c>
      <c r="Q21" s="153">
        <v>38</v>
      </c>
      <c r="R21" s="153">
        <v>0</v>
      </c>
      <c r="S21" s="153">
        <v>0</v>
      </c>
      <c r="T21" s="153">
        <v>2</v>
      </c>
      <c r="U21" s="153">
        <v>0</v>
      </c>
      <c r="V21" s="285"/>
      <c r="W21" s="285"/>
      <c r="X21" s="285"/>
      <c r="Y21" s="285"/>
      <c r="Z21" s="285"/>
      <c r="AA21" s="285"/>
      <c r="AB21" s="153">
        <v>0</v>
      </c>
      <c r="AC21" s="153">
        <v>8</v>
      </c>
      <c r="AD21" s="285">
        <f t="shared" si="0"/>
        <v>273</v>
      </c>
    </row>
    <row r="22" spans="1:30">
      <c r="A22" s="279">
        <v>25</v>
      </c>
      <c r="B22" s="290">
        <v>322</v>
      </c>
      <c r="C22" s="280" t="s">
        <v>796</v>
      </c>
      <c r="D22" s="280" t="s">
        <v>796</v>
      </c>
      <c r="E22" s="281">
        <v>1521</v>
      </c>
      <c r="F22" s="45" t="s">
        <v>34</v>
      </c>
      <c r="G22" s="281"/>
      <c r="H22" s="153">
        <v>0</v>
      </c>
      <c r="I22" s="153">
        <v>5</v>
      </c>
      <c r="J22" s="153">
        <v>6</v>
      </c>
      <c r="K22" s="153">
        <v>0</v>
      </c>
      <c r="L22" s="153">
        <v>19</v>
      </c>
      <c r="M22" s="153">
        <v>4</v>
      </c>
      <c r="N22" s="153">
        <v>0</v>
      </c>
      <c r="O22" s="153">
        <v>5</v>
      </c>
      <c r="P22" s="153">
        <v>5</v>
      </c>
      <c r="Q22" s="153">
        <v>11</v>
      </c>
      <c r="R22" s="153">
        <v>0</v>
      </c>
      <c r="S22" s="153">
        <v>0</v>
      </c>
      <c r="T22" s="153">
        <v>1</v>
      </c>
      <c r="U22" s="153">
        <v>2</v>
      </c>
      <c r="V22" s="285"/>
      <c r="W22" s="285"/>
      <c r="X22" s="285"/>
      <c r="Y22" s="285"/>
      <c r="Z22" s="285"/>
      <c r="AA22" s="285"/>
      <c r="AB22" s="153">
        <v>0</v>
      </c>
      <c r="AC22" s="153">
        <v>1</v>
      </c>
      <c r="AD22" s="285">
        <f t="shared" si="0"/>
        <v>59</v>
      </c>
    </row>
    <row r="23" spans="1:30">
      <c r="A23" s="279">
        <v>25</v>
      </c>
      <c r="B23" s="290">
        <v>322</v>
      </c>
      <c r="C23" s="280" t="s">
        <v>796</v>
      </c>
      <c r="D23" s="280" t="s">
        <v>796</v>
      </c>
      <c r="E23" s="281">
        <v>1522</v>
      </c>
      <c r="F23" s="45" t="s">
        <v>31</v>
      </c>
      <c r="G23" s="281">
        <v>622</v>
      </c>
      <c r="H23" s="153">
        <v>5</v>
      </c>
      <c r="I23" s="153">
        <v>39</v>
      </c>
      <c r="J23" s="153">
        <v>34</v>
      </c>
      <c r="K23" s="153">
        <v>2</v>
      </c>
      <c r="L23" s="153">
        <v>197</v>
      </c>
      <c r="M23" s="153">
        <v>59</v>
      </c>
      <c r="N23" s="153">
        <v>1</v>
      </c>
      <c r="O23" s="153">
        <v>10</v>
      </c>
      <c r="P23" s="153">
        <v>10</v>
      </c>
      <c r="Q23" s="153">
        <v>27</v>
      </c>
      <c r="R23" s="153">
        <v>0</v>
      </c>
      <c r="S23" s="153">
        <v>5</v>
      </c>
      <c r="T23" s="153">
        <v>2</v>
      </c>
      <c r="U23" s="153">
        <v>1</v>
      </c>
      <c r="V23" s="285"/>
      <c r="W23" s="285"/>
      <c r="X23" s="285"/>
      <c r="Y23" s="285"/>
      <c r="Z23" s="285"/>
      <c r="AA23" s="285"/>
      <c r="AB23" s="153">
        <v>0</v>
      </c>
      <c r="AC23" s="153">
        <v>15</v>
      </c>
      <c r="AD23" s="285">
        <f t="shared" si="0"/>
        <v>407</v>
      </c>
    </row>
    <row r="24" spans="1:30">
      <c r="A24" s="279">
        <v>25</v>
      </c>
      <c r="B24" s="290">
        <v>322</v>
      </c>
      <c r="C24" s="280" t="s">
        <v>796</v>
      </c>
      <c r="D24" s="280" t="s">
        <v>796</v>
      </c>
      <c r="E24" s="281">
        <v>1522</v>
      </c>
      <c r="F24" s="45" t="s">
        <v>32</v>
      </c>
      <c r="G24" s="281">
        <v>622</v>
      </c>
      <c r="H24" s="153">
        <v>4</v>
      </c>
      <c r="I24" s="153">
        <v>43</v>
      </c>
      <c r="J24" s="153">
        <v>34</v>
      </c>
      <c r="K24" s="153">
        <v>4</v>
      </c>
      <c r="L24" s="153">
        <v>169</v>
      </c>
      <c r="M24" s="153">
        <v>51</v>
      </c>
      <c r="N24" s="153">
        <v>5</v>
      </c>
      <c r="O24" s="153">
        <v>19</v>
      </c>
      <c r="P24" s="153">
        <v>16</v>
      </c>
      <c r="Q24" s="153">
        <v>29</v>
      </c>
      <c r="R24" s="153">
        <v>0</v>
      </c>
      <c r="S24" s="153">
        <v>3</v>
      </c>
      <c r="T24" s="153">
        <v>2</v>
      </c>
      <c r="U24" s="153">
        <v>1</v>
      </c>
      <c r="V24" s="285"/>
      <c r="W24" s="285"/>
      <c r="X24" s="285"/>
      <c r="Y24" s="285"/>
      <c r="Z24" s="285"/>
      <c r="AA24" s="285"/>
      <c r="AB24" s="153">
        <v>0</v>
      </c>
      <c r="AC24" s="153">
        <v>9</v>
      </c>
      <c r="AD24" s="285">
        <f t="shared" si="0"/>
        <v>389</v>
      </c>
    </row>
    <row r="25" spans="1:30">
      <c r="A25" s="279">
        <v>25</v>
      </c>
      <c r="B25" s="290">
        <v>322</v>
      </c>
      <c r="C25" s="280" t="s">
        <v>796</v>
      </c>
      <c r="D25" s="280" t="s">
        <v>796</v>
      </c>
      <c r="E25" s="281">
        <v>1522</v>
      </c>
      <c r="F25" s="45" t="s">
        <v>33</v>
      </c>
      <c r="G25" s="281">
        <v>621</v>
      </c>
      <c r="H25" s="153">
        <v>2</v>
      </c>
      <c r="I25" s="153">
        <v>62</v>
      </c>
      <c r="J25" s="153">
        <v>31</v>
      </c>
      <c r="K25" s="153">
        <v>3</v>
      </c>
      <c r="L25" s="153">
        <v>183</v>
      </c>
      <c r="M25" s="153">
        <v>41</v>
      </c>
      <c r="N25" s="153">
        <v>0</v>
      </c>
      <c r="O25" s="153">
        <v>13</v>
      </c>
      <c r="P25" s="153">
        <v>21</v>
      </c>
      <c r="Q25" s="153">
        <v>15</v>
      </c>
      <c r="R25" s="153">
        <v>0</v>
      </c>
      <c r="S25" s="153">
        <v>2</v>
      </c>
      <c r="T25" s="153">
        <v>4</v>
      </c>
      <c r="U25" s="153">
        <v>1</v>
      </c>
      <c r="V25" s="285"/>
      <c r="W25" s="285"/>
      <c r="X25" s="285"/>
      <c r="Y25" s="285"/>
      <c r="Z25" s="285"/>
      <c r="AA25" s="285"/>
      <c r="AB25" s="153">
        <v>0</v>
      </c>
      <c r="AC25" s="153">
        <v>12</v>
      </c>
      <c r="AD25" s="285">
        <f t="shared" si="0"/>
        <v>390</v>
      </c>
    </row>
    <row r="26" spans="1:30">
      <c r="A26" s="279">
        <v>25</v>
      </c>
      <c r="B26" s="290">
        <v>322</v>
      </c>
      <c r="C26" s="280" t="s">
        <v>796</v>
      </c>
      <c r="D26" s="280" t="s">
        <v>796</v>
      </c>
      <c r="E26" s="281">
        <v>1522</v>
      </c>
      <c r="F26" s="45" t="s">
        <v>197</v>
      </c>
      <c r="G26" s="281">
        <v>621</v>
      </c>
      <c r="H26" s="153">
        <v>15</v>
      </c>
      <c r="I26" s="153">
        <v>72</v>
      </c>
      <c r="J26" s="153">
        <v>29</v>
      </c>
      <c r="K26" s="153">
        <v>6</v>
      </c>
      <c r="L26" s="153">
        <v>140</v>
      </c>
      <c r="M26" s="153">
        <v>55</v>
      </c>
      <c r="N26" s="153">
        <v>11</v>
      </c>
      <c r="O26" s="153">
        <v>11</v>
      </c>
      <c r="P26" s="153">
        <v>18</v>
      </c>
      <c r="Q26" s="153">
        <v>47</v>
      </c>
      <c r="R26" s="153">
        <v>0</v>
      </c>
      <c r="S26" s="153">
        <v>3</v>
      </c>
      <c r="T26" s="153">
        <v>2</v>
      </c>
      <c r="U26" s="153">
        <v>0</v>
      </c>
      <c r="V26" s="285"/>
      <c r="W26" s="285"/>
      <c r="X26" s="285"/>
      <c r="Y26" s="285"/>
      <c r="Z26" s="285"/>
      <c r="AA26" s="285"/>
      <c r="AB26" s="153">
        <v>0</v>
      </c>
      <c r="AC26" s="153">
        <v>17</v>
      </c>
      <c r="AD26" s="285">
        <f t="shared" si="0"/>
        <v>426</v>
      </c>
    </row>
    <row r="27" spans="1:30">
      <c r="A27" s="279">
        <v>25</v>
      </c>
      <c r="B27" s="290">
        <v>322</v>
      </c>
      <c r="C27" s="280" t="s">
        <v>796</v>
      </c>
      <c r="D27" s="280" t="s">
        <v>674</v>
      </c>
      <c r="E27" s="281">
        <v>1523</v>
      </c>
      <c r="F27" s="45" t="s">
        <v>31</v>
      </c>
      <c r="G27" s="281">
        <v>425</v>
      </c>
      <c r="H27" s="153">
        <v>0</v>
      </c>
      <c r="I27" s="153">
        <v>119</v>
      </c>
      <c r="J27" s="153">
        <v>9</v>
      </c>
      <c r="K27" s="153">
        <v>3</v>
      </c>
      <c r="L27" s="153">
        <v>145</v>
      </c>
      <c r="M27" s="153">
        <v>2</v>
      </c>
      <c r="N27" s="153">
        <v>0</v>
      </c>
      <c r="O27" s="153">
        <v>1</v>
      </c>
      <c r="P27" s="153">
        <v>2</v>
      </c>
      <c r="Q27" s="153">
        <v>4</v>
      </c>
      <c r="R27" s="153">
        <v>0</v>
      </c>
      <c r="S27" s="153">
        <v>0</v>
      </c>
      <c r="T27" s="153">
        <v>0</v>
      </c>
      <c r="U27" s="153">
        <v>0</v>
      </c>
      <c r="V27" s="285"/>
      <c r="W27" s="285"/>
      <c r="X27" s="285"/>
      <c r="Y27" s="285"/>
      <c r="Z27" s="285"/>
      <c r="AA27" s="285"/>
      <c r="AB27" s="153">
        <v>0</v>
      </c>
      <c r="AC27" s="153">
        <v>7</v>
      </c>
      <c r="AD27" s="285">
        <f t="shared" si="0"/>
        <v>292</v>
      </c>
    </row>
    <row r="28" spans="1:30">
      <c r="A28" s="279">
        <v>25</v>
      </c>
      <c r="B28" s="290">
        <v>322</v>
      </c>
      <c r="C28" s="280" t="s">
        <v>796</v>
      </c>
      <c r="D28" s="280" t="s">
        <v>674</v>
      </c>
      <c r="E28" s="281">
        <v>1523</v>
      </c>
      <c r="F28" s="45" t="s">
        <v>32</v>
      </c>
      <c r="G28" s="281">
        <v>425</v>
      </c>
      <c r="H28" s="153">
        <v>1</v>
      </c>
      <c r="I28" s="153">
        <v>109</v>
      </c>
      <c r="J28" s="153">
        <v>14</v>
      </c>
      <c r="K28" s="153">
        <v>1</v>
      </c>
      <c r="L28" s="153">
        <v>156</v>
      </c>
      <c r="M28" s="153">
        <v>2</v>
      </c>
      <c r="N28" s="153">
        <v>0</v>
      </c>
      <c r="O28" s="153">
        <v>1</v>
      </c>
      <c r="P28" s="153">
        <v>2</v>
      </c>
      <c r="Q28" s="153">
        <v>4</v>
      </c>
      <c r="R28" s="153">
        <v>0</v>
      </c>
      <c r="S28" s="153">
        <v>0</v>
      </c>
      <c r="T28" s="153">
        <v>1</v>
      </c>
      <c r="U28" s="153">
        <v>0</v>
      </c>
      <c r="V28" s="285"/>
      <c r="W28" s="285"/>
      <c r="X28" s="285"/>
      <c r="Y28" s="285"/>
      <c r="Z28" s="285"/>
      <c r="AA28" s="285"/>
      <c r="AB28" s="153">
        <v>0</v>
      </c>
      <c r="AC28" s="153">
        <v>6</v>
      </c>
      <c r="AD28" s="285">
        <f t="shared" si="0"/>
        <v>297</v>
      </c>
    </row>
    <row r="29" spans="1:30">
      <c r="A29" s="279">
        <v>25</v>
      </c>
      <c r="B29" s="290">
        <v>322</v>
      </c>
      <c r="C29" s="280" t="s">
        <v>796</v>
      </c>
      <c r="D29" s="280" t="s">
        <v>675</v>
      </c>
      <c r="E29" s="281">
        <v>1524</v>
      </c>
      <c r="F29" s="45" t="s">
        <v>31</v>
      </c>
      <c r="G29" s="281">
        <v>445</v>
      </c>
      <c r="H29" s="406">
        <v>15</v>
      </c>
      <c r="I29" s="406">
        <v>49</v>
      </c>
      <c r="J29" s="406">
        <v>31</v>
      </c>
      <c r="K29" s="406">
        <v>2</v>
      </c>
      <c r="L29" s="406">
        <v>77</v>
      </c>
      <c r="M29" s="406">
        <v>19</v>
      </c>
      <c r="N29" s="406">
        <v>8</v>
      </c>
      <c r="O29" s="406">
        <v>12</v>
      </c>
      <c r="P29" s="406">
        <v>2</v>
      </c>
      <c r="Q29" s="406">
        <v>63</v>
      </c>
      <c r="R29" s="406">
        <v>0</v>
      </c>
      <c r="S29" s="406">
        <v>0</v>
      </c>
      <c r="T29" s="406">
        <v>0</v>
      </c>
      <c r="U29" s="406">
        <v>0</v>
      </c>
      <c r="V29" s="285"/>
      <c r="W29" s="285"/>
      <c r="X29" s="285"/>
      <c r="Y29" s="285"/>
      <c r="Z29" s="285"/>
      <c r="AA29" s="285"/>
      <c r="AB29" s="406">
        <v>0</v>
      </c>
      <c r="AC29" s="406">
        <v>12</v>
      </c>
      <c r="AD29" s="285">
        <f t="shared" si="0"/>
        <v>290</v>
      </c>
    </row>
    <row r="30" spans="1:30">
      <c r="A30" s="279">
        <v>25</v>
      </c>
      <c r="B30" s="290">
        <v>322</v>
      </c>
      <c r="C30" s="280" t="s">
        <v>796</v>
      </c>
      <c r="D30" s="280" t="s">
        <v>676</v>
      </c>
      <c r="E30" s="281">
        <v>1525</v>
      </c>
      <c r="F30" s="45" t="s">
        <v>31</v>
      </c>
      <c r="G30" s="281">
        <v>561</v>
      </c>
      <c r="H30" s="153">
        <v>2</v>
      </c>
      <c r="I30" s="153">
        <v>88</v>
      </c>
      <c r="J30" s="153">
        <v>23</v>
      </c>
      <c r="K30" s="153">
        <v>1</v>
      </c>
      <c r="L30" s="153">
        <v>211</v>
      </c>
      <c r="M30" s="153">
        <v>14</v>
      </c>
      <c r="N30" s="153">
        <v>1</v>
      </c>
      <c r="O30" s="153">
        <v>13</v>
      </c>
      <c r="P30" s="153">
        <v>7</v>
      </c>
      <c r="Q30" s="153">
        <v>6</v>
      </c>
      <c r="R30" s="153">
        <v>0</v>
      </c>
      <c r="S30" s="153">
        <v>3</v>
      </c>
      <c r="T30" s="153">
        <v>0</v>
      </c>
      <c r="U30" s="153">
        <v>0</v>
      </c>
      <c r="V30" s="285"/>
      <c r="W30" s="285"/>
      <c r="X30" s="285"/>
      <c r="Y30" s="285"/>
      <c r="Z30" s="285"/>
      <c r="AA30" s="285"/>
      <c r="AB30" s="153">
        <v>0</v>
      </c>
      <c r="AC30" s="153">
        <v>16</v>
      </c>
      <c r="AD30" s="285">
        <f t="shared" si="0"/>
        <v>385</v>
      </c>
    </row>
    <row r="31" spans="1:30">
      <c r="A31" s="279">
        <v>25</v>
      </c>
      <c r="B31" s="290">
        <v>322</v>
      </c>
      <c r="C31" s="280" t="s">
        <v>796</v>
      </c>
      <c r="D31" s="280" t="s">
        <v>676</v>
      </c>
      <c r="E31" s="281">
        <v>1525</v>
      </c>
      <c r="F31" s="45" t="s">
        <v>32</v>
      </c>
      <c r="G31" s="281">
        <v>561</v>
      </c>
      <c r="H31" s="153">
        <v>8</v>
      </c>
      <c r="I31" s="153">
        <v>75</v>
      </c>
      <c r="J31" s="153">
        <v>23</v>
      </c>
      <c r="K31" s="153">
        <v>1</v>
      </c>
      <c r="L31" s="153">
        <v>195</v>
      </c>
      <c r="M31" s="153">
        <v>16</v>
      </c>
      <c r="N31" s="153">
        <v>1</v>
      </c>
      <c r="O31" s="153">
        <v>10</v>
      </c>
      <c r="P31" s="153">
        <v>0</v>
      </c>
      <c r="Q31" s="153">
        <v>2</v>
      </c>
      <c r="R31" s="153">
        <v>0</v>
      </c>
      <c r="S31" s="153">
        <v>2</v>
      </c>
      <c r="T31" s="153">
        <v>1</v>
      </c>
      <c r="U31" s="153">
        <v>6</v>
      </c>
      <c r="V31" s="285"/>
      <c r="W31" s="285"/>
      <c r="X31" s="285"/>
      <c r="Y31" s="285"/>
      <c r="Z31" s="285"/>
      <c r="AA31" s="285"/>
      <c r="AB31" s="153">
        <v>0</v>
      </c>
      <c r="AC31" s="153">
        <v>28</v>
      </c>
      <c r="AD31" s="285">
        <f t="shared" si="0"/>
        <v>368</v>
      </c>
    </row>
    <row r="32" spans="1:30">
      <c r="A32" s="279">
        <v>25</v>
      </c>
      <c r="B32" s="290">
        <v>322</v>
      </c>
      <c r="C32" s="280" t="s">
        <v>796</v>
      </c>
      <c r="D32" s="280" t="s">
        <v>677</v>
      </c>
      <c r="E32" s="281">
        <v>1527</v>
      </c>
      <c r="F32" s="45" t="s">
        <v>31</v>
      </c>
      <c r="G32" s="281">
        <v>703</v>
      </c>
      <c r="H32" s="153">
        <v>18</v>
      </c>
      <c r="I32" s="153">
        <v>41</v>
      </c>
      <c r="J32" s="153">
        <v>43</v>
      </c>
      <c r="K32" s="153">
        <v>4</v>
      </c>
      <c r="L32" s="153">
        <v>180</v>
      </c>
      <c r="M32" s="153">
        <v>46</v>
      </c>
      <c r="N32" s="153">
        <v>2</v>
      </c>
      <c r="O32" s="153">
        <v>71</v>
      </c>
      <c r="P32" s="153">
        <v>12</v>
      </c>
      <c r="Q32" s="153">
        <v>19</v>
      </c>
      <c r="R32" s="153">
        <v>0</v>
      </c>
      <c r="S32" s="153">
        <v>2</v>
      </c>
      <c r="T32" s="153">
        <v>2</v>
      </c>
      <c r="U32" s="153">
        <v>0</v>
      </c>
      <c r="V32" s="285"/>
      <c r="W32" s="285"/>
      <c r="X32" s="285"/>
      <c r="Y32" s="285"/>
      <c r="Z32" s="285"/>
      <c r="AA32" s="285"/>
      <c r="AB32" s="153">
        <v>0</v>
      </c>
      <c r="AC32" s="153">
        <v>15</v>
      </c>
      <c r="AD32" s="285">
        <f t="shared" si="0"/>
        <v>455</v>
      </c>
    </row>
    <row r="33" spans="1:30">
      <c r="A33" s="279">
        <v>25</v>
      </c>
      <c r="B33" s="290">
        <v>322</v>
      </c>
      <c r="C33" s="280" t="s">
        <v>796</v>
      </c>
      <c r="D33" s="280" t="s">
        <v>677</v>
      </c>
      <c r="E33" s="281">
        <v>1527</v>
      </c>
      <c r="F33" s="45" t="s">
        <v>32</v>
      </c>
      <c r="G33" s="281">
        <v>703</v>
      </c>
      <c r="H33" s="153">
        <v>7</v>
      </c>
      <c r="I33" s="153">
        <v>43</v>
      </c>
      <c r="J33" s="153">
        <v>42</v>
      </c>
      <c r="K33" s="153">
        <v>2</v>
      </c>
      <c r="L33" s="153">
        <v>182</v>
      </c>
      <c r="M33" s="153">
        <v>44</v>
      </c>
      <c r="N33" s="153">
        <v>5</v>
      </c>
      <c r="O33" s="153">
        <v>50</v>
      </c>
      <c r="P33" s="153">
        <v>15</v>
      </c>
      <c r="Q33" s="153">
        <v>28</v>
      </c>
      <c r="R33" s="153">
        <v>0</v>
      </c>
      <c r="S33" s="153">
        <v>2</v>
      </c>
      <c r="T33" s="153">
        <v>3</v>
      </c>
      <c r="U33" s="153">
        <v>0</v>
      </c>
      <c r="V33" s="285"/>
      <c r="W33" s="285"/>
      <c r="X33" s="285"/>
      <c r="Y33" s="285"/>
      <c r="Z33" s="285"/>
      <c r="AA33" s="285"/>
      <c r="AB33" s="153">
        <v>0</v>
      </c>
      <c r="AC33" s="153">
        <v>27</v>
      </c>
      <c r="AD33" s="285">
        <f t="shared" si="0"/>
        <v>450</v>
      </c>
    </row>
    <row r="34" spans="1:30">
      <c r="A34" s="279">
        <v>25</v>
      </c>
      <c r="B34" s="290">
        <v>322</v>
      </c>
      <c r="C34" s="280" t="s">
        <v>796</v>
      </c>
      <c r="D34" s="280" t="s">
        <v>677</v>
      </c>
      <c r="E34" s="281">
        <v>1527</v>
      </c>
      <c r="F34" s="45" t="s">
        <v>33</v>
      </c>
      <c r="G34" s="281">
        <v>702</v>
      </c>
      <c r="H34" s="153">
        <v>11</v>
      </c>
      <c r="I34" s="153">
        <v>43</v>
      </c>
      <c r="J34" s="153">
        <v>61</v>
      </c>
      <c r="K34" s="153">
        <v>2</v>
      </c>
      <c r="L34" s="153">
        <v>163</v>
      </c>
      <c r="M34" s="153">
        <v>40</v>
      </c>
      <c r="N34" s="153">
        <v>5</v>
      </c>
      <c r="O34" s="153">
        <v>61</v>
      </c>
      <c r="P34" s="153">
        <v>15</v>
      </c>
      <c r="Q34" s="153">
        <v>18</v>
      </c>
      <c r="R34" s="153">
        <v>0</v>
      </c>
      <c r="S34" s="153">
        <v>0</v>
      </c>
      <c r="T34" s="153">
        <v>1</v>
      </c>
      <c r="U34" s="153">
        <v>4</v>
      </c>
      <c r="V34" s="285"/>
      <c r="W34" s="285"/>
      <c r="X34" s="285"/>
      <c r="Y34" s="285"/>
      <c r="Z34" s="285"/>
      <c r="AA34" s="285"/>
      <c r="AB34" s="153">
        <v>0</v>
      </c>
      <c r="AC34" s="153">
        <v>20</v>
      </c>
      <c r="AD34" s="285">
        <f t="shared" ref="AD34:AD55" si="1">SUM(H34:AC34)</f>
        <v>444</v>
      </c>
    </row>
    <row r="35" spans="1:30">
      <c r="A35" s="279">
        <v>25</v>
      </c>
      <c r="B35" s="290">
        <v>322</v>
      </c>
      <c r="C35" s="280" t="s">
        <v>796</v>
      </c>
      <c r="D35" s="280" t="s">
        <v>677</v>
      </c>
      <c r="E35" s="281">
        <v>1528</v>
      </c>
      <c r="F35" s="45" t="s">
        <v>31</v>
      </c>
      <c r="G35" s="281">
        <v>503</v>
      </c>
      <c r="H35" s="153">
        <v>10</v>
      </c>
      <c r="I35" s="153">
        <v>37</v>
      </c>
      <c r="J35" s="153">
        <v>25</v>
      </c>
      <c r="K35" s="153">
        <v>1</v>
      </c>
      <c r="L35" s="153">
        <v>113</v>
      </c>
      <c r="M35" s="153">
        <v>31</v>
      </c>
      <c r="N35" s="153">
        <v>6</v>
      </c>
      <c r="O35" s="153">
        <v>30</v>
      </c>
      <c r="P35" s="153">
        <v>11</v>
      </c>
      <c r="Q35" s="153">
        <v>18</v>
      </c>
      <c r="R35" s="153">
        <v>0</v>
      </c>
      <c r="S35" s="153">
        <v>1</v>
      </c>
      <c r="T35" s="153">
        <v>2</v>
      </c>
      <c r="U35" s="153">
        <v>0</v>
      </c>
      <c r="V35" s="285"/>
      <c r="W35" s="285"/>
      <c r="X35" s="285"/>
      <c r="Y35" s="285"/>
      <c r="Z35" s="285"/>
      <c r="AA35" s="285"/>
      <c r="AB35" s="153">
        <v>0</v>
      </c>
      <c r="AC35" s="153">
        <v>19</v>
      </c>
      <c r="AD35" s="285">
        <f t="shared" si="1"/>
        <v>304</v>
      </c>
    </row>
    <row r="36" spans="1:30">
      <c r="A36" s="279">
        <v>25</v>
      </c>
      <c r="B36" s="290">
        <v>322</v>
      </c>
      <c r="C36" s="280" t="s">
        <v>796</v>
      </c>
      <c r="D36" s="280" t="s">
        <v>677</v>
      </c>
      <c r="E36" s="281">
        <v>1528</v>
      </c>
      <c r="F36" s="45" t="s">
        <v>32</v>
      </c>
      <c r="G36" s="281">
        <v>503</v>
      </c>
      <c r="H36" s="153">
        <v>5</v>
      </c>
      <c r="I36" s="153">
        <v>31</v>
      </c>
      <c r="J36" s="153">
        <v>24</v>
      </c>
      <c r="K36" s="153">
        <v>1</v>
      </c>
      <c r="L36" s="153">
        <v>136</v>
      </c>
      <c r="M36" s="153">
        <v>25</v>
      </c>
      <c r="N36" s="153">
        <v>2</v>
      </c>
      <c r="O36" s="153">
        <v>53</v>
      </c>
      <c r="P36" s="153">
        <v>10</v>
      </c>
      <c r="Q36" s="153">
        <v>25</v>
      </c>
      <c r="R36" s="153">
        <v>0</v>
      </c>
      <c r="S36" s="153">
        <v>0</v>
      </c>
      <c r="T36" s="153">
        <v>3</v>
      </c>
      <c r="U36" s="153">
        <v>1</v>
      </c>
      <c r="V36" s="285"/>
      <c r="W36" s="285"/>
      <c r="X36" s="285"/>
      <c r="Y36" s="285"/>
      <c r="Z36" s="285"/>
      <c r="AA36" s="285"/>
      <c r="AB36" s="153">
        <v>0</v>
      </c>
      <c r="AC36" s="153">
        <v>17</v>
      </c>
      <c r="AD36" s="285">
        <f t="shared" si="1"/>
        <v>333</v>
      </c>
    </row>
    <row r="37" spans="1:30">
      <c r="A37" s="279">
        <v>25</v>
      </c>
      <c r="B37" s="290">
        <v>322</v>
      </c>
      <c r="C37" s="280" t="s">
        <v>796</v>
      </c>
      <c r="D37" s="280" t="s">
        <v>677</v>
      </c>
      <c r="E37" s="281">
        <v>1528</v>
      </c>
      <c r="F37" s="45" t="s">
        <v>33</v>
      </c>
      <c r="G37" s="281">
        <v>503</v>
      </c>
      <c r="H37" s="153">
        <v>5</v>
      </c>
      <c r="I37" s="153">
        <v>38</v>
      </c>
      <c r="J37" s="153">
        <v>27</v>
      </c>
      <c r="K37" s="153">
        <v>0</v>
      </c>
      <c r="L37" s="153">
        <v>162</v>
      </c>
      <c r="M37" s="153">
        <v>17</v>
      </c>
      <c r="N37" s="153">
        <v>2</v>
      </c>
      <c r="O37" s="153">
        <v>49</v>
      </c>
      <c r="P37" s="153">
        <v>7</v>
      </c>
      <c r="Q37" s="153">
        <v>22</v>
      </c>
      <c r="R37" s="153">
        <v>0</v>
      </c>
      <c r="S37" s="153">
        <v>0</v>
      </c>
      <c r="T37" s="153">
        <v>0</v>
      </c>
      <c r="U37" s="153">
        <v>0</v>
      </c>
      <c r="V37" s="285"/>
      <c r="W37" s="285"/>
      <c r="X37" s="285"/>
      <c r="Y37" s="285"/>
      <c r="Z37" s="285"/>
      <c r="AA37" s="285"/>
      <c r="AB37" s="153">
        <v>0</v>
      </c>
      <c r="AC37" s="153">
        <v>12</v>
      </c>
      <c r="AD37" s="285">
        <f t="shared" si="1"/>
        <v>341</v>
      </c>
    </row>
    <row r="38" spans="1:30">
      <c r="A38" s="279">
        <v>25</v>
      </c>
      <c r="B38" s="290">
        <v>322</v>
      </c>
      <c r="C38" s="280" t="s">
        <v>796</v>
      </c>
      <c r="D38" s="280" t="s">
        <v>678</v>
      </c>
      <c r="E38" s="281">
        <v>1529</v>
      </c>
      <c r="F38" s="45" t="s">
        <v>31</v>
      </c>
      <c r="G38" s="281">
        <v>565</v>
      </c>
      <c r="H38" s="153">
        <v>12</v>
      </c>
      <c r="I38" s="153">
        <v>37</v>
      </c>
      <c r="J38" s="153">
        <v>87</v>
      </c>
      <c r="K38" s="153">
        <v>2</v>
      </c>
      <c r="L38" s="153">
        <v>178</v>
      </c>
      <c r="M38" s="153">
        <v>38</v>
      </c>
      <c r="N38" s="153">
        <v>0</v>
      </c>
      <c r="O38" s="153">
        <v>11</v>
      </c>
      <c r="P38" s="153">
        <v>11</v>
      </c>
      <c r="Q38" s="153">
        <v>9</v>
      </c>
      <c r="R38" s="153">
        <v>0</v>
      </c>
      <c r="S38" s="153">
        <v>0</v>
      </c>
      <c r="T38" s="153">
        <v>5</v>
      </c>
      <c r="U38" s="153">
        <v>3</v>
      </c>
      <c r="V38" s="285"/>
      <c r="W38" s="285"/>
      <c r="X38" s="285"/>
      <c r="Y38" s="285"/>
      <c r="Z38" s="285"/>
      <c r="AA38" s="285"/>
      <c r="AB38" s="153">
        <v>0</v>
      </c>
      <c r="AC38" s="153">
        <v>10</v>
      </c>
      <c r="AD38" s="285">
        <f t="shared" si="1"/>
        <v>403</v>
      </c>
    </row>
    <row r="39" spans="1:30">
      <c r="A39" s="279">
        <v>25</v>
      </c>
      <c r="B39" s="290">
        <v>322</v>
      </c>
      <c r="C39" s="280" t="s">
        <v>796</v>
      </c>
      <c r="D39" s="280" t="s">
        <v>678</v>
      </c>
      <c r="E39" s="281">
        <v>1529</v>
      </c>
      <c r="F39" s="45" t="s">
        <v>32</v>
      </c>
      <c r="G39" s="281">
        <v>564</v>
      </c>
      <c r="H39" s="153">
        <v>12</v>
      </c>
      <c r="I39" s="153">
        <v>54</v>
      </c>
      <c r="J39" s="153">
        <v>56</v>
      </c>
      <c r="K39" s="153">
        <v>4</v>
      </c>
      <c r="L39" s="153">
        <v>169</v>
      </c>
      <c r="M39" s="153">
        <v>59</v>
      </c>
      <c r="N39" s="153">
        <v>7</v>
      </c>
      <c r="O39" s="153">
        <v>6</v>
      </c>
      <c r="P39" s="153">
        <v>18</v>
      </c>
      <c r="Q39" s="153">
        <v>12</v>
      </c>
      <c r="R39" s="153">
        <v>0</v>
      </c>
      <c r="S39" s="153">
        <v>2</v>
      </c>
      <c r="T39" s="153">
        <v>7</v>
      </c>
      <c r="U39" s="153">
        <v>0</v>
      </c>
      <c r="V39" s="285"/>
      <c r="W39" s="285"/>
      <c r="X39" s="285"/>
      <c r="Y39" s="285"/>
      <c r="Z39" s="285"/>
      <c r="AA39" s="285"/>
      <c r="AB39" s="153">
        <v>0</v>
      </c>
      <c r="AC39" s="153">
        <v>14</v>
      </c>
      <c r="AD39" s="285">
        <f t="shared" si="1"/>
        <v>420</v>
      </c>
    </row>
    <row r="40" spans="1:30">
      <c r="A40" s="279">
        <v>25</v>
      </c>
      <c r="B40" s="290">
        <v>322</v>
      </c>
      <c r="C40" s="280" t="s">
        <v>796</v>
      </c>
      <c r="D40" s="280" t="s">
        <v>678</v>
      </c>
      <c r="E40" s="281">
        <v>1529</v>
      </c>
      <c r="F40" s="45" t="s">
        <v>33</v>
      </c>
      <c r="G40" s="281">
        <v>564</v>
      </c>
      <c r="H40" s="153">
        <v>13</v>
      </c>
      <c r="I40" s="153">
        <v>61</v>
      </c>
      <c r="J40" s="153">
        <v>71</v>
      </c>
      <c r="K40" s="153">
        <v>5</v>
      </c>
      <c r="L40" s="153">
        <v>135</v>
      </c>
      <c r="M40" s="153">
        <v>37</v>
      </c>
      <c r="N40" s="153">
        <v>4</v>
      </c>
      <c r="O40" s="153">
        <v>9</v>
      </c>
      <c r="P40" s="153">
        <v>15</v>
      </c>
      <c r="Q40" s="153">
        <v>17</v>
      </c>
      <c r="R40" s="153">
        <v>0</v>
      </c>
      <c r="S40" s="153">
        <v>1</v>
      </c>
      <c r="T40" s="153">
        <v>5</v>
      </c>
      <c r="U40" s="153">
        <v>2</v>
      </c>
      <c r="V40" s="285"/>
      <c r="W40" s="285"/>
      <c r="X40" s="285"/>
      <c r="Y40" s="285"/>
      <c r="Z40" s="285"/>
      <c r="AA40" s="285"/>
      <c r="AB40" s="153">
        <v>0</v>
      </c>
      <c r="AC40" s="153">
        <v>17</v>
      </c>
      <c r="AD40" s="285">
        <f t="shared" si="1"/>
        <v>392</v>
      </c>
    </row>
    <row r="41" spans="1:30">
      <c r="A41" s="279">
        <v>25</v>
      </c>
      <c r="B41" s="290">
        <v>322</v>
      </c>
      <c r="C41" s="280" t="s">
        <v>796</v>
      </c>
      <c r="D41" s="280" t="s">
        <v>678</v>
      </c>
      <c r="E41" s="281">
        <v>1529</v>
      </c>
      <c r="F41" s="45" t="s">
        <v>197</v>
      </c>
      <c r="G41" s="281">
        <v>564</v>
      </c>
      <c r="H41" s="153">
        <v>12</v>
      </c>
      <c r="I41" s="153">
        <v>37</v>
      </c>
      <c r="J41" s="153">
        <v>71</v>
      </c>
      <c r="K41" s="153">
        <v>1</v>
      </c>
      <c r="L41" s="153">
        <v>170</v>
      </c>
      <c r="M41" s="153">
        <v>32</v>
      </c>
      <c r="N41" s="153">
        <v>2</v>
      </c>
      <c r="O41" s="153">
        <v>13</v>
      </c>
      <c r="P41" s="153">
        <v>15</v>
      </c>
      <c r="Q41" s="153">
        <v>12</v>
      </c>
      <c r="R41" s="153">
        <v>0</v>
      </c>
      <c r="S41" s="153">
        <v>1</v>
      </c>
      <c r="T41" s="153">
        <v>6</v>
      </c>
      <c r="U41" s="153">
        <v>0</v>
      </c>
      <c r="V41" s="285"/>
      <c r="W41" s="285"/>
      <c r="X41" s="285"/>
      <c r="Y41" s="285"/>
      <c r="Z41" s="285"/>
      <c r="AA41" s="285"/>
      <c r="AB41" s="153">
        <v>0</v>
      </c>
      <c r="AC41" s="153">
        <v>20</v>
      </c>
      <c r="AD41" s="285">
        <f t="shared" si="1"/>
        <v>392</v>
      </c>
    </row>
    <row r="42" spans="1:30">
      <c r="A42" s="279">
        <v>25</v>
      </c>
      <c r="B42" s="290">
        <v>322</v>
      </c>
      <c r="C42" s="280" t="s">
        <v>796</v>
      </c>
      <c r="D42" s="280" t="s">
        <v>679</v>
      </c>
      <c r="E42" s="281">
        <v>1529</v>
      </c>
      <c r="F42" s="45" t="s">
        <v>79</v>
      </c>
      <c r="G42" s="281">
        <v>252</v>
      </c>
      <c r="H42" s="153">
        <v>0</v>
      </c>
      <c r="I42" s="153">
        <v>47</v>
      </c>
      <c r="J42" s="153">
        <v>6</v>
      </c>
      <c r="K42" s="153">
        <v>1</v>
      </c>
      <c r="L42" s="153">
        <v>117</v>
      </c>
      <c r="M42" s="153">
        <v>5</v>
      </c>
      <c r="N42" s="153">
        <v>1</v>
      </c>
      <c r="O42" s="153">
        <v>2</v>
      </c>
      <c r="P42" s="153">
        <v>4</v>
      </c>
      <c r="Q42" s="153">
        <v>1</v>
      </c>
      <c r="R42" s="153">
        <v>0</v>
      </c>
      <c r="S42" s="153">
        <v>1</v>
      </c>
      <c r="T42" s="153">
        <v>0</v>
      </c>
      <c r="U42" s="153">
        <v>1</v>
      </c>
      <c r="V42" s="285"/>
      <c r="W42" s="285"/>
      <c r="X42" s="285"/>
      <c r="Y42" s="285"/>
      <c r="Z42" s="285"/>
      <c r="AA42" s="285"/>
      <c r="AB42" s="153">
        <v>0</v>
      </c>
      <c r="AC42" s="153">
        <v>5</v>
      </c>
      <c r="AD42" s="285">
        <f t="shared" si="1"/>
        <v>191</v>
      </c>
    </row>
    <row r="43" spans="1:30">
      <c r="A43" s="279">
        <v>25</v>
      </c>
      <c r="B43" s="290">
        <v>322</v>
      </c>
      <c r="C43" s="280" t="s">
        <v>796</v>
      </c>
      <c r="D43" s="280" t="s">
        <v>680</v>
      </c>
      <c r="E43" s="281">
        <v>1530</v>
      </c>
      <c r="F43" s="45" t="s">
        <v>31</v>
      </c>
      <c r="G43" s="281">
        <v>729</v>
      </c>
      <c r="H43" s="153">
        <v>5</v>
      </c>
      <c r="I43" s="153">
        <v>59</v>
      </c>
      <c r="J43" s="153">
        <v>82</v>
      </c>
      <c r="K43" s="153">
        <v>2</v>
      </c>
      <c r="L43" s="153">
        <v>243</v>
      </c>
      <c r="M43" s="153">
        <v>49</v>
      </c>
      <c r="N43" s="153">
        <v>3</v>
      </c>
      <c r="O43" s="153">
        <v>5</v>
      </c>
      <c r="P43" s="153">
        <v>6</v>
      </c>
      <c r="Q43" s="153">
        <v>16</v>
      </c>
      <c r="R43" s="153">
        <v>0</v>
      </c>
      <c r="S43" s="153">
        <v>6</v>
      </c>
      <c r="T43" s="153">
        <v>6</v>
      </c>
      <c r="U43" s="153">
        <v>2</v>
      </c>
      <c r="V43" s="285"/>
      <c r="W43" s="285"/>
      <c r="X43" s="285"/>
      <c r="Y43" s="285"/>
      <c r="Z43" s="285"/>
      <c r="AA43" s="285"/>
      <c r="AB43" s="153">
        <v>0</v>
      </c>
      <c r="AC43" s="153">
        <v>18</v>
      </c>
      <c r="AD43" s="285">
        <f t="shared" si="1"/>
        <v>502</v>
      </c>
    </row>
    <row r="44" spans="1:30">
      <c r="A44" s="279">
        <v>25</v>
      </c>
      <c r="B44" s="290">
        <v>322</v>
      </c>
      <c r="C44" s="280" t="s">
        <v>796</v>
      </c>
      <c r="D44" s="280" t="s">
        <v>680</v>
      </c>
      <c r="E44" s="281">
        <v>1530</v>
      </c>
      <c r="F44" s="45" t="s">
        <v>32</v>
      </c>
      <c r="G44" s="281">
        <v>728</v>
      </c>
      <c r="H44" s="153">
        <v>6</v>
      </c>
      <c r="I44" s="153">
        <v>77</v>
      </c>
      <c r="J44" s="153">
        <v>82</v>
      </c>
      <c r="K44" s="153">
        <v>3</v>
      </c>
      <c r="L44" s="153">
        <v>230</v>
      </c>
      <c r="M44" s="153">
        <v>28</v>
      </c>
      <c r="N44" s="153">
        <v>2</v>
      </c>
      <c r="O44" s="153">
        <v>6</v>
      </c>
      <c r="P44" s="153">
        <v>6</v>
      </c>
      <c r="Q44" s="153">
        <v>12</v>
      </c>
      <c r="R44" s="153">
        <v>0</v>
      </c>
      <c r="S44" s="153">
        <v>3</v>
      </c>
      <c r="T44" s="153">
        <v>0</v>
      </c>
      <c r="U44" s="153">
        <v>0</v>
      </c>
      <c r="V44" s="285"/>
      <c r="W44" s="285"/>
      <c r="X44" s="285"/>
      <c r="Y44" s="285"/>
      <c r="Z44" s="285"/>
      <c r="AA44" s="285"/>
      <c r="AB44" s="153">
        <v>0</v>
      </c>
      <c r="AC44" s="153">
        <v>28</v>
      </c>
      <c r="AD44" s="285">
        <f t="shared" si="1"/>
        <v>483</v>
      </c>
    </row>
    <row r="45" spans="1:30">
      <c r="A45" s="279">
        <v>25</v>
      </c>
      <c r="B45" s="290">
        <v>322</v>
      </c>
      <c r="C45" s="280" t="s">
        <v>796</v>
      </c>
      <c r="D45" s="280" t="s">
        <v>681</v>
      </c>
      <c r="E45" s="281">
        <v>1531</v>
      </c>
      <c r="F45" s="45" t="s">
        <v>31</v>
      </c>
      <c r="G45" s="281">
        <v>538</v>
      </c>
      <c r="H45" s="153">
        <v>8</v>
      </c>
      <c r="I45" s="153">
        <v>32</v>
      </c>
      <c r="J45" s="153">
        <v>31</v>
      </c>
      <c r="K45" s="153">
        <v>0</v>
      </c>
      <c r="L45" s="153">
        <v>201</v>
      </c>
      <c r="M45" s="153">
        <v>95</v>
      </c>
      <c r="N45" s="153">
        <v>1</v>
      </c>
      <c r="O45" s="153">
        <v>3</v>
      </c>
      <c r="P45" s="153">
        <v>4</v>
      </c>
      <c r="Q45" s="153">
        <v>13</v>
      </c>
      <c r="R45" s="153">
        <v>0</v>
      </c>
      <c r="S45" s="153">
        <v>1</v>
      </c>
      <c r="T45" s="153">
        <v>1</v>
      </c>
      <c r="U45" s="153">
        <v>0</v>
      </c>
      <c r="V45" s="285"/>
      <c r="W45" s="285"/>
      <c r="X45" s="285"/>
      <c r="Y45" s="285"/>
      <c r="Z45" s="285"/>
      <c r="AA45" s="285"/>
      <c r="AB45" s="153">
        <v>0</v>
      </c>
      <c r="AC45" s="153">
        <v>7</v>
      </c>
      <c r="AD45" s="285">
        <f t="shared" si="1"/>
        <v>397</v>
      </c>
    </row>
    <row r="46" spans="1:30">
      <c r="A46" s="279">
        <v>25</v>
      </c>
      <c r="B46" s="290">
        <v>322</v>
      </c>
      <c r="C46" s="280" t="s">
        <v>796</v>
      </c>
      <c r="D46" s="280" t="s">
        <v>681</v>
      </c>
      <c r="E46" s="281">
        <v>1531</v>
      </c>
      <c r="F46" s="45" t="s">
        <v>32</v>
      </c>
      <c r="G46" s="281">
        <v>538</v>
      </c>
      <c r="H46" s="153">
        <v>13</v>
      </c>
      <c r="I46" s="153">
        <v>80</v>
      </c>
      <c r="J46" s="153">
        <v>37</v>
      </c>
      <c r="K46" s="153">
        <v>2</v>
      </c>
      <c r="L46" s="153">
        <v>177</v>
      </c>
      <c r="M46" s="153">
        <v>62</v>
      </c>
      <c r="N46" s="153">
        <v>1</v>
      </c>
      <c r="O46" s="153">
        <v>4</v>
      </c>
      <c r="P46" s="153">
        <v>2</v>
      </c>
      <c r="Q46" s="153">
        <v>22</v>
      </c>
      <c r="R46" s="153">
        <v>0</v>
      </c>
      <c r="S46" s="153">
        <v>0</v>
      </c>
      <c r="T46" s="153">
        <v>0</v>
      </c>
      <c r="U46" s="153">
        <v>0</v>
      </c>
      <c r="V46" s="285"/>
      <c r="W46" s="285"/>
      <c r="X46" s="285"/>
      <c r="Y46" s="285"/>
      <c r="Z46" s="285"/>
      <c r="AA46" s="285"/>
      <c r="AB46" s="153">
        <v>0</v>
      </c>
      <c r="AC46" s="153">
        <v>8</v>
      </c>
      <c r="AD46" s="285">
        <f t="shared" si="1"/>
        <v>408</v>
      </c>
    </row>
    <row r="47" spans="1:30">
      <c r="A47" s="279">
        <v>25</v>
      </c>
      <c r="B47" s="290">
        <v>322</v>
      </c>
      <c r="C47" s="280" t="s">
        <v>796</v>
      </c>
      <c r="D47" s="280" t="s">
        <v>681</v>
      </c>
      <c r="E47" s="281">
        <v>1531</v>
      </c>
      <c r="F47" s="45" t="s">
        <v>33</v>
      </c>
      <c r="G47" s="281">
        <v>537</v>
      </c>
      <c r="H47" s="153">
        <v>6</v>
      </c>
      <c r="I47" s="153">
        <v>65</v>
      </c>
      <c r="J47" s="153">
        <v>25</v>
      </c>
      <c r="K47" s="153">
        <v>2</v>
      </c>
      <c r="L47" s="153">
        <v>207</v>
      </c>
      <c r="M47" s="153">
        <v>44</v>
      </c>
      <c r="N47" s="153">
        <v>1</v>
      </c>
      <c r="O47" s="153">
        <v>2</v>
      </c>
      <c r="P47" s="153">
        <v>2</v>
      </c>
      <c r="Q47" s="153">
        <v>15</v>
      </c>
      <c r="R47" s="153">
        <v>0</v>
      </c>
      <c r="S47" s="153">
        <v>1</v>
      </c>
      <c r="T47" s="153">
        <v>2</v>
      </c>
      <c r="U47" s="153">
        <v>1</v>
      </c>
      <c r="V47" s="285"/>
      <c r="W47" s="285"/>
      <c r="X47" s="285"/>
      <c r="Y47" s="285"/>
      <c r="Z47" s="285"/>
      <c r="AA47" s="285"/>
      <c r="AB47" s="153">
        <v>0</v>
      </c>
      <c r="AC47" s="153">
        <v>12</v>
      </c>
      <c r="AD47" s="285">
        <f t="shared" si="1"/>
        <v>385</v>
      </c>
    </row>
    <row r="48" spans="1:30">
      <c r="A48" s="279">
        <v>25</v>
      </c>
      <c r="B48" s="290">
        <v>322</v>
      </c>
      <c r="C48" s="280" t="s">
        <v>796</v>
      </c>
      <c r="D48" s="280" t="s">
        <v>682</v>
      </c>
      <c r="E48" s="281">
        <v>1532</v>
      </c>
      <c r="F48" s="45" t="s">
        <v>31</v>
      </c>
      <c r="G48" s="281">
        <v>582</v>
      </c>
      <c r="H48" s="153">
        <v>6</v>
      </c>
      <c r="I48" s="153">
        <v>42</v>
      </c>
      <c r="J48" s="153">
        <v>32</v>
      </c>
      <c r="K48" s="153">
        <v>5</v>
      </c>
      <c r="L48" s="153">
        <v>166</v>
      </c>
      <c r="M48" s="153">
        <v>52</v>
      </c>
      <c r="N48" s="153">
        <v>3</v>
      </c>
      <c r="O48" s="153">
        <v>7</v>
      </c>
      <c r="P48" s="153">
        <v>17</v>
      </c>
      <c r="Q48" s="153">
        <v>18</v>
      </c>
      <c r="R48" s="153">
        <v>0</v>
      </c>
      <c r="S48" s="153">
        <v>3</v>
      </c>
      <c r="T48" s="153">
        <v>2</v>
      </c>
      <c r="U48" s="153">
        <v>1</v>
      </c>
      <c r="V48" s="285"/>
      <c r="W48" s="285"/>
      <c r="X48" s="285"/>
      <c r="Y48" s="285"/>
      <c r="Z48" s="285"/>
      <c r="AA48" s="285"/>
      <c r="AB48" s="153">
        <v>0</v>
      </c>
      <c r="AC48" s="153">
        <v>18</v>
      </c>
      <c r="AD48" s="285">
        <f t="shared" si="1"/>
        <v>372</v>
      </c>
    </row>
    <row r="49" spans="1:30">
      <c r="A49" s="279">
        <v>25</v>
      </c>
      <c r="B49" s="290">
        <v>322</v>
      </c>
      <c r="C49" s="280" t="s">
        <v>796</v>
      </c>
      <c r="D49" s="280" t="s">
        <v>682</v>
      </c>
      <c r="E49" s="281">
        <v>1532</v>
      </c>
      <c r="F49" s="45" t="s">
        <v>32</v>
      </c>
      <c r="G49" s="281">
        <v>582</v>
      </c>
      <c r="H49" s="153">
        <v>7</v>
      </c>
      <c r="I49" s="153">
        <v>60</v>
      </c>
      <c r="J49" s="153">
        <v>44</v>
      </c>
      <c r="K49" s="153">
        <v>6</v>
      </c>
      <c r="L49" s="153">
        <v>158</v>
      </c>
      <c r="M49" s="153">
        <v>39</v>
      </c>
      <c r="N49" s="153">
        <v>4</v>
      </c>
      <c r="O49" s="153">
        <v>6</v>
      </c>
      <c r="P49" s="153">
        <v>13</v>
      </c>
      <c r="Q49" s="153">
        <v>15</v>
      </c>
      <c r="R49" s="153">
        <v>0</v>
      </c>
      <c r="S49" s="153">
        <v>2</v>
      </c>
      <c r="T49" s="153">
        <v>2</v>
      </c>
      <c r="U49" s="153">
        <v>0</v>
      </c>
      <c r="V49" s="285"/>
      <c r="W49" s="285"/>
      <c r="X49" s="285"/>
      <c r="Y49" s="285"/>
      <c r="Z49" s="285"/>
      <c r="AA49" s="285"/>
      <c r="AB49" s="153">
        <v>0</v>
      </c>
      <c r="AC49" s="153">
        <v>16</v>
      </c>
      <c r="AD49" s="285">
        <f t="shared" si="1"/>
        <v>372</v>
      </c>
    </row>
    <row r="50" spans="1:30">
      <c r="A50" s="279">
        <v>25</v>
      </c>
      <c r="B50" s="290">
        <v>322</v>
      </c>
      <c r="C50" s="280" t="s">
        <v>796</v>
      </c>
      <c r="D50" s="280" t="s">
        <v>683</v>
      </c>
      <c r="E50" s="281">
        <v>1533</v>
      </c>
      <c r="F50" s="45" t="s">
        <v>31</v>
      </c>
      <c r="G50" s="281">
        <v>678</v>
      </c>
      <c r="H50" s="153">
        <v>4</v>
      </c>
      <c r="I50" s="153">
        <v>45</v>
      </c>
      <c r="J50" s="153">
        <v>55</v>
      </c>
      <c r="K50" s="153">
        <v>4</v>
      </c>
      <c r="L50" s="153">
        <v>126</v>
      </c>
      <c r="M50" s="153">
        <v>92</v>
      </c>
      <c r="N50" s="153">
        <v>7</v>
      </c>
      <c r="O50" s="153">
        <v>15</v>
      </c>
      <c r="P50" s="153">
        <v>50</v>
      </c>
      <c r="Q50" s="153">
        <v>26</v>
      </c>
      <c r="R50" s="153">
        <v>0</v>
      </c>
      <c r="S50" s="153">
        <v>2</v>
      </c>
      <c r="T50" s="153">
        <v>3</v>
      </c>
      <c r="U50" s="153">
        <v>2</v>
      </c>
      <c r="V50" s="285"/>
      <c r="W50" s="285"/>
      <c r="X50" s="285"/>
      <c r="Y50" s="285"/>
      <c r="Z50" s="285"/>
      <c r="AA50" s="285"/>
      <c r="AB50" s="153">
        <v>0</v>
      </c>
      <c r="AC50" s="153">
        <v>8</v>
      </c>
      <c r="AD50" s="285">
        <f t="shared" si="1"/>
        <v>439</v>
      </c>
    </row>
    <row r="51" spans="1:30">
      <c r="A51" s="279">
        <v>25</v>
      </c>
      <c r="B51" s="290">
        <v>322</v>
      </c>
      <c r="C51" s="280" t="s">
        <v>796</v>
      </c>
      <c r="D51" s="280" t="s">
        <v>683</v>
      </c>
      <c r="E51" s="281">
        <v>1533</v>
      </c>
      <c r="F51" s="45" t="s">
        <v>32</v>
      </c>
      <c r="G51" s="281">
        <v>678</v>
      </c>
      <c r="H51" s="153">
        <v>5</v>
      </c>
      <c r="I51" s="153">
        <v>47</v>
      </c>
      <c r="J51" s="153">
        <v>63</v>
      </c>
      <c r="K51" s="153">
        <v>3</v>
      </c>
      <c r="L51" s="153">
        <v>116</v>
      </c>
      <c r="M51" s="153">
        <v>112</v>
      </c>
      <c r="N51" s="153">
        <v>4</v>
      </c>
      <c r="O51" s="153">
        <v>8</v>
      </c>
      <c r="P51" s="153">
        <v>46</v>
      </c>
      <c r="Q51" s="153">
        <v>20</v>
      </c>
      <c r="R51" s="153">
        <v>0</v>
      </c>
      <c r="S51" s="153">
        <v>1</v>
      </c>
      <c r="T51" s="153">
        <v>7</v>
      </c>
      <c r="U51" s="153">
        <v>2</v>
      </c>
      <c r="V51" s="285"/>
      <c r="W51" s="285"/>
      <c r="X51" s="285"/>
      <c r="Y51" s="285"/>
      <c r="Z51" s="285"/>
      <c r="AA51" s="285"/>
      <c r="AB51" s="153">
        <v>0</v>
      </c>
      <c r="AC51" s="153">
        <v>15</v>
      </c>
      <c r="AD51" s="285">
        <f t="shared" si="1"/>
        <v>449</v>
      </c>
    </row>
    <row r="52" spans="1:30">
      <c r="A52" s="279">
        <v>25</v>
      </c>
      <c r="B52" s="290">
        <v>322</v>
      </c>
      <c r="C52" s="280" t="s">
        <v>796</v>
      </c>
      <c r="D52" s="280" t="s">
        <v>683</v>
      </c>
      <c r="E52" s="281">
        <v>1533</v>
      </c>
      <c r="F52" s="45" t="s">
        <v>33</v>
      </c>
      <c r="G52" s="281">
        <v>678</v>
      </c>
      <c r="H52" s="153">
        <v>4</v>
      </c>
      <c r="I52" s="153">
        <v>35</v>
      </c>
      <c r="J52" s="153">
        <v>35</v>
      </c>
      <c r="K52" s="153">
        <v>0</v>
      </c>
      <c r="L52" s="153">
        <v>135</v>
      </c>
      <c r="M52" s="153">
        <v>90</v>
      </c>
      <c r="N52" s="153">
        <v>7</v>
      </c>
      <c r="O52" s="153">
        <v>7</v>
      </c>
      <c r="P52" s="153">
        <v>48</v>
      </c>
      <c r="Q52" s="153">
        <v>26</v>
      </c>
      <c r="R52" s="153">
        <v>0</v>
      </c>
      <c r="S52" s="153">
        <v>3</v>
      </c>
      <c r="T52" s="153">
        <v>4</v>
      </c>
      <c r="U52" s="153">
        <v>1</v>
      </c>
      <c r="V52" s="285"/>
      <c r="W52" s="285"/>
      <c r="X52" s="285"/>
      <c r="Y52" s="285"/>
      <c r="Z52" s="285"/>
      <c r="AA52" s="285"/>
      <c r="AB52" s="153">
        <v>1</v>
      </c>
      <c r="AC52" s="153">
        <v>10</v>
      </c>
      <c r="AD52" s="285">
        <f t="shared" si="1"/>
        <v>406</v>
      </c>
    </row>
    <row r="53" spans="1:30">
      <c r="A53" s="279">
        <v>25</v>
      </c>
      <c r="B53" s="290">
        <v>322</v>
      </c>
      <c r="C53" s="280" t="s">
        <v>796</v>
      </c>
      <c r="D53" s="280" t="s">
        <v>683</v>
      </c>
      <c r="E53" s="281">
        <v>1534</v>
      </c>
      <c r="F53" s="45" t="s">
        <v>31</v>
      </c>
      <c r="G53" s="281">
        <v>590</v>
      </c>
      <c r="H53" s="153">
        <v>6</v>
      </c>
      <c r="I53" s="153">
        <v>36</v>
      </c>
      <c r="J53" s="153">
        <v>42</v>
      </c>
      <c r="K53" s="153">
        <v>0</v>
      </c>
      <c r="L53" s="153">
        <v>94</v>
      </c>
      <c r="M53" s="153">
        <v>76</v>
      </c>
      <c r="N53" s="153">
        <v>6</v>
      </c>
      <c r="O53" s="153">
        <v>8</v>
      </c>
      <c r="P53" s="153">
        <v>82</v>
      </c>
      <c r="Q53" s="153">
        <v>25</v>
      </c>
      <c r="R53" s="153">
        <v>0</v>
      </c>
      <c r="S53" s="153">
        <v>5</v>
      </c>
      <c r="T53" s="153">
        <v>3</v>
      </c>
      <c r="U53" s="153">
        <v>0</v>
      </c>
      <c r="V53" s="285"/>
      <c r="W53" s="285"/>
      <c r="X53" s="285"/>
      <c r="Y53" s="285"/>
      <c r="Z53" s="285"/>
      <c r="AA53" s="285"/>
      <c r="AB53" s="153">
        <v>0</v>
      </c>
      <c r="AC53" s="153">
        <v>4</v>
      </c>
      <c r="AD53" s="285">
        <f t="shared" si="1"/>
        <v>387</v>
      </c>
    </row>
    <row r="54" spans="1:30">
      <c r="A54" s="279">
        <v>25</v>
      </c>
      <c r="B54" s="290">
        <v>322</v>
      </c>
      <c r="C54" s="280" t="s">
        <v>796</v>
      </c>
      <c r="D54" s="280" t="s">
        <v>683</v>
      </c>
      <c r="E54" s="281">
        <v>1534</v>
      </c>
      <c r="F54" s="45" t="s">
        <v>32</v>
      </c>
      <c r="G54" s="281">
        <v>590</v>
      </c>
      <c r="H54" s="153">
        <v>4</v>
      </c>
      <c r="I54" s="153">
        <v>45</v>
      </c>
      <c r="J54" s="153">
        <v>56</v>
      </c>
      <c r="K54" s="153">
        <v>1</v>
      </c>
      <c r="L54" s="153">
        <v>101</v>
      </c>
      <c r="M54" s="153">
        <v>58</v>
      </c>
      <c r="N54" s="153">
        <v>1</v>
      </c>
      <c r="O54" s="153">
        <v>3</v>
      </c>
      <c r="P54" s="153">
        <v>68</v>
      </c>
      <c r="Q54" s="153">
        <v>24</v>
      </c>
      <c r="R54" s="153">
        <v>0</v>
      </c>
      <c r="S54" s="153">
        <v>6</v>
      </c>
      <c r="T54" s="153">
        <v>5</v>
      </c>
      <c r="U54" s="153">
        <v>2</v>
      </c>
      <c r="V54" s="285"/>
      <c r="W54" s="285"/>
      <c r="X54" s="285"/>
      <c r="Y54" s="285"/>
      <c r="Z54" s="285"/>
      <c r="AA54" s="285"/>
      <c r="AB54" s="153">
        <v>0</v>
      </c>
      <c r="AC54" s="153">
        <v>25</v>
      </c>
      <c r="AD54" s="285">
        <f t="shared" si="1"/>
        <v>399</v>
      </c>
    </row>
    <row r="55" spans="1:30">
      <c r="A55" s="279">
        <v>25</v>
      </c>
      <c r="B55" s="290">
        <v>322</v>
      </c>
      <c r="C55" s="280" t="s">
        <v>796</v>
      </c>
      <c r="D55" s="280" t="s">
        <v>683</v>
      </c>
      <c r="E55" s="281">
        <v>1534</v>
      </c>
      <c r="F55" s="45" t="s">
        <v>33</v>
      </c>
      <c r="G55" s="281">
        <v>590</v>
      </c>
      <c r="H55" s="153">
        <v>2</v>
      </c>
      <c r="I55" s="153">
        <v>51</v>
      </c>
      <c r="J55" s="153">
        <v>49</v>
      </c>
      <c r="K55" s="153">
        <v>1</v>
      </c>
      <c r="L55" s="153">
        <v>103</v>
      </c>
      <c r="M55" s="153">
        <v>86</v>
      </c>
      <c r="N55" s="153">
        <v>1</v>
      </c>
      <c r="O55" s="153">
        <v>6</v>
      </c>
      <c r="P55" s="153">
        <v>49</v>
      </c>
      <c r="Q55" s="153">
        <v>17</v>
      </c>
      <c r="R55" s="153">
        <v>0</v>
      </c>
      <c r="S55" s="153">
        <v>3</v>
      </c>
      <c r="T55" s="153">
        <v>4</v>
      </c>
      <c r="U55" s="153">
        <v>1</v>
      </c>
      <c r="V55" s="285"/>
      <c r="W55" s="285"/>
      <c r="X55" s="285"/>
      <c r="Y55" s="285"/>
      <c r="Z55" s="285"/>
      <c r="AA55" s="285"/>
      <c r="AB55" s="153">
        <v>0</v>
      </c>
      <c r="AC55" s="153">
        <v>13</v>
      </c>
      <c r="AD55" s="285">
        <f t="shared" si="1"/>
        <v>386</v>
      </c>
    </row>
    <row r="56" spans="1:30">
      <c r="A56" s="285"/>
      <c r="B56" s="152" t="s">
        <v>63</v>
      </c>
      <c r="C56" s="659"/>
      <c r="D56" s="659"/>
      <c r="E56" s="544"/>
      <c r="F56" s="412"/>
      <c r="G56" s="293">
        <f>SUM(G2:G55)</f>
        <v>31242</v>
      </c>
      <c r="H56" s="293">
        <f>SUM(H2:H55)</f>
        <v>313</v>
      </c>
      <c r="I56" s="293">
        <f t="shared" ref="I56:AC56" si="2">SUM(I2:I55)</f>
        <v>2613</v>
      </c>
      <c r="J56" s="293">
        <f t="shared" si="2"/>
        <v>2334</v>
      </c>
      <c r="K56" s="293">
        <f t="shared" si="2"/>
        <v>104</v>
      </c>
      <c r="L56" s="293">
        <f t="shared" si="2"/>
        <v>8917</v>
      </c>
      <c r="M56" s="293">
        <f t="shared" si="2"/>
        <v>2326</v>
      </c>
      <c r="N56" s="293">
        <f t="shared" si="2"/>
        <v>155</v>
      </c>
      <c r="O56" s="293">
        <f t="shared" si="2"/>
        <v>694</v>
      </c>
      <c r="P56" s="293">
        <f t="shared" si="2"/>
        <v>992</v>
      </c>
      <c r="Q56" s="293">
        <f t="shared" si="2"/>
        <v>1229</v>
      </c>
      <c r="R56" s="293">
        <f t="shared" si="2"/>
        <v>0</v>
      </c>
      <c r="S56" s="293">
        <f t="shared" si="2"/>
        <v>105</v>
      </c>
      <c r="T56" s="293">
        <f t="shared" si="2"/>
        <v>135</v>
      </c>
      <c r="U56" s="293">
        <f t="shared" si="2"/>
        <v>55</v>
      </c>
      <c r="V56" s="293">
        <f t="shared" si="2"/>
        <v>0</v>
      </c>
      <c r="W56" s="293">
        <f t="shared" si="2"/>
        <v>0</v>
      </c>
      <c r="X56" s="293">
        <f t="shared" si="2"/>
        <v>0</v>
      </c>
      <c r="Y56" s="293">
        <f t="shared" si="2"/>
        <v>0</v>
      </c>
      <c r="Z56" s="293">
        <f t="shared" si="2"/>
        <v>0</v>
      </c>
      <c r="AA56" s="293">
        <f t="shared" si="2"/>
        <v>0</v>
      </c>
      <c r="AB56" s="293">
        <f t="shared" si="2"/>
        <v>3</v>
      </c>
      <c r="AC56" s="293">
        <f t="shared" si="2"/>
        <v>738</v>
      </c>
      <c r="AD56" s="293">
        <f>SUM(AD2:AD55)</f>
        <v>20713</v>
      </c>
    </row>
    <row r="57" spans="1:30">
      <c r="E57" s="288"/>
      <c r="T57" s="277">
        <f>T56/2</f>
        <v>67.5</v>
      </c>
      <c r="U57" s="277">
        <f>U56/2</f>
        <v>27.5</v>
      </c>
    </row>
    <row r="58" spans="1:30">
      <c r="B58" s="291" t="s">
        <v>65</v>
      </c>
      <c r="C58" s="660" t="s">
        <v>66</v>
      </c>
      <c r="D58" s="661"/>
      <c r="E58" s="661"/>
      <c r="F58" s="662"/>
      <c r="G58" s="292" t="s">
        <v>6</v>
      </c>
      <c r="H58" s="550" t="s">
        <v>7</v>
      </c>
      <c r="I58" s="550" t="s">
        <v>8</v>
      </c>
      <c r="J58" s="550" t="s">
        <v>9</v>
      </c>
      <c r="K58" s="550" t="s">
        <v>10</v>
      </c>
      <c r="L58" s="550" t="s">
        <v>11</v>
      </c>
      <c r="M58" s="550" t="s">
        <v>12</v>
      </c>
      <c r="N58" s="550" t="s">
        <v>13</v>
      </c>
      <c r="O58" s="550" t="s">
        <v>14</v>
      </c>
      <c r="P58" s="550" t="s">
        <v>15</v>
      </c>
      <c r="Q58" s="550" t="s">
        <v>16</v>
      </c>
      <c r="R58" s="550" t="s">
        <v>17</v>
      </c>
      <c r="S58" s="550" t="s">
        <v>18</v>
      </c>
      <c r="T58" s="300" t="s">
        <v>22</v>
      </c>
      <c r="U58" s="550" t="s">
        <v>23</v>
      </c>
      <c r="V58" s="550" t="s">
        <v>24</v>
      </c>
      <c r="W58" s="550" t="s">
        <v>25</v>
      </c>
      <c r="X58" s="550" t="s">
        <v>26</v>
      </c>
      <c r="Y58" s="550" t="s">
        <v>27</v>
      </c>
      <c r="Z58" s="550" t="s">
        <v>28</v>
      </c>
      <c r="AA58" s="550" t="s">
        <v>29</v>
      </c>
    </row>
    <row r="59" spans="1:30">
      <c r="C59" s="663"/>
      <c r="D59" s="664"/>
      <c r="E59" s="664"/>
      <c r="F59" s="665"/>
      <c r="G59" s="285">
        <f>G56</f>
        <v>31242</v>
      </c>
      <c r="H59" s="285">
        <f>H56+67</f>
        <v>380</v>
      </c>
      <c r="I59" s="285">
        <f>I56+28</f>
        <v>2641</v>
      </c>
      <c r="J59" s="285">
        <f>J56+68</f>
        <v>2402</v>
      </c>
      <c r="K59" s="285">
        <f>K56+27</f>
        <v>131</v>
      </c>
      <c r="L59" s="285">
        <f t="shared" ref="L59:S59" si="3">L56</f>
        <v>8917</v>
      </c>
      <c r="M59" s="285">
        <f t="shared" si="3"/>
        <v>2326</v>
      </c>
      <c r="N59" s="285">
        <f t="shared" si="3"/>
        <v>155</v>
      </c>
      <c r="O59" s="285">
        <f t="shared" si="3"/>
        <v>694</v>
      </c>
      <c r="P59" s="285">
        <f t="shared" si="3"/>
        <v>992</v>
      </c>
      <c r="Q59" s="285">
        <f t="shared" si="3"/>
        <v>1229</v>
      </c>
      <c r="R59" s="285">
        <f t="shared" si="3"/>
        <v>0</v>
      </c>
      <c r="S59" s="285">
        <f t="shared" si="3"/>
        <v>105</v>
      </c>
      <c r="Y59" s="285">
        <f>AB56</f>
        <v>3</v>
      </c>
      <c r="Z59" s="285">
        <f>AC56</f>
        <v>738</v>
      </c>
      <c r="AA59" s="285">
        <f>SUM(H59:Z59)</f>
        <v>20713</v>
      </c>
    </row>
    <row r="60" spans="1:30">
      <c r="E60" s="288"/>
    </row>
    <row r="61" spans="1:30" ht="30.75" customHeight="1">
      <c r="B61" s="291" t="s">
        <v>67</v>
      </c>
      <c r="C61" s="666" t="s">
        <v>68</v>
      </c>
      <c r="D61" s="666"/>
      <c r="E61" s="666"/>
      <c r="F61" s="666"/>
      <c r="G61" s="292" t="s">
        <v>6</v>
      </c>
      <c r="H61" s="667" t="s">
        <v>69</v>
      </c>
      <c r="I61" s="667"/>
      <c r="J61" s="667" t="s">
        <v>70</v>
      </c>
      <c r="K61" s="667"/>
      <c r="L61" s="550" t="s">
        <v>11</v>
      </c>
      <c r="M61" s="550" t="s">
        <v>12</v>
      </c>
      <c r="N61" s="550" t="s">
        <v>13</v>
      </c>
      <c r="O61" s="550" t="s">
        <v>14</v>
      </c>
      <c r="P61" s="550" t="s">
        <v>15</v>
      </c>
      <c r="Q61" s="550" t="s">
        <v>16</v>
      </c>
      <c r="R61" s="550" t="s">
        <v>17</v>
      </c>
      <c r="S61" s="550" t="s">
        <v>18</v>
      </c>
      <c r="T61" s="300" t="s">
        <v>22</v>
      </c>
      <c r="U61" s="550" t="s">
        <v>23</v>
      </c>
      <c r="V61" s="550" t="s">
        <v>24</v>
      </c>
      <c r="W61" s="550" t="s">
        <v>25</v>
      </c>
      <c r="X61" s="550" t="s">
        <v>26</v>
      </c>
      <c r="Y61" s="550" t="s">
        <v>27</v>
      </c>
      <c r="Z61" s="550" t="s">
        <v>28</v>
      </c>
      <c r="AA61" s="550" t="s">
        <v>29</v>
      </c>
    </row>
    <row r="62" spans="1:30">
      <c r="C62" s="666"/>
      <c r="D62" s="666"/>
      <c r="E62" s="666"/>
      <c r="F62" s="666"/>
      <c r="G62" s="285">
        <f>G56</f>
        <v>31242</v>
      </c>
      <c r="H62" s="668">
        <f>H59+J59</f>
        <v>2782</v>
      </c>
      <c r="I62" s="668"/>
      <c r="J62" s="668">
        <f>I59+K59</f>
        <v>2772</v>
      </c>
      <c r="K62" s="668"/>
      <c r="L62" s="285">
        <f>L59</f>
        <v>8917</v>
      </c>
      <c r="M62" s="285">
        <f t="shared" ref="M62:Q62" si="4">M59</f>
        <v>2326</v>
      </c>
      <c r="N62" s="285">
        <f t="shared" si="4"/>
        <v>155</v>
      </c>
      <c r="O62" s="285">
        <f t="shared" si="4"/>
        <v>694</v>
      </c>
      <c r="P62" s="285">
        <f t="shared" si="4"/>
        <v>992</v>
      </c>
      <c r="Q62" s="285">
        <f t="shared" si="4"/>
        <v>1229</v>
      </c>
      <c r="R62" s="285" t="s">
        <v>790</v>
      </c>
      <c r="S62" s="285">
        <f>S59</f>
        <v>105</v>
      </c>
      <c r="T62" s="277" t="s">
        <v>790</v>
      </c>
      <c r="U62" s="277" t="s">
        <v>790</v>
      </c>
      <c r="V62" s="277" t="s">
        <v>790</v>
      </c>
      <c r="W62" s="277" t="s">
        <v>790</v>
      </c>
      <c r="X62" s="277" t="s">
        <v>790</v>
      </c>
      <c r="Y62" s="285">
        <f>Y59</f>
        <v>3</v>
      </c>
      <c r="Z62" s="285">
        <f>Z59</f>
        <v>738</v>
      </c>
      <c r="AA62" s="285">
        <f>SUM(H62:Z62)</f>
        <v>20713</v>
      </c>
    </row>
    <row r="65" spans="1:30" s="271" customFormat="1" ht="15.75" customHeight="1">
      <c r="A65" s="295" t="s">
        <v>0</v>
      </c>
      <c r="B65" s="296" t="s">
        <v>1</v>
      </c>
      <c r="C65" s="273" t="s">
        <v>2</v>
      </c>
      <c r="D65" s="273" t="s">
        <v>3</v>
      </c>
      <c r="E65" s="407" t="s">
        <v>663</v>
      </c>
      <c r="F65" s="414" t="s">
        <v>664</v>
      </c>
      <c r="G65" s="297" t="s">
        <v>6</v>
      </c>
      <c r="H65" s="407" t="s">
        <v>7</v>
      </c>
      <c r="I65" s="407" t="s">
        <v>8</v>
      </c>
      <c r="J65" s="407" t="s">
        <v>9</v>
      </c>
      <c r="K65" s="407" t="s">
        <v>665</v>
      </c>
      <c r="L65" s="407" t="s">
        <v>11</v>
      </c>
      <c r="M65" s="407" t="s">
        <v>12</v>
      </c>
      <c r="N65" s="407" t="s">
        <v>13</v>
      </c>
      <c r="O65" s="407" t="s">
        <v>14</v>
      </c>
      <c r="P65" s="407" t="s">
        <v>15</v>
      </c>
      <c r="Q65" s="407" t="s">
        <v>16</v>
      </c>
      <c r="R65" s="408" t="s">
        <v>17</v>
      </c>
      <c r="S65" s="408" t="s">
        <v>18</v>
      </c>
      <c r="T65" s="408" t="s">
        <v>19</v>
      </c>
      <c r="U65" s="409" t="s">
        <v>20</v>
      </c>
      <c r="V65" s="136" t="s">
        <v>21</v>
      </c>
      <c r="W65" s="410" t="s">
        <v>22</v>
      </c>
      <c r="X65" s="136" t="s">
        <v>23</v>
      </c>
      <c r="Y65" s="136" t="s">
        <v>24</v>
      </c>
      <c r="Z65" s="136" t="s">
        <v>25</v>
      </c>
      <c r="AA65" s="136" t="s">
        <v>26</v>
      </c>
      <c r="AB65" s="408" t="s">
        <v>27</v>
      </c>
      <c r="AC65" s="408" t="s">
        <v>28</v>
      </c>
      <c r="AD65" s="620" t="s">
        <v>684</v>
      </c>
    </row>
    <row r="66" spans="1:30">
      <c r="A66" s="285">
        <v>25</v>
      </c>
      <c r="B66" s="285">
        <v>414</v>
      </c>
      <c r="C66" s="285" t="s">
        <v>685</v>
      </c>
      <c r="D66" s="285"/>
      <c r="E66" s="391">
        <v>1841</v>
      </c>
      <c r="F66" s="619" t="s">
        <v>31</v>
      </c>
      <c r="G66" s="530">
        <v>656</v>
      </c>
      <c r="H66" s="391">
        <v>34</v>
      </c>
      <c r="I66" s="391">
        <v>47</v>
      </c>
      <c r="J66" s="391">
        <v>19</v>
      </c>
      <c r="K66" s="391">
        <v>2</v>
      </c>
      <c r="L66" s="391">
        <v>16</v>
      </c>
      <c r="M66" s="391">
        <v>73</v>
      </c>
      <c r="N66" s="391">
        <v>7</v>
      </c>
      <c r="O66" s="391">
        <v>101</v>
      </c>
      <c r="P66" s="391">
        <v>17</v>
      </c>
      <c r="Q66" s="391">
        <v>6</v>
      </c>
      <c r="R66" s="391"/>
      <c r="S66" s="391">
        <v>82</v>
      </c>
      <c r="T66" s="391">
        <v>7</v>
      </c>
      <c r="U66" s="391">
        <v>1</v>
      </c>
      <c r="V66" s="285"/>
      <c r="W66" s="391">
        <v>2</v>
      </c>
      <c r="X66" s="285"/>
      <c r="Y66" s="285"/>
      <c r="Z66" s="285"/>
      <c r="AA66" s="285"/>
      <c r="AB66" s="391">
        <v>0</v>
      </c>
      <c r="AC66" s="391">
        <v>29</v>
      </c>
      <c r="AD66" s="285">
        <f t="shared" ref="AD66:AD114" si="5">SUM(H66:AC66)</f>
        <v>443</v>
      </c>
    </row>
    <row r="67" spans="1:30">
      <c r="A67" s="285">
        <v>25</v>
      </c>
      <c r="B67" s="285">
        <v>414</v>
      </c>
      <c r="C67" s="285" t="s">
        <v>685</v>
      </c>
      <c r="D67" s="285"/>
      <c r="E67" s="391">
        <v>1841</v>
      </c>
      <c r="F67" s="619" t="s">
        <v>32</v>
      </c>
      <c r="G67" s="530">
        <v>656</v>
      </c>
      <c r="H67" s="391">
        <v>26</v>
      </c>
      <c r="I67" s="391">
        <v>25</v>
      </c>
      <c r="J67" s="391">
        <v>20</v>
      </c>
      <c r="K67" s="391">
        <v>2</v>
      </c>
      <c r="L67" s="391">
        <v>12</v>
      </c>
      <c r="M67" s="391">
        <v>78</v>
      </c>
      <c r="N67" s="391">
        <v>3</v>
      </c>
      <c r="O67" s="391">
        <v>101</v>
      </c>
      <c r="P67" s="391">
        <v>16</v>
      </c>
      <c r="Q67" s="391">
        <v>11</v>
      </c>
      <c r="R67" s="391"/>
      <c r="S67" s="391">
        <v>105</v>
      </c>
      <c r="T67" s="391">
        <v>11</v>
      </c>
      <c r="U67" s="391">
        <v>2</v>
      </c>
      <c r="V67" s="285"/>
      <c r="W67" s="391">
        <v>5</v>
      </c>
      <c r="X67" s="285"/>
      <c r="Y67" s="285"/>
      <c r="Z67" s="285"/>
      <c r="AA67" s="285"/>
      <c r="AB67" s="391">
        <v>1</v>
      </c>
      <c r="AC67" s="391">
        <v>28</v>
      </c>
      <c r="AD67" s="285">
        <f t="shared" si="5"/>
        <v>446</v>
      </c>
    </row>
    <row r="68" spans="1:30">
      <c r="A68" s="285">
        <v>25</v>
      </c>
      <c r="B68" s="285">
        <v>414</v>
      </c>
      <c r="C68" s="285" t="s">
        <v>685</v>
      </c>
      <c r="D68" s="285"/>
      <c r="E68" s="391">
        <v>1841</v>
      </c>
      <c r="F68" s="619" t="s">
        <v>33</v>
      </c>
      <c r="G68" s="530">
        <v>656</v>
      </c>
      <c r="H68" s="391">
        <v>29</v>
      </c>
      <c r="I68" s="391">
        <v>48</v>
      </c>
      <c r="J68" s="391">
        <v>13</v>
      </c>
      <c r="K68" s="391">
        <v>3</v>
      </c>
      <c r="L68" s="391">
        <v>16</v>
      </c>
      <c r="M68" s="391">
        <v>68</v>
      </c>
      <c r="N68" s="391">
        <v>4</v>
      </c>
      <c r="O68" s="391">
        <v>125</v>
      </c>
      <c r="P68" s="391">
        <v>21</v>
      </c>
      <c r="Q68" s="391">
        <v>7</v>
      </c>
      <c r="R68" s="391"/>
      <c r="S68" s="391">
        <v>83</v>
      </c>
      <c r="T68" s="391">
        <v>8</v>
      </c>
      <c r="U68" s="391">
        <v>2</v>
      </c>
      <c r="V68" s="285"/>
      <c r="W68" s="391">
        <v>4</v>
      </c>
      <c r="X68" s="285"/>
      <c r="Y68" s="285"/>
      <c r="Z68" s="285"/>
      <c r="AA68" s="285"/>
      <c r="AB68" s="391">
        <v>0</v>
      </c>
      <c r="AC68" s="391">
        <v>16</v>
      </c>
      <c r="AD68" s="285">
        <f t="shared" si="5"/>
        <v>447</v>
      </c>
    </row>
    <row r="69" spans="1:30">
      <c r="A69" s="285">
        <v>25</v>
      </c>
      <c r="B69" s="285">
        <v>414</v>
      </c>
      <c r="C69" s="285" t="s">
        <v>685</v>
      </c>
      <c r="D69" s="285"/>
      <c r="E69" s="391">
        <v>1841</v>
      </c>
      <c r="F69" s="619" t="s">
        <v>197</v>
      </c>
      <c r="G69" s="530">
        <v>656</v>
      </c>
      <c r="H69" s="391">
        <v>13</v>
      </c>
      <c r="I69" s="391">
        <v>31</v>
      </c>
      <c r="J69" s="391">
        <v>20</v>
      </c>
      <c r="K69" s="391">
        <v>4</v>
      </c>
      <c r="L69" s="391">
        <v>18</v>
      </c>
      <c r="M69" s="391">
        <v>91</v>
      </c>
      <c r="N69" s="391">
        <v>5</v>
      </c>
      <c r="O69" s="391">
        <v>125</v>
      </c>
      <c r="P69" s="391">
        <v>19</v>
      </c>
      <c r="Q69" s="391">
        <v>6</v>
      </c>
      <c r="R69" s="391"/>
      <c r="S69" s="391">
        <v>100</v>
      </c>
      <c r="T69" s="391">
        <v>6</v>
      </c>
      <c r="U69" s="391">
        <v>2</v>
      </c>
      <c r="V69" s="285"/>
      <c r="W69" s="391">
        <v>3</v>
      </c>
      <c r="X69" s="285"/>
      <c r="Y69" s="285"/>
      <c r="Z69" s="285"/>
      <c r="AA69" s="285"/>
      <c r="AB69" s="391">
        <v>0</v>
      </c>
      <c r="AC69" s="391">
        <v>15</v>
      </c>
      <c r="AD69" s="285">
        <f t="shared" si="5"/>
        <v>458</v>
      </c>
    </row>
    <row r="70" spans="1:30">
      <c r="A70" s="285">
        <v>25</v>
      </c>
      <c r="B70" s="285">
        <v>414</v>
      </c>
      <c r="C70" s="285" t="s">
        <v>685</v>
      </c>
      <c r="D70" s="285"/>
      <c r="E70" s="391">
        <v>1842</v>
      </c>
      <c r="F70" s="619" t="s">
        <v>31</v>
      </c>
      <c r="G70" s="530">
        <v>674</v>
      </c>
      <c r="H70" s="391">
        <v>19</v>
      </c>
      <c r="I70" s="391">
        <v>53</v>
      </c>
      <c r="J70" s="391">
        <v>20</v>
      </c>
      <c r="K70" s="391">
        <v>4</v>
      </c>
      <c r="L70" s="391">
        <v>37</v>
      </c>
      <c r="M70" s="391">
        <v>90</v>
      </c>
      <c r="N70" s="391">
        <v>3</v>
      </c>
      <c r="O70" s="391">
        <v>76</v>
      </c>
      <c r="P70" s="391">
        <v>11</v>
      </c>
      <c r="Q70" s="391">
        <v>3</v>
      </c>
      <c r="R70" s="391"/>
      <c r="S70" s="391">
        <v>85</v>
      </c>
      <c r="T70" s="391">
        <v>15</v>
      </c>
      <c r="U70" s="391">
        <v>4</v>
      </c>
      <c r="V70" s="285"/>
      <c r="W70" s="391">
        <v>1</v>
      </c>
      <c r="X70" s="285"/>
      <c r="Y70" s="285"/>
      <c r="Z70" s="285"/>
      <c r="AA70" s="285"/>
      <c r="AB70" s="391">
        <v>0</v>
      </c>
      <c r="AC70" s="391">
        <v>16</v>
      </c>
      <c r="AD70" s="285">
        <f t="shared" si="5"/>
        <v>437</v>
      </c>
    </row>
    <row r="71" spans="1:30">
      <c r="A71" s="285">
        <v>25</v>
      </c>
      <c r="B71" s="285">
        <v>414</v>
      </c>
      <c r="C71" s="285" t="s">
        <v>685</v>
      </c>
      <c r="D71" s="285"/>
      <c r="E71" s="391">
        <v>1842</v>
      </c>
      <c r="F71" s="619" t="s">
        <v>32</v>
      </c>
      <c r="G71" s="530">
        <v>674</v>
      </c>
      <c r="H71" s="391">
        <v>23</v>
      </c>
      <c r="I71" s="391">
        <v>55</v>
      </c>
      <c r="J71" s="391">
        <v>18</v>
      </c>
      <c r="K71" s="391">
        <v>6</v>
      </c>
      <c r="L71" s="391">
        <v>37</v>
      </c>
      <c r="M71" s="391">
        <v>65</v>
      </c>
      <c r="N71" s="391">
        <v>3</v>
      </c>
      <c r="O71" s="391">
        <v>107</v>
      </c>
      <c r="P71" s="391">
        <v>21</v>
      </c>
      <c r="Q71" s="391">
        <v>8</v>
      </c>
      <c r="R71" s="391"/>
      <c r="S71" s="391">
        <v>69</v>
      </c>
      <c r="T71" s="391">
        <v>4</v>
      </c>
      <c r="U71" s="391">
        <v>5</v>
      </c>
      <c r="V71" s="285"/>
      <c r="W71" s="391">
        <v>3</v>
      </c>
      <c r="X71" s="285"/>
      <c r="Y71" s="285"/>
      <c r="Z71" s="285"/>
      <c r="AA71" s="285"/>
      <c r="AB71" s="391">
        <v>0</v>
      </c>
      <c r="AC71" s="391">
        <v>22</v>
      </c>
      <c r="AD71" s="285">
        <f t="shared" si="5"/>
        <v>446</v>
      </c>
    </row>
    <row r="72" spans="1:30">
      <c r="A72" s="285">
        <v>25</v>
      </c>
      <c r="B72" s="285">
        <v>414</v>
      </c>
      <c r="C72" s="285" t="s">
        <v>685</v>
      </c>
      <c r="D72" s="285"/>
      <c r="E72" s="391">
        <v>1842</v>
      </c>
      <c r="F72" s="619" t="s">
        <v>33</v>
      </c>
      <c r="G72" s="530">
        <v>674</v>
      </c>
      <c r="H72" s="391">
        <v>22</v>
      </c>
      <c r="I72" s="391">
        <v>51</v>
      </c>
      <c r="J72" s="391">
        <v>10</v>
      </c>
      <c r="K72" s="391">
        <v>8</v>
      </c>
      <c r="L72" s="391">
        <v>39</v>
      </c>
      <c r="M72" s="391">
        <v>79</v>
      </c>
      <c r="N72" s="391">
        <v>2</v>
      </c>
      <c r="O72" s="391">
        <v>92</v>
      </c>
      <c r="P72" s="391">
        <v>21</v>
      </c>
      <c r="Q72" s="391">
        <v>6</v>
      </c>
      <c r="R72" s="391"/>
      <c r="S72" s="391">
        <v>88</v>
      </c>
      <c r="T72" s="391">
        <v>5</v>
      </c>
      <c r="U72" s="391">
        <v>1</v>
      </c>
      <c r="V72" s="285"/>
      <c r="W72" s="391">
        <v>3</v>
      </c>
      <c r="X72" s="285"/>
      <c r="Y72" s="285"/>
      <c r="Z72" s="285"/>
      <c r="AA72" s="285"/>
      <c r="AB72" s="391">
        <v>0</v>
      </c>
      <c r="AC72" s="391">
        <v>26</v>
      </c>
      <c r="AD72" s="285">
        <f t="shared" si="5"/>
        <v>453</v>
      </c>
    </row>
    <row r="73" spans="1:30">
      <c r="A73" s="285">
        <v>25</v>
      </c>
      <c r="B73" s="285">
        <v>414</v>
      </c>
      <c r="C73" s="285" t="s">
        <v>685</v>
      </c>
      <c r="D73" s="285"/>
      <c r="E73" s="391">
        <v>1842</v>
      </c>
      <c r="F73" s="619" t="s">
        <v>197</v>
      </c>
      <c r="G73" s="530">
        <v>674</v>
      </c>
      <c r="H73" s="391">
        <v>24</v>
      </c>
      <c r="I73" s="391">
        <v>48</v>
      </c>
      <c r="J73" s="391">
        <v>22</v>
      </c>
      <c r="K73" s="391">
        <v>2</v>
      </c>
      <c r="L73" s="391">
        <v>33</v>
      </c>
      <c r="M73" s="391">
        <v>85</v>
      </c>
      <c r="N73" s="391">
        <v>3</v>
      </c>
      <c r="O73" s="391">
        <v>76</v>
      </c>
      <c r="P73" s="391">
        <v>17</v>
      </c>
      <c r="Q73" s="391">
        <v>9</v>
      </c>
      <c r="R73" s="391"/>
      <c r="S73" s="391">
        <v>83</v>
      </c>
      <c r="T73" s="391">
        <v>6</v>
      </c>
      <c r="U73" s="391">
        <v>1</v>
      </c>
      <c r="V73" s="285"/>
      <c r="W73" s="391">
        <v>1</v>
      </c>
      <c r="X73" s="285"/>
      <c r="Y73" s="285"/>
      <c r="Z73" s="285"/>
      <c r="AA73" s="285"/>
      <c r="AB73" s="391">
        <v>0</v>
      </c>
      <c r="AC73" s="391">
        <v>20</v>
      </c>
      <c r="AD73" s="285">
        <f t="shared" si="5"/>
        <v>430</v>
      </c>
    </row>
    <row r="74" spans="1:30">
      <c r="A74" s="285">
        <v>25</v>
      </c>
      <c r="B74" s="285">
        <v>414</v>
      </c>
      <c r="C74" s="285" t="s">
        <v>685</v>
      </c>
      <c r="D74" s="285"/>
      <c r="E74" s="391">
        <v>1842</v>
      </c>
      <c r="F74" s="619" t="s">
        <v>334</v>
      </c>
      <c r="G74" s="530">
        <v>674</v>
      </c>
      <c r="H74" s="391">
        <v>23</v>
      </c>
      <c r="I74" s="391">
        <v>46</v>
      </c>
      <c r="J74" s="391">
        <v>21</v>
      </c>
      <c r="K74" s="391">
        <v>6</v>
      </c>
      <c r="L74" s="391">
        <v>44</v>
      </c>
      <c r="M74" s="391">
        <v>89</v>
      </c>
      <c r="N74" s="391">
        <v>1</v>
      </c>
      <c r="O74" s="391">
        <v>79</v>
      </c>
      <c r="P74" s="391">
        <v>17</v>
      </c>
      <c r="Q74" s="391">
        <v>12</v>
      </c>
      <c r="R74" s="391"/>
      <c r="S74" s="391">
        <v>86</v>
      </c>
      <c r="T74" s="391">
        <v>14</v>
      </c>
      <c r="U74" s="391">
        <v>4</v>
      </c>
      <c r="V74" s="285"/>
      <c r="W74" s="391">
        <v>1</v>
      </c>
      <c r="X74" s="285"/>
      <c r="Y74" s="285"/>
      <c r="Z74" s="285"/>
      <c r="AA74" s="285"/>
      <c r="AB74" s="391">
        <v>0</v>
      </c>
      <c r="AC74" s="391">
        <v>22</v>
      </c>
      <c r="AD74" s="285">
        <f t="shared" si="5"/>
        <v>465</v>
      </c>
    </row>
    <row r="75" spans="1:30">
      <c r="A75" s="285">
        <v>25</v>
      </c>
      <c r="B75" s="285">
        <v>414</v>
      </c>
      <c r="C75" s="285" t="s">
        <v>685</v>
      </c>
      <c r="D75" s="285"/>
      <c r="E75" s="391">
        <v>1842</v>
      </c>
      <c r="F75" s="619" t="s">
        <v>335</v>
      </c>
      <c r="G75" s="530">
        <v>674</v>
      </c>
      <c r="H75" s="391">
        <v>24</v>
      </c>
      <c r="I75" s="391">
        <v>53</v>
      </c>
      <c r="J75" s="391">
        <v>20</v>
      </c>
      <c r="K75" s="391">
        <v>5</v>
      </c>
      <c r="L75" s="391">
        <v>38</v>
      </c>
      <c r="M75" s="391">
        <v>95</v>
      </c>
      <c r="N75" s="391">
        <v>4</v>
      </c>
      <c r="O75" s="391">
        <v>99</v>
      </c>
      <c r="P75" s="391">
        <v>16</v>
      </c>
      <c r="Q75" s="391">
        <v>7</v>
      </c>
      <c r="R75" s="391"/>
      <c r="S75" s="391">
        <v>64</v>
      </c>
      <c r="T75" s="391">
        <v>8</v>
      </c>
      <c r="U75" s="391">
        <v>1</v>
      </c>
      <c r="V75" s="285"/>
      <c r="W75" s="391">
        <v>5</v>
      </c>
      <c r="X75" s="285"/>
      <c r="Y75" s="285"/>
      <c r="Z75" s="285"/>
      <c r="AA75" s="285"/>
      <c r="AB75" s="391">
        <v>0</v>
      </c>
      <c r="AC75" s="391">
        <v>17</v>
      </c>
      <c r="AD75" s="285">
        <f t="shared" si="5"/>
        <v>456</v>
      </c>
    </row>
    <row r="76" spans="1:30">
      <c r="A76" s="285">
        <v>25</v>
      </c>
      <c r="B76" s="285">
        <v>414</v>
      </c>
      <c r="C76" s="285" t="s">
        <v>685</v>
      </c>
      <c r="D76" s="285"/>
      <c r="E76" s="391">
        <v>1842</v>
      </c>
      <c r="F76" s="505" t="s">
        <v>343</v>
      </c>
      <c r="G76" s="530">
        <v>674</v>
      </c>
      <c r="H76" s="391">
        <v>17</v>
      </c>
      <c r="I76" s="391">
        <v>50</v>
      </c>
      <c r="J76" s="391">
        <v>9</v>
      </c>
      <c r="K76" s="391">
        <v>2</v>
      </c>
      <c r="L76" s="391">
        <v>44</v>
      </c>
      <c r="M76" s="391">
        <v>91</v>
      </c>
      <c r="N76" s="391">
        <v>1</v>
      </c>
      <c r="O76" s="391">
        <v>77</v>
      </c>
      <c r="P76" s="391">
        <v>13</v>
      </c>
      <c r="Q76" s="391">
        <v>7</v>
      </c>
      <c r="R76" s="391"/>
      <c r="S76" s="391">
        <v>72</v>
      </c>
      <c r="T76" s="391">
        <v>11</v>
      </c>
      <c r="U76" s="391">
        <v>7</v>
      </c>
      <c r="V76" s="285"/>
      <c r="W76" s="391">
        <v>4</v>
      </c>
      <c r="X76" s="285"/>
      <c r="Y76" s="285"/>
      <c r="Z76" s="285"/>
      <c r="AA76" s="285"/>
      <c r="AB76" s="391">
        <v>0</v>
      </c>
      <c r="AC76" s="391">
        <v>7</v>
      </c>
      <c r="AD76" s="285">
        <f t="shared" si="5"/>
        <v>412</v>
      </c>
    </row>
    <row r="77" spans="1:30">
      <c r="A77" s="285">
        <v>25</v>
      </c>
      <c r="B77" s="285">
        <v>414</v>
      </c>
      <c r="C77" s="285" t="s">
        <v>685</v>
      </c>
      <c r="D77" s="285"/>
      <c r="E77" s="391">
        <v>1843</v>
      </c>
      <c r="F77" s="619" t="s">
        <v>31</v>
      </c>
      <c r="G77" s="530">
        <v>275</v>
      </c>
      <c r="H77" s="391">
        <v>2</v>
      </c>
      <c r="I77" s="391">
        <v>13</v>
      </c>
      <c r="J77" s="391">
        <v>3</v>
      </c>
      <c r="K77" s="391">
        <v>2</v>
      </c>
      <c r="L77" s="391">
        <v>20</v>
      </c>
      <c r="M77" s="391">
        <v>32</v>
      </c>
      <c r="N77" s="391">
        <v>2</v>
      </c>
      <c r="O77" s="391">
        <v>62</v>
      </c>
      <c r="P77" s="391">
        <v>7</v>
      </c>
      <c r="Q77" s="391">
        <v>3</v>
      </c>
      <c r="R77" s="391"/>
      <c r="S77" s="391">
        <v>30</v>
      </c>
      <c r="T77" s="391">
        <v>0</v>
      </c>
      <c r="U77" s="391">
        <v>1</v>
      </c>
      <c r="V77" s="285"/>
      <c r="W77" s="391">
        <v>2</v>
      </c>
      <c r="X77" s="285"/>
      <c r="Y77" s="285"/>
      <c r="Z77" s="285"/>
      <c r="AA77" s="285"/>
      <c r="AB77" s="391">
        <v>0</v>
      </c>
      <c r="AC77" s="391">
        <v>24</v>
      </c>
      <c r="AD77" s="285">
        <f t="shared" si="5"/>
        <v>203</v>
      </c>
    </row>
    <row r="78" spans="1:30">
      <c r="A78" s="285">
        <v>25</v>
      </c>
      <c r="B78" s="285">
        <v>414</v>
      </c>
      <c r="C78" s="285" t="s">
        <v>685</v>
      </c>
      <c r="D78" s="285"/>
      <c r="E78" s="391">
        <v>1844</v>
      </c>
      <c r="F78" s="619" t="s">
        <v>31</v>
      </c>
      <c r="G78" s="530">
        <v>697</v>
      </c>
      <c r="H78" s="391">
        <v>36</v>
      </c>
      <c r="I78" s="391">
        <v>83</v>
      </c>
      <c r="J78" s="391">
        <v>11</v>
      </c>
      <c r="K78" s="391">
        <v>5</v>
      </c>
      <c r="L78" s="391">
        <v>70</v>
      </c>
      <c r="M78" s="391">
        <v>76</v>
      </c>
      <c r="N78" s="391">
        <v>7</v>
      </c>
      <c r="O78" s="391">
        <v>69</v>
      </c>
      <c r="P78" s="391">
        <v>43</v>
      </c>
      <c r="Q78" s="391">
        <v>2</v>
      </c>
      <c r="R78" s="391"/>
      <c r="S78" s="391">
        <v>85</v>
      </c>
      <c r="T78" s="391">
        <v>3</v>
      </c>
      <c r="U78" s="391">
        <v>4</v>
      </c>
      <c r="V78" s="285"/>
      <c r="W78" s="391">
        <v>1</v>
      </c>
      <c r="X78" s="285"/>
      <c r="Y78" s="285"/>
      <c r="Z78" s="285"/>
      <c r="AA78" s="285"/>
      <c r="AB78" s="391">
        <v>0</v>
      </c>
      <c r="AC78" s="391">
        <v>26</v>
      </c>
      <c r="AD78" s="285">
        <f t="shared" si="5"/>
        <v>521</v>
      </c>
    </row>
    <row r="79" spans="1:30">
      <c r="A79" s="285">
        <v>25</v>
      </c>
      <c r="B79" s="285">
        <v>414</v>
      </c>
      <c r="C79" s="285" t="s">
        <v>685</v>
      </c>
      <c r="D79" s="285"/>
      <c r="E79" s="391">
        <v>1844</v>
      </c>
      <c r="F79" s="619" t="s">
        <v>32</v>
      </c>
      <c r="G79" s="530">
        <v>697</v>
      </c>
      <c r="H79" s="391">
        <v>25</v>
      </c>
      <c r="I79" s="391">
        <v>69</v>
      </c>
      <c r="J79" s="391">
        <v>13</v>
      </c>
      <c r="K79" s="391">
        <v>2</v>
      </c>
      <c r="L79" s="391">
        <v>94</v>
      </c>
      <c r="M79" s="391">
        <v>94</v>
      </c>
      <c r="N79" s="391">
        <v>6</v>
      </c>
      <c r="O79" s="391">
        <v>58</v>
      </c>
      <c r="P79" s="391">
        <v>33</v>
      </c>
      <c r="Q79" s="391">
        <v>4</v>
      </c>
      <c r="R79" s="391"/>
      <c r="S79" s="391">
        <v>45</v>
      </c>
      <c r="T79" s="391">
        <v>4</v>
      </c>
      <c r="U79" s="391">
        <v>3</v>
      </c>
      <c r="V79" s="285"/>
      <c r="W79" s="391">
        <v>0</v>
      </c>
      <c r="X79" s="285"/>
      <c r="Y79" s="285"/>
      <c r="Z79" s="285"/>
      <c r="AA79" s="285"/>
      <c r="AB79" s="391">
        <v>0</v>
      </c>
      <c r="AC79" s="391">
        <v>23</v>
      </c>
      <c r="AD79" s="285">
        <f t="shared" si="5"/>
        <v>473</v>
      </c>
    </row>
    <row r="80" spans="1:30">
      <c r="A80" s="285">
        <v>25</v>
      </c>
      <c r="B80" s="285">
        <v>414</v>
      </c>
      <c r="C80" s="285" t="s">
        <v>685</v>
      </c>
      <c r="D80" s="285"/>
      <c r="E80" s="391">
        <v>1844</v>
      </c>
      <c r="F80" s="619" t="s">
        <v>33</v>
      </c>
      <c r="G80" s="530">
        <v>697</v>
      </c>
      <c r="H80" s="391">
        <v>19</v>
      </c>
      <c r="I80" s="391">
        <v>64</v>
      </c>
      <c r="J80" s="391">
        <v>19</v>
      </c>
      <c r="K80" s="391">
        <v>8</v>
      </c>
      <c r="L80" s="391">
        <v>84</v>
      </c>
      <c r="M80" s="391">
        <v>98</v>
      </c>
      <c r="N80" s="391">
        <v>9</v>
      </c>
      <c r="O80" s="391">
        <v>62</v>
      </c>
      <c r="P80" s="391">
        <v>42</v>
      </c>
      <c r="Q80" s="391">
        <v>8</v>
      </c>
      <c r="R80" s="391"/>
      <c r="S80" s="391">
        <v>60</v>
      </c>
      <c r="T80" s="391">
        <v>4</v>
      </c>
      <c r="U80" s="391">
        <v>3</v>
      </c>
      <c r="V80" s="285"/>
      <c r="W80" s="391">
        <v>2</v>
      </c>
      <c r="X80" s="285"/>
      <c r="Y80" s="285"/>
      <c r="Z80" s="285"/>
      <c r="AA80" s="285"/>
      <c r="AB80" s="391">
        <v>0</v>
      </c>
      <c r="AC80" s="391">
        <v>18</v>
      </c>
      <c r="AD80" s="285">
        <f t="shared" si="5"/>
        <v>500</v>
      </c>
    </row>
    <row r="81" spans="1:30">
      <c r="A81" s="285">
        <v>25</v>
      </c>
      <c r="B81" s="285">
        <v>414</v>
      </c>
      <c r="C81" s="285" t="s">
        <v>685</v>
      </c>
      <c r="D81" s="285"/>
      <c r="E81" s="391">
        <v>1845</v>
      </c>
      <c r="F81" s="619" t="s">
        <v>31</v>
      </c>
      <c r="G81" s="530">
        <v>666</v>
      </c>
      <c r="H81" s="391">
        <v>31</v>
      </c>
      <c r="I81" s="391">
        <v>24</v>
      </c>
      <c r="J81" s="391">
        <v>28</v>
      </c>
      <c r="K81" s="391">
        <v>7</v>
      </c>
      <c r="L81" s="391">
        <v>4</v>
      </c>
      <c r="M81" s="391">
        <v>130</v>
      </c>
      <c r="N81" s="391">
        <v>3</v>
      </c>
      <c r="O81" s="391">
        <v>70</v>
      </c>
      <c r="P81" s="391">
        <v>6</v>
      </c>
      <c r="Q81" s="391">
        <v>14</v>
      </c>
      <c r="R81" s="391"/>
      <c r="S81" s="391">
        <v>40</v>
      </c>
      <c r="T81" s="391">
        <v>6</v>
      </c>
      <c r="U81" s="391">
        <v>1</v>
      </c>
      <c r="V81" s="285"/>
      <c r="W81" s="391">
        <v>14</v>
      </c>
      <c r="X81" s="285"/>
      <c r="Y81" s="285"/>
      <c r="Z81" s="285"/>
      <c r="AA81" s="285"/>
      <c r="AB81" s="391">
        <v>0</v>
      </c>
      <c r="AC81" s="391">
        <v>11</v>
      </c>
      <c r="AD81" s="285">
        <f t="shared" si="5"/>
        <v>389</v>
      </c>
    </row>
    <row r="82" spans="1:30">
      <c r="A82" s="285">
        <v>25</v>
      </c>
      <c r="B82" s="285">
        <v>414</v>
      </c>
      <c r="C82" s="285" t="s">
        <v>685</v>
      </c>
      <c r="D82" s="285"/>
      <c r="E82" s="391">
        <v>1845</v>
      </c>
      <c r="F82" s="619" t="s">
        <v>32</v>
      </c>
      <c r="G82" s="530">
        <v>666</v>
      </c>
      <c r="H82" s="391">
        <v>28</v>
      </c>
      <c r="I82" s="391">
        <v>33</v>
      </c>
      <c r="J82" s="391">
        <v>22</v>
      </c>
      <c r="K82" s="391">
        <v>8</v>
      </c>
      <c r="L82" s="391">
        <v>14</v>
      </c>
      <c r="M82" s="391">
        <v>109</v>
      </c>
      <c r="N82" s="391">
        <v>1</v>
      </c>
      <c r="O82" s="391">
        <v>78</v>
      </c>
      <c r="P82" s="391">
        <v>4</v>
      </c>
      <c r="Q82" s="391">
        <v>16</v>
      </c>
      <c r="R82" s="391"/>
      <c r="S82" s="391">
        <v>43</v>
      </c>
      <c r="T82" s="391">
        <v>7</v>
      </c>
      <c r="U82" s="391">
        <v>1</v>
      </c>
      <c r="V82" s="285"/>
      <c r="W82" s="391">
        <v>18</v>
      </c>
      <c r="X82" s="285"/>
      <c r="Y82" s="285"/>
      <c r="Z82" s="285"/>
      <c r="AA82" s="285"/>
      <c r="AB82" s="391">
        <v>0</v>
      </c>
      <c r="AC82" s="391">
        <v>12</v>
      </c>
      <c r="AD82" s="285">
        <f t="shared" si="5"/>
        <v>394</v>
      </c>
    </row>
    <row r="83" spans="1:30">
      <c r="A83" s="285">
        <v>25</v>
      </c>
      <c r="B83" s="285">
        <v>414</v>
      </c>
      <c r="C83" s="285" t="s">
        <v>685</v>
      </c>
      <c r="D83" s="285"/>
      <c r="E83" s="391">
        <v>1845</v>
      </c>
      <c r="F83" s="619" t="s">
        <v>33</v>
      </c>
      <c r="G83" s="530">
        <v>665</v>
      </c>
      <c r="H83" s="391">
        <v>29</v>
      </c>
      <c r="I83" s="391">
        <v>27</v>
      </c>
      <c r="J83" s="391">
        <v>22</v>
      </c>
      <c r="K83" s="391">
        <v>4</v>
      </c>
      <c r="L83" s="391">
        <v>12</v>
      </c>
      <c r="M83" s="391">
        <v>143</v>
      </c>
      <c r="N83" s="391">
        <v>5</v>
      </c>
      <c r="O83" s="391">
        <v>59</v>
      </c>
      <c r="P83" s="391">
        <v>7</v>
      </c>
      <c r="Q83" s="391">
        <v>17</v>
      </c>
      <c r="R83" s="391"/>
      <c r="S83" s="391">
        <v>19</v>
      </c>
      <c r="T83" s="391">
        <v>5</v>
      </c>
      <c r="U83" s="391">
        <v>1</v>
      </c>
      <c r="V83" s="285"/>
      <c r="W83" s="391">
        <v>8</v>
      </c>
      <c r="X83" s="285"/>
      <c r="Y83" s="285"/>
      <c r="Z83" s="285"/>
      <c r="AA83" s="285"/>
      <c r="AB83" s="391">
        <v>0</v>
      </c>
      <c r="AC83" s="391">
        <v>12</v>
      </c>
      <c r="AD83" s="285">
        <f t="shared" si="5"/>
        <v>370</v>
      </c>
    </row>
    <row r="84" spans="1:30">
      <c r="A84" s="285">
        <v>25</v>
      </c>
      <c r="B84" s="285">
        <v>414</v>
      </c>
      <c r="C84" s="285" t="s">
        <v>685</v>
      </c>
      <c r="D84" s="285"/>
      <c r="E84" s="391">
        <v>1845</v>
      </c>
      <c r="F84" s="619" t="s">
        <v>197</v>
      </c>
      <c r="G84" s="530">
        <v>665</v>
      </c>
      <c r="H84" s="391">
        <v>34</v>
      </c>
      <c r="I84" s="391">
        <v>28</v>
      </c>
      <c r="J84" s="391">
        <v>26</v>
      </c>
      <c r="K84" s="391">
        <v>9</v>
      </c>
      <c r="L84" s="391">
        <v>9</v>
      </c>
      <c r="M84" s="391">
        <v>125</v>
      </c>
      <c r="N84" s="391">
        <v>4</v>
      </c>
      <c r="O84" s="391">
        <v>71</v>
      </c>
      <c r="P84" s="391">
        <v>13</v>
      </c>
      <c r="Q84" s="391">
        <v>22</v>
      </c>
      <c r="R84" s="391"/>
      <c r="S84" s="391">
        <v>30</v>
      </c>
      <c r="T84" s="391">
        <v>7</v>
      </c>
      <c r="U84" s="391">
        <v>1</v>
      </c>
      <c r="V84" s="285"/>
      <c r="W84" s="391">
        <v>12</v>
      </c>
      <c r="X84" s="285"/>
      <c r="Y84" s="285"/>
      <c r="Z84" s="285"/>
      <c r="AA84" s="285"/>
      <c r="AB84" s="391">
        <v>0</v>
      </c>
      <c r="AC84" s="391">
        <v>10</v>
      </c>
      <c r="AD84" s="285">
        <f t="shared" si="5"/>
        <v>401</v>
      </c>
    </row>
    <row r="85" spans="1:30">
      <c r="A85" s="285">
        <v>25</v>
      </c>
      <c r="B85" s="285">
        <v>414</v>
      </c>
      <c r="C85" s="285" t="s">
        <v>685</v>
      </c>
      <c r="D85" s="285"/>
      <c r="E85" s="391">
        <v>1845</v>
      </c>
      <c r="F85" s="619" t="s">
        <v>334</v>
      </c>
      <c r="G85" s="530">
        <v>665</v>
      </c>
      <c r="H85" s="391">
        <v>26</v>
      </c>
      <c r="I85" s="391">
        <v>24</v>
      </c>
      <c r="J85" s="391">
        <v>29</v>
      </c>
      <c r="K85" s="391">
        <v>10</v>
      </c>
      <c r="L85" s="391">
        <v>9</v>
      </c>
      <c r="M85" s="391">
        <v>125</v>
      </c>
      <c r="N85" s="391">
        <v>3</v>
      </c>
      <c r="O85" s="391">
        <v>76</v>
      </c>
      <c r="P85" s="391">
        <v>3</v>
      </c>
      <c r="Q85" s="391">
        <v>19</v>
      </c>
      <c r="R85" s="391"/>
      <c r="S85" s="391">
        <v>28</v>
      </c>
      <c r="T85" s="391">
        <v>13</v>
      </c>
      <c r="U85" s="391">
        <v>4</v>
      </c>
      <c r="V85" s="285"/>
      <c r="W85" s="391">
        <v>9</v>
      </c>
      <c r="X85" s="285"/>
      <c r="Y85" s="285"/>
      <c r="Z85" s="285"/>
      <c r="AA85" s="285"/>
      <c r="AB85" s="391">
        <v>0</v>
      </c>
      <c r="AC85" s="391">
        <v>8</v>
      </c>
      <c r="AD85" s="285">
        <f t="shared" si="5"/>
        <v>386</v>
      </c>
    </row>
    <row r="86" spans="1:30">
      <c r="A86" s="285">
        <v>25</v>
      </c>
      <c r="B86" s="285">
        <v>414</v>
      </c>
      <c r="C86" s="285" t="s">
        <v>685</v>
      </c>
      <c r="D86" s="285"/>
      <c r="E86" s="391">
        <v>1845</v>
      </c>
      <c r="F86" s="619" t="s">
        <v>335</v>
      </c>
      <c r="G86" s="530">
        <v>665</v>
      </c>
      <c r="H86" s="391">
        <v>28</v>
      </c>
      <c r="I86" s="391">
        <v>31</v>
      </c>
      <c r="J86" s="391">
        <v>30</v>
      </c>
      <c r="K86" s="391">
        <v>11</v>
      </c>
      <c r="L86" s="391">
        <v>6</v>
      </c>
      <c r="M86" s="391">
        <v>139</v>
      </c>
      <c r="N86" s="391">
        <v>1</v>
      </c>
      <c r="O86" s="391">
        <v>65</v>
      </c>
      <c r="P86" s="391">
        <v>7</v>
      </c>
      <c r="Q86" s="391">
        <v>13</v>
      </c>
      <c r="R86" s="391"/>
      <c r="S86" s="391">
        <v>25</v>
      </c>
      <c r="T86" s="391">
        <v>10</v>
      </c>
      <c r="U86" s="391">
        <v>3</v>
      </c>
      <c r="V86" s="285"/>
      <c r="W86" s="391">
        <v>9</v>
      </c>
      <c r="X86" s="285"/>
      <c r="Y86" s="285"/>
      <c r="Z86" s="285"/>
      <c r="AA86" s="285"/>
      <c r="AB86" s="391">
        <v>0</v>
      </c>
      <c r="AC86" s="391">
        <v>12</v>
      </c>
      <c r="AD86" s="285">
        <f t="shared" si="5"/>
        <v>390</v>
      </c>
    </row>
    <row r="87" spans="1:30">
      <c r="A87" s="285">
        <v>25</v>
      </c>
      <c r="B87" s="285">
        <v>414</v>
      </c>
      <c r="C87" s="285" t="s">
        <v>685</v>
      </c>
      <c r="D87" s="285"/>
      <c r="E87" s="391">
        <v>1845</v>
      </c>
      <c r="F87" s="619" t="s">
        <v>34</v>
      </c>
      <c r="G87" s="530"/>
      <c r="H87" s="391">
        <v>5</v>
      </c>
      <c r="I87" s="391">
        <v>3</v>
      </c>
      <c r="J87" s="391">
        <v>5</v>
      </c>
      <c r="K87" s="391">
        <v>0</v>
      </c>
      <c r="L87" s="391">
        <v>2</v>
      </c>
      <c r="M87" s="391">
        <v>10</v>
      </c>
      <c r="N87" s="391">
        <v>1</v>
      </c>
      <c r="O87" s="391">
        <v>7</v>
      </c>
      <c r="P87" s="391">
        <v>1</v>
      </c>
      <c r="Q87" s="391">
        <v>3</v>
      </c>
      <c r="R87" s="391"/>
      <c r="S87" s="391">
        <v>5</v>
      </c>
      <c r="T87" s="391">
        <v>0</v>
      </c>
      <c r="U87" s="391">
        <v>1</v>
      </c>
      <c r="V87" s="285"/>
      <c r="W87" s="391">
        <v>2</v>
      </c>
      <c r="X87" s="285"/>
      <c r="Y87" s="285"/>
      <c r="Z87" s="285"/>
      <c r="AA87" s="285"/>
      <c r="AB87" s="391">
        <v>0</v>
      </c>
      <c r="AC87" s="391">
        <v>1</v>
      </c>
      <c r="AD87" s="285">
        <f t="shared" si="5"/>
        <v>46</v>
      </c>
    </row>
    <row r="88" spans="1:30">
      <c r="A88" s="285">
        <v>25</v>
      </c>
      <c r="B88" s="285">
        <v>414</v>
      </c>
      <c r="C88" s="285" t="s">
        <v>685</v>
      </c>
      <c r="D88" s="285"/>
      <c r="E88" s="391">
        <v>1846</v>
      </c>
      <c r="F88" s="619" t="s">
        <v>31</v>
      </c>
      <c r="G88" s="530">
        <v>735</v>
      </c>
      <c r="H88" s="391">
        <v>44</v>
      </c>
      <c r="I88" s="391">
        <v>44</v>
      </c>
      <c r="J88" s="391">
        <v>25</v>
      </c>
      <c r="K88" s="391">
        <v>7</v>
      </c>
      <c r="L88" s="391">
        <v>14</v>
      </c>
      <c r="M88" s="391">
        <v>118</v>
      </c>
      <c r="N88" s="391">
        <v>0</v>
      </c>
      <c r="O88" s="391">
        <v>57</v>
      </c>
      <c r="P88" s="391">
        <v>10</v>
      </c>
      <c r="Q88" s="391">
        <v>17</v>
      </c>
      <c r="R88" s="391"/>
      <c r="S88" s="391">
        <v>18</v>
      </c>
      <c r="T88" s="391">
        <v>5</v>
      </c>
      <c r="U88" s="391">
        <v>3</v>
      </c>
      <c r="V88" s="285"/>
      <c r="W88" s="391">
        <v>16</v>
      </c>
      <c r="X88" s="285"/>
      <c r="Y88" s="285"/>
      <c r="Z88" s="285"/>
      <c r="AA88" s="285"/>
      <c r="AB88" s="391">
        <v>0</v>
      </c>
      <c r="AC88" s="391">
        <v>8</v>
      </c>
      <c r="AD88" s="285">
        <f t="shared" si="5"/>
        <v>386</v>
      </c>
    </row>
    <row r="89" spans="1:30">
      <c r="A89" s="285">
        <v>25</v>
      </c>
      <c r="B89" s="285">
        <v>414</v>
      </c>
      <c r="C89" s="285" t="s">
        <v>685</v>
      </c>
      <c r="D89" s="285"/>
      <c r="E89" s="391">
        <v>1846</v>
      </c>
      <c r="F89" s="619" t="s">
        <v>32</v>
      </c>
      <c r="G89" s="530">
        <v>735</v>
      </c>
      <c r="H89" s="391">
        <v>50</v>
      </c>
      <c r="I89" s="391">
        <v>31</v>
      </c>
      <c r="J89" s="391">
        <v>29</v>
      </c>
      <c r="K89" s="391">
        <v>1</v>
      </c>
      <c r="L89" s="391">
        <v>8</v>
      </c>
      <c r="M89" s="391">
        <v>101</v>
      </c>
      <c r="N89" s="391">
        <v>1</v>
      </c>
      <c r="O89" s="391">
        <v>54</v>
      </c>
      <c r="P89" s="391">
        <v>12</v>
      </c>
      <c r="Q89" s="391">
        <v>27</v>
      </c>
      <c r="R89" s="391"/>
      <c r="S89" s="391">
        <v>19</v>
      </c>
      <c r="T89" s="391">
        <v>6</v>
      </c>
      <c r="U89" s="391">
        <v>1</v>
      </c>
      <c r="V89" s="285"/>
      <c r="W89" s="391">
        <v>25</v>
      </c>
      <c r="X89" s="285"/>
      <c r="Y89" s="285"/>
      <c r="Z89" s="285"/>
      <c r="AA89" s="285"/>
      <c r="AB89" s="391">
        <v>0</v>
      </c>
      <c r="AC89" s="391">
        <v>8</v>
      </c>
      <c r="AD89" s="285">
        <f t="shared" si="5"/>
        <v>373</v>
      </c>
    </row>
    <row r="90" spans="1:30">
      <c r="A90" s="285">
        <v>25</v>
      </c>
      <c r="B90" s="285">
        <v>414</v>
      </c>
      <c r="C90" s="285" t="s">
        <v>685</v>
      </c>
      <c r="D90" s="285"/>
      <c r="E90" s="391">
        <v>1846</v>
      </c>
      <c r="F90" s="619" t="s">
        <v>33</v>
      </c>
      <c r="G90" s="530">
        <v>735</v>
      </c>
      <c r="H90" s="391">
        <v>38</v>
      </c>
      <c r="I90" s="391">
        <v>33</v>
      </c>
      <c r="J90" s="391">
        <v>23</v>
      </c>
      <c r="K90" s="391">
        <v>3</v>
      </c>
      <c r="L90" s="391">
        <v>14</v>
      </c>
      <c r="M90" s="391">
        <v>123</v>
      </c>
      <c r="N90" s="391">
        <v>1</v>
      </c>
      <c r="O90" s="391">
        <v>64</v>
      </c>
      <c r="P90" s="391">
        <v>9</v>
      </c>
      <c r="Q90" s="391">
        <v>19</v>
      </c>
      <c r="R90" s="391"/>
      <c r="S90" s="391">
        <v>37</v>
      </c>
      <c r="T90" s="391">
        <v>7</v>
      </c>
      <c r="U90" s="391">
        <v>0</v>
      </c>
      <c r="V90" s="285"/>
      <c r="W90" s="391">
        <v>20</v>
      </c>
      <c r="X90" s="285"/>
      <c r="Y90" s="285"/>
      <c r="Z90" s="285"/>
      <c r="AA90" s="285"/>
      <c r="AB90" s="391">
        <v>0</v>
      </c>
      <c r="AC90" s="391">
        <v>9</v>
      </c>
      <c r="AD90" s="285">
        <f t="shared" si="5"/>
        <v>400</v>
      </c>
    </row>
    <row r="91" spans="1:30">
      <c r="A91" s="285">
        <v>25</v>
      </c>
      <c r="B91" s="285">
        <v>414</v>
      </c>
      <c r="C91" s="285" t="s">
        <v>685</v>
      </c>
      <c r="D91" s="285"/>
      <c r="E91" s="391">
        <v>1846</v>
      </c>
      <c r="F91" s="619" t="s">
        <v>197</v>
      </c>
      <c r="G91" s="530">
        <v>735</v>
      </c>
      <c r="H91" s="391">
        <v>30</v>
      </c>
      <c r="I91" s="391">
        <v>33</v>
      </c>
      <c r="J91" s="391">
        <v>23</v>
      </c>
      <c r="K91" s="391">
        <v>5</v>
      </c>
      <c r="L91" s="391">
        <v>7</v>
      </c>
      <c r="M91" s="391">
        <v>127</v>
      </c>
      <c r="N91" s="391">
        <v>3</v>
      </c>
      <c r="O91" s="391">
        <v>68</v>
      </c>
      <c r="P91" s="391">
        <v>8</v>
      </c>
      <c r="Q91" s="391">
        <v>27</v>
      </c>
      <c r="R91" s="391"/>
      <c r="S91" s="391">
        <v>41</v>
      </c>
      <c r="T91" s="391">
        <v>9</v>
      </c>
      <c r="U91" s="391">
        <v>3</v>
      </c>
      <c r="V91" s="285"/>
      <c r="W91" s="391">
        <v>20</v>
      </c>
      <c r="X91" s="285"/>
      <c r="Y91" s="285"/>
      <c r="Z91" s="285"/>
      <c r="AA91" s="285"/>
      <c r="AB91" s="391">
        <v>0</v>
      </c>
      <c r="AC91" s="391">
        <v>9</v>
      </c>
      <c r="AD91" s="285">
        <f t="shared" si="5"/>
        <v>413</v>
      </c>
    </row>
    <row r="92" spans="1:30">
      <c r="A92" s="285">
        <v>25</v>
      </c>
      <c r="B92" s="285">
        <v>414</v>
      </c>
      <c r="C92" s="285" t="s">
        <v>685</v>
      </c>
      <c r="D92" s="285"/>
      <c r="E92" s="391">
        <v>1846</v>
      </c>
      <c r="F92" s="619" t="s">
        <v>334</v>
      </c>
      <c r="G92" s="530">
        <v>735</v>
      </c>
      <c r="H92" s="391">
        <v>33</v>
      </c>
      <c r="I92" s="391">
        <v>37</v>
      </c>
      <c r="J92" s="391">
        <v>23</v>
      </c>
      <c r="K92" s="391">
        <v>8</v>
      </c>
      <c r="L92" s="391">
        <v>12</v>
      </c>
      <c r="M92" s="391">
        <v>155</v>
      </c>
      <c r="N92" s="391">
        <v>3</v>
      </c>
      <c r="O92" s="391">
        <v>58</v>
      </c>
      <c r="P92" s="391">
        <v>9</v>
      </c>
      <c r="Q92" s="391">
        <v>28</v>
      </c>
      <c r="R92" s="391"/>
      <c r="S92" s="391">
        <v>25</v>
      </c>
      <c r="T92" s="391">
        <v>4</v>
      </c>
      <c r="U92" s="391">
        <v>2</v>
      </c>
      <c r="V92" s="285"/>
      <c r="W92" s="391">
        <v>19</v>
      </c>
      <c r="X92" s="285"/>
      <c r="Y92" s="285"/>
      <c r="Z92" s="285"/>
      <c r="AA92" s="285"/>
      <c r="AB92" s="391">
        <v>0</v>
      </c>
      <c r="AC92" s="391">
        <v>12</v>
      </c>
      <c r="AD92" s="285">
        <f t="shared" si="5"/>
        <v>428</v>
      </c>
    </row>
    <row r="93" spans="1:30">
      <c r="A93" s="285">
        <v>25</v>
      </c>
      <c r="B93" s="285">
        <v>414</v>
      </c>
      <c r="C93" s="285" t="s">
        <v>685</v>
      </c>
      <c r="D93" s="285"/>
      <c r="E93" s="391">
        <v>1846</v>
      </c>
      <c r="F93" s="619" t="s">
        <v>335</v>
      </c>
      <c r="G93" s="530">
        <v>735</v>
      </c>
      <c r="H93" s="391">
        <v>39</v>
      </c>
      <c r="I93" s="391">
        <v>28</v>
      </c>
      <c r="J93" s="391">
        <v>21</v>
      </c>
      <c r="K93" s="391">
        <v>2</v>
      </c>
      <c r="L93" s="391">
        <v>6</v>
      </c>
      <c r="M93" s="391">
        <v>136</v>
      </c>
      <c r="N93" s="391">
        <v>1</v>
      </c>
      <c r="O93" s="391">
        <v>52</v>
      </c>
      <c r="P93" s="391">
        <v>12</v>
      </c>
      <c r="Q93" s="391">
        <v>31</v>
      </c>
      <c r="R93" s="391"/>
      <c r="S93" s="391">
        <v>30</v>
      </c>
      <c r="T93" s="391">
        <v>12</v>
      </c>
      <c r="U93" s="391">
        <v>0</v>
      </c>
      <c r="V93" s="285"/>
      <c r="W93" s="391">
        <v>16</v>
      </c>
      <c r="X93" s="285"/>
      <c r="Y93" s="285"/>
      <c r="Z93" s="285"/>
      <c r="AA93" s="285"/>
      <c r="AB93" s="391">
        <v>0</v>
      </c>
      <c r="AC93" s="391">
        <v>11</v>
      </c>
      <c r="AD93" s="285">
        <f t="shared" si="5"/>
        <v>397</v>
      </c>
    </row>
    <row r="94" spans="1:30">
      <c r="A94" s="285">
        <v>25</v>
      </c>
      <c r="B94" s="285">
        <v>414</v>
      </c>
      <c r="C94" s="285" t="s">
        <v>685</v>
      </c>
      <c r="D94" s="285"/>
      <c r="E94" s="391">
        <v>1846</v>
      </c>
      <c r="F94" s="505" t="s">
        <v>343</v>
      </c>
      <c r="G94" s="530">
        <v>735</v>
      </c>
      <c r="H94" s="391">
        <v>47</v>
      </c>
      <c r="I94" s="391">
        <v>25</v>
      </c>
      <c r="J94" s="391">
        <v>28</v>
      </c>
      <c r="K94" s="391">
        <v>2</v>
      </c>
      <c r="L94" s="391">
        <v>9</v>
      </c>
      <c r="M94" s="391">
        <v>127</v>
      </c>
      <c r="N94" s="391">
        <v>2</v>
      </c>
      <c r="O94" s="391">
        <v>50</v>
      </c>
      <c r="P94" s="391">
        <v>13</v>
      </c>
      <c r="Q94" s="391">
        <v>26</v>
      </c>
      <c r="R94" s="391"/>
      <c r="S94" s="391">
        <v>36</v>
      </c>
      <c r="T94" s="391">
        <v>9</v>
      </c>
      <c r="U94" s="391">
        <v>2</v>
      </c>
      <c r="V94" s="285"/>
      <c r="W94" s="391">
        <v>14</v>
      </c>
      <c r="X94" s="285"/>
      <c r="Y94" s="285"/>
      <c r="Z94" s="285"/>
      <c r="AA94" s="285"/>
      <c r="AB94" s="391">
        <v>0</v>
      </c>
      <c r="AC94" s="391">
        <v>13</v>
      </c>
      <c r="AD94" s="285">
        <f t="shared" si="5"/>
        <v>403</v>
      </c>
    </row>
    <row r="95" spans="1:30">
      <c r="A95" s="285">
        <v>25</v>
      </c>
      <c r="B95" s="285">
        <v>414</v>
      </c>
      <c r="C95" s="285" t="s">
        <v>685</v>
      </c>
      <c r="D95" s="285"/>
      <c r="E95" s="391">
        <v>1846</v>
      </c>
      <c r="F95" s="619" t="s">
        <v>344</v>
      </c>
      <c r="G95" s="530">
        <v>735</v>
      </c>
      <c r="H95" s="391">
        <v>0</v>
      </c>
      <c r="I95" s="391">
        <v>0</v>
      </c>
      <c r="J95" s="391">
        <v>0</v>
      </c>
      <c r="K95" s="391">
        <v>0</v>
      </c>
      <c r="L95" s="391">
        <v>12</v>
      </c>
      <c r="M95" s="391">
        <v>144</v>
      </c>
      <c r="N95" s="391">
        <v>0</v>
      </c>
      <c r="O95" s="391">
        <v>44</v>
      </c>
      <c r="P95" s="391">
        <v>9</v>
      </c>
      <c r="Q95" s="391">
        <v>27</v>
      </c>
      <c r="R95" s="391"/>
      <c r="S95" s="391">
        <v>36</v>
      </c>
      <c r="T95" s="391">
        <v>68</v>
      </c>
      <c r="U95" s="391">
        <v>48</v>
      </c>
      <c r="V95" s="285"/>
      <c r="W95" s="391">
        <v>12</v>
      </c>
      <c r="X95" s="285"/>
      <c r="Y95" s="285"/>
      <c r="Z95" s="285"/>
      <c r="AA95" s="285"/>
      <c r="AB95" s="391">
        <v>0</v>
      </c>
      <c r="AC95" s="391">
        <v>9</v>
      </c>
      <c r="AD95" s="285">
        <f t="shared" si="5"/>
        <v>409</v>
      </c>
    </row>
    <row r="96" spans="1:30">
      <c r="A96" s="285">
        <v>25</v>
      </c>
      <c r="B96" s="285">
        <v>414</v>
      </c>
      <c r="C96" s="285" t="s">
        <v>685</v>
      </c>
      <c r="D96" s="285"/>
      <c r="E96" s="391">
        <v>1846</v>
      </c>
      <c r="F96" s="619" t="s">
        <v>345</v>
      </c>
      <c r="G96" s="530">
        <v>735</v>
      </c>
      <c r="H96" s="391">
        <v>46</v>
      </c>
      <c r="I96" s="391">
        <v>21</v>
      </c>
      <c r="J96" s="391">
        <v>23</v>
      </c>
      <c r="K96" s="391">
        <v>1</v>
      </c>
      <c r="L96" s="391">
        <v>8</v>
      </c>
      <c r="M96" s="391">
        <v>139</v>
      </c>
      <c r="N96" s="391">
        <v>0</v>
      </c>
      <c r="O96" s="391">
        <v>37</v>
      </c>
      <c r="P96" s="391">
        <v>15</v>
      </c>
      <c r="Q96" s="391">
        <v>31</v>
      </c>
      <c r="R96" s="391"/>
      <c r="S96" s="391">
        <v>20</v>
      </c>
      <c r="T96" s="391">
        <v>5</v>
      </c>
      <c r="U96" s="391">
        <v>0</v>
      </c>
      <c r="V96" s="285"/>
      <c r="W96" s="391">
        <v>24</v>
      </c>
      <c r="X96" s="285"/>
      <c r="Y96" s="285"/>
      <c r="Z96" s="285"/>
      <c r="AA96" s="285"/>
      <c r="AB96" s="391">
        <v>0</v>
      </c>
      <c r="AC96" s="391">
        <v>6</v>
      </c>
      <c r="AD96" s="285">
        <f t="shared" si="5"/>
        <v>376</v>
      </c>
    </row>
    <row r="97" spans="1:30">
      <c r="A97" s="285">
        <v>25</v>
      </c>
      <c r="B97" s="285">
        <v>414</v>
      </c>
      <c r="C97" s="285" t="s">
        <v>685</v>
      </c>
      <c r="D97" s="285"/>
      <c r="E97" s="391">
        <v>1846</v>
      </c>
      <c r="F97" s="619" t="s">
        <v>346</v>
      </c>
      <c r="G97" s="530">
        <v>735</v>
      </c>
      <c r="H97" s="391">
        <v>46</v>
      </c>
      <c r="I97" s="391">
        <v>26</v>
      </c>
      <c r="J97" s="391">
        <v>20</v>
      </c>
      <c r="K97" s="391">
        <v>3</v>
      </c>
      <c r="L97" s="391">
        <v>8</v>
      </c>
      <c r="M97" s="391">
        <v>124</v>
      </c>
      <c r="N97" s="391">
        <v>6</v>
      </c>
      <c r="O97" s="391">
        <v>58</v>
      </c>
      <c r="P97" s="391">
        <v>14</v>
      </c>
      <c r="Q97" s="391">
        <v>27</v>
      </c>
      <c r="R97" s="391"/>
      <c r="S97" s="391">
        <v>32</v>
      </c>
      <c r="T97" s="391">
        <v>7</v>
      </c>
      <c r="U97" s="391">
        <v>3</v>
      </c>
      <c r="V97" s="285"/>
      <c r="W97" s="391">
        <v>21</v>
      </c>
      <c r="X97" s="285"/>
      <c r="Y97" s="285"/>
      <c r="Z97" s="285"/>
      <c r="AA97" s="285"/>
      <c r="AB97" s="391">
        <v>0</v>
      </c>
      <c r="AC97" s="391">
        <v>6</v>
      </c>
      <c r="AD97" s="285">
        <f t="shared" si="5"/>
        <v>401</v>
      </c>
    </row>
    <row r="98" spans="1:30">
      <c r="A98" s="285">
        <v>25</v>
      </c>
      <c r="B98" s="285">
        <v>414</v>
      </c>
      <c r="C98" s="285" t="s">
        <v>685</v>
      </c>
      <c r="D98" s="285"/>
      <c r="E98" s="391">
        <v>1846</v>
      </c>
      <c r="F98" s="619" t="s">
        <v>347</v>
      </c>
      <c r="G98" s="530">
        <v>735</v>
      </c>
      <c r="H98" s="391">
        <v>51</v>
      </c>
      <c r="I98" s="391">
        <v>31</v>
      </c>
      <c r="J98" s="391">
        <v>19</v>
      </c>
      <c r="K98" s="391">
        <v>6</v>
      </c>
      <c r="L98" s="391">
        <v>15</v>
      </c>
      <c r="M98" s="391">
        <v>105</v>
      </c>
      <c r="N98" s="391">
        <v>5</v>
      </c>
      <c r="O98" s="391">
        <v>57</v>
      </c>
      <c r="P98" s="391">
        <v>8</v>
      </c>
      <c r="Q98" s="391">
        <v>39</v>
      </c>
      <c r="R98" s="391"/>
      <c r="S98" s="391">
        <v>30</v>
      </c>
      <c r="T98" s="391">
        <v>6</v>
      </c>
      <c r="U98" s="391">
        <v>3</v>
      </c>
      <c r="V98" s="285"/>
      <c r="W98" s="391">
        <v>20</v>
      </c>
      <c r="X98" s="285"/>
      <c r="Y98" s="285"/>
      <c r="Z98" s="285"/>
      <c r="AA98" s="285"/>
      <c r="AB98" s="391">
        <v>1</v>
      </c>
      <c r="AC98" s="391">
        <v>6</v>
      </c>
      <c r="AD98" s="285">
        <f t="shared" si="5"/>
        <v>402</v>
      </c>
    </row>
    <row r="99" spans="1:30">
      <c r="A99" s="285">
        <v>25</v>
      </c>
      <c r="B99" s="285">
        <v>414</v>
      </c>
      <c r="C99" s="285" t="s">
        <v>685</v>
      </c>
      <c r="D99" s="285"/>
      <c r="E99" s="391">
        <v>1846</v>
      </c>
      <c r="F99" s="619" t="s">
        <v>350</v>
      </c>
      <c r="G99" s="530">
        <v>734</v>
      </c>
      <c r="H99" s="391">
        <v>37</v>
      </c>
      <c r="I99" s="391">
        <v>36</v>
      </c>
      <c r="J99" s="391">
        <v>26</v>
      </c>
      <c r="K99" s="391">
        <v>5</v>
      </c>
      <c r="L99" s="391">
        <v>12</v>
      </c>
      <c r="M99" s="391">
        <v>122</v>
      </c>
      <c r="N99" s="391">
        <v>2</v>
      </c>
      <c r="O99" s="391">
        <v>52</v>
      </c>
      <c r="P99" s="391">
        <v>16</v>
      </c>
      <c r="Q99" s="391">
        <v>24</v>
      </c>
      <c r="R99" s="391"/>
      <c r="S99" s="391">
        <v>35</v>
      </c>
      <c r="T99" s="391">
        <v>3</v>
      </c>
      <c r="U99" s="391">
        <v>2</v>
      </c>
      <c r="V99" s="285"/>
      <c r="W99" s="391">
        <v>23</v>
      </c>
      <c r="X99" s="285"/>
      <c r="Y99" s="285"/>
      <c r="Z99" s="285"/>
      <c r="AA99" s="285"/>
      <c r="AB99" s="391">
        <v>0</v>
      </c>
      <c r="AC99" s="391">
        <v>8</v>
      </c>
      <c r="AD99" s="285">
        <f t="shared" si="5"/>
        <v>403</v>
      </c>
    </row>
    <row r="100" spans="1:30">
      <c r="A100" s="285">
        <v>25</v>
      </c>
      <c r="B100" s="285">
        <v>414</v>
      </c>
      <c r="C100" s="285" t="s">
        <v>685</v>
      </c>
      <c r="D100" s="285"/>
      <c r="E100" s="391">
        <v>1846</v>
      </c>
      <c r="F100" s="619" t="s">
        <v>351</v>
      </c>
      <c r="G100" s="530">
        <v>734</v>
      </c>
      <c r="H100" s="391">
        <v>42</v>
      </c>
      <c r="I100" s="391">
        <v>34</v>
      </c>
      <c r="J100" s="391">
        <v>26</v>
      </c>
      <c r="K100" s="391">
        <v>6</v>
      </c>
      <c r="L100" s="391">
        <v>12</v>
      </c>
      <c r="M100" s="391">
        <v>147</v>
      </c>
      <c r="N100" s="391">
        <v>2</v>
      </c>
      <c r="O100" s="391">
        <v>42</v>
      </c>
      <c r="P100" s="391">
        <v>14</v>
      </c>
      <c r="Q100" s="391">
        <v>27</v>
      </c>
      <c r="R100" s="391"/>
      <c r="S100" s="391">
        <v>23</v>
      </c>
      <c r="T100" s="391">
        <v>4</v>
      </c>
      <c r="U100" s="391">
        <v>5</v>
      </c>
      <c r="V100" s="285"/>
      <c r="W100" s="391">
        <v>26</v>
      </c>
      <c r="X100" s="285"/>
      <c r="Y100" s="285"/>
      <c r="Z100" s="285"/>
      <c r="AA100" s="285"/>
      <c r="AB100" s="391">
        <v>0</v>
      </c>
      <c r="AC100" s="391">
        <v>6</v>
      </c>
      <c r="AD100" s="285">
        <f t="shared" si="5"/>
        <v>416</v>
      </c>
    </row>
    <row r="101" spans="1:30">
      <c r="A101" s="285">
        <v>25</v>
      </c>
      <c r="B101" s="285">
        <v>414</v>
      </c>
      <c r="C101" s="285" t="s">
        <v>685</v>
      </c>
      <c r="D101" s="285"/>
      <c r="E101" s="391">
        <v>1847</v>
      </c>
      <c r="F101" s="619" t="s">
        <v>31</v>
      </c>
      <c r="G101" s="530">
        <v>385</v>
      </c>
      <c r="H101" s="391">
        <v>22</v>
      </c>
      <c r="I101" s="391">
        <v>18</v>
      </c>
      <c r="J101" s="391">
        <v>12</v>
      </c>
      <c r="K101" s="391">
        <v>3</v>
      </c>
      <c r="L101" s="391">
        <v>5</v>
      </c>
      <c r="M101" s="391">
        <v>65</v>
      </c>
      <c r="N101" s="391">
        <v>1</v>
      </c>
      <c r="O101" s="391">
        <v>23</v>
      </c>
      <c r="P101" s="391">
        <v>7</v>
      </c>
      <c r="Q101" s="391">
        <v>15</v>
      </c>
      <c r="R101" s="391"/>
      <c r="S101" s="391">
        <v>46</v>
      </c>
      <c r="T101" s="391">
        <v>2</v>
      </c>
      <c r="U101" s="391">
        <v>2</v>
      </c>
      <c r="V101" s="285"/>
      <c r="W101" s="391">
        <v>5</v>
      </c>
      <c r="X101" s="285"/>
      <c r="Y101" s="285"/>
      <c r="Z101" s="285"/>
      <c r="AA101" s="285"/>
      <c r="AB101" s="391">
        <v>0</v>
      </c>
      <c r="AC101" s="391">
        <v>9</v>
      </c>
      <c r="AD101" s="285">
        <f t="shared" si="5"/>
        <v>235</v>
      </c>
    </row>
    <row r="102" spans="1:30">
      <c r="A102" s="285">
        <v>25</v>
      </c>
      <c r="B102" s="285">
        <v>414</v>
      </c>
      <c r="C102" s="285" t="s">
        <v>685</v>
      </c>
      <c r="D102" s="285"/>
      <c r="E102" s="391">
        <v>1847</v>
      </c>
      <c r="F102" s="619" t="s">
        <v>32</v>
      </c>
      <c r="G102" s="530">
        <v>385</v>
      </c>
      <c r="H102" s="391">
        <v>22</v>
      </c>
      <c r="I102" s="391">
        <v>15</v>
      </c>
      <c r="J102" s="391">
        <v>10</v>
      </c>
      <c r="K102" s="391">
        <v>1</v>
      </c>
      <c r="L102" s="391">
        <v>6</v>
      </c>
      <c r="M102" s="391">
        <v>52</v>
      </c>
      <c r="N102" s="391">
        <v>1</v>
      </c>
      <c r="O102" s="391">
        <v>29</v>
      </c>
      <c r="P102" s="391">
        <v>5</v>
      </c>
      <c r="Q102" s="391">
        <v>10</v>
      </c>
      <c r="R102" s="391"/>
      <c r="S102" s="391">
        <v>37</v>
      </c>
      <c r="T102" s="391">
        <v>3</v>
      </c>
      <c r="U102" s="391">
        <v>4</v>
      </c>
      <c r="V102" s="285"/>
      <c r="W102" s="391">
        <v>5</v>
      </c>
      <c r="X102" s="285"/>
      <c r="Y102" s="285"/>
      <c r="Z102" s="285"/>
      <c r="AA102" s="285"/>
      <c r="AB102" s="391">
        <v>0</v>
      </c>
      <c r="AC102" s="391">
        <v>10</v>
      </c>
      <c r="AD102" s="285">
        <f t="shared" si="5"/>
        <v>210</v>
      </c>
    </row>
    <row r="103" spans="1:30">
      <c r="A103" s="285">
        <v>25</v>
      </c>
      <c r="B103" s="285">
        <v>414</v>
      </c>
      <c r="C103" s="285" t="s">
        <v>685</v>
      </c>
      <c r="D103" s="285"/>
      <c r="E103" s="391">
        <v>1847</v>
      </c>
      <c r="F103" s="619" t="s">
        <v>34</v>
      </c>
      <c r="G103" s="530"/>
      <c r="H103" s="391">
        <v>1</v>
      </c>
      <c r="I103" s="391">
        <v>3</v>
      </c>
      <c r="J103" s="391">
        <v>0</v>
      </c>
      <c r="K103" s="391">
        <v>1</v>
      </c>
      <c r="L103" s="391">
        <v>0</v>
      </c>
      <c r="M103" s="391">
        <v>9</v>
      </c>
      <c r="N103" s="391">
        <v>0</v>
      </c>
      <c r="O103" s="391">
        <v>11</v>
      </c>
      <c r="P103" s="391">
        <v>2</v>
      </c>
      <c r="Q103" s="391">
        <v>0</v>
      </c>
      <c r="R103" s="391"/>
      <c r="S103" s="391">
        <v>9</v>
      </c>
      <c r="T103" s="391">
        <v>1</v>
      </c>
      <c r="U103" s="391">
        <v>0</v>
      </c>
      <c r="V103" s="285"/>
      <c r="W103" s="391">
        <v>3</v>
      </c>
      <c r="X103" s="285"/>
      <c r="Y103" s="285"/>
      <c r="Z103" s="285"/>
      <c r="AA103" s="285"/>
      <c r="AB103" s="391">
        <v>0</v>
      </c>
      <c r="AC103" s="391">
        <v>0</v>
      </c>
      <c r="AD103" s="285">
        <f t="shared" si="5"/>
        <v>40</v>
      </c>
    </row>
    <row r="104" spans="1:30">
      <c r="A104" s="285">
        <v>25</v>
      </c>
      <c r="B104" s="285">
        <v>414</v>
      </c>
      <c r="C104" s="285" t="s">
        <v>685</v>
      </c>
      <c r="D104" s="285"/>
      <c r="E104" s="391">
        <v>1848</v>
      </c>
      <c r="F104" s="619" t="s">
        <v>31</v>
      </c>
      <c r="G104" s="530">
        <v>649</v>
      </c>
      <c r="H104" s="391">
        <v>11</v>
      </c>
      <c r="I104" s="391">
        <v>33</v>
      </c>
      <c r="J104" s="391">
        <v>10</v>
      </c>
      <c r="K104" s="391">
        <v>1</v>
      </c>
      <c r="L104" s="391">
        <v>18</v>
      </c>
      <c r="M104" s="391">
        <v>97</v>
      </c>
      <c r="N104" s="391">
        <v>8</v>
      </c>
      <c r="O104" s="391">
        <v>109</v>
      </c>
      <c r="P104" s="391">
        <v>25</v>
      </c>
      <c r="Q104" s="391">
        <v>6</v>
      </c>
      <c r="R104" s="391"/>
      <c r="S104" s="391">
        <v>61</v>
      </c>
      <c r="T104" s="391">
        <v>6</v>
      </c>
      <c r="U104" s="391">
        <v>3</v>
      </c>
      <c r="V104" s="285"/>
      <c r="W104" s="391">
        <v>5</v>
      </c>
      <c r="X104" s="285"/>
      <c r="Y104" s="285"/>
      <c r="Z104" s="285"/>
      <c r="AA104" s="285"/>
      <c r="AB104" s="391">
        <v>0</v>
      </c>
      <c r="AC104" s="391">
        <v>23</v>
      </c>
      <c r="AD104" s="285">
        <f t="shared" si="5"/>
        <v>416</v>
      </c>
    </row>
    <row r="105" spans="1:30">
      <c r="A105" s="285">
        <v>25</v>
      </c>
      <c r="B105" s="285">
        <v>414</v>
      </c>
      <c r="C105" s="285" t="s">
        <v>685</v>
      </c>
      <c r="D105" s="285"/>
      <c r="E105" s="391">
        <v>1848</v>
      </c>
      <c r="F105" s="619" t="s">
        <v>32</v>
      </c>
      <c r="G105" s="530">
        <v>648</v>
      </c>
      <c r="H105" s="391">
        <v>16</v>
      </c>
      <c r="I105" s="391">
        <v>48</v>
      </c>
      <c r="J105" s="391">
        <v>16</v>
      </c>
      <c r="K105" s="391">
        <v>7</v>
      </c>
      <c r="L105" s="391">
        <v>9</v>
      </c>
      <c r="M105" s="391">
        <v>88</v>
      </c>
      <c r="N105" s="391">
        <v>10</v>
      </c>
      <c r="O105" s="391">
        <v>113</v>
      </c>
      <c r="P105" s="391">
        <v>24</v>
      </c>
      <c r="Q105" s="391">
        <v>12</v>
      </c>
      <c r="R105" s="391"/>
      <c r="S105" s="391">
        <v>41</v>
      </c>
      <c r="T105" s="391">
        <v>1</v>
      </c>
      <c r="U105" s="391">
        <v>5</v>
      </c>
      <c r="V105" s="285"/>
      <c r="W105" s="391">
        <v>6</v>
      </c>
      <c r="X105" s="285"/>
      <c r="Y105" s="285"/>
      <c r="Z105" s="285"/>
      <c r="AA105" s="285"/>
      <c r="AB105" s="391">
        <v>0</v>
      </c>
      <c r="AC105" s="391">
        <v>31</v>
      </c>
      <c r="AD105" s="285">
        <f t="shared" si="5"/>
        <v>427</v>
      </c>
    </row>
    <row r="106" spans="1:30">
      <c r="A106" s="285">
        <v>25</v>
      </c>
      <c r="B106" s="285">
        <v>414</v>
      </c>
      <c r="C106" s="285" t="s">
        <v>685</v>
      </c>
      <c r="D106" s="285"/>
      <c r="E106" s="391">
        <v>1848</v>
      </c>
      <c r="F106" s="619" t="s">
        <v>33</v>
      </c>
      <c r="G106" s="530">
        <v>648</v>
      </c>
      <c r="H106" s="391">
        <v>22</v>
      </c>
      <c r="I106" s="391">
        <v>35</v>
      </c>
      <c r="J106" s="391">
        <v>8</v>
      </c>
      <c r="K106" s="391">
        <v>11</v>
      </c>
      <c r="L106" s="391">
        <v>21</v>
      </c>
      <c r="M106" s="391">
        <v>98</v>
      </c>
      <c r="N106" s="391">
        <v>6</v>
      </c>
      <c r="O106" s="391">
        <v>79</v>
      </c>
      <c r="P106" s="391">
        <v>26</v>
      </c>
      <c r="Q106" s="391">
        <v>15</v>
      </c>
      <c r="R106" s="391"/>
      <c r="S106" s="391">
        <v>64</v>
      </c>
      <c r="T106" s="391">
        <v>5</v>
      </c>
      <c r="U106" s="391">
        <v>1</v>
      </c>
      <c r="V106" s="285"/>
      <c r="W106" s="391">
        <v>11</v>
      </c>
      <c r="X106" s="285"/>
      <c r="Y106" s="285"/>
      <c r="Z106" s="285"/>
      <c r="AA106" s="285"/>
      <c r="AB106" s="391">
        <v>0</v>
      </c>
      <c r="AC106" s="391">
        <v>22</v>
      </c>
      <c r="AD106" s="285">
        <f t="shared" si="5"/>
        <v>424</v>
      </c>
    </row>
    <row r="107" spans="1:30">
      <c r="A107" s="285">
        <v>25</v>
      </c>
      <c r="B107" s="285">
        <v>414</v>
      </c>
      <c r="C107" s="285" t="s">
        <v>685</v>
      </c>
      <c r="D107" s="285"/>
      <c r="E107" s="391">
        <v>1848</v>
      </c>
      <c r="F107" s="505" t="s">
        <v>79</v>
      </c>
      <c r="G107" s="530">
        <v>667</v>
      </c>
      <c r="H107" s="391">
        <v>17</v>
      </c>
      <c r="I107" s="391">
        <v>100</v>
      </c>
      <c r="J107" s="391">
        <v>19</v>
      </c>
      <c r="K107" s="391">
        <v>12</v>
      </c>
      <c r="L107" s="391">
        <v>18</v>
      </c>
      <c r="M107" s="391">
        <v>117</v>
      </c>
      <c r="N107" s="391">
        <v>4</v>
      </c>
      <c r="O107" s="391">
        <v>78</v>
      </c>
      <c r="P107" s="391">
        <v>11</v>
      </c>
      <c r="Q107" s="391">
        <v>5</v>
      </c>
      <c r="R107" s="391"/>
      <c r="S107" s="391">
        <v>81</v>
      </c>
      <c r="T107" s="391">
        <v>4</v>
      </c>
      <c r="U107" s="391">
        <v>10</v>
      </c>
      <c r="V107" s="285"/>
      <c r="W107" s="391">
        <v>3</v>
      </c>
      <c r="X107" s="285"/>
      <c r="Y107" s="285"/>
      <c r="Z107" s="285"/>
      <c r="AA107" s="285"/>
      <c r="AB107" s="391">
        <v>0</v>
      </c>
      <c r="AC107" s="391">
        <v>17</v>
      </c>
      <c r="AD107" s="285">
        <f t="shared" si="5"/>
        <v>496</v>
      </c>
    </row>
    <row r="108" spans="1:30">
      <c r="A108" s="285">
        <v>25</v>
      </c>
      <c r="B108" s="285">
        <v>414</v>
      </c>
      <c r="C108" s="285" t="s">
        <v>685</v>
      </c>
      <c r="D108" s="285"/>
      <c r="E108" s="391">
        <v>1848</v>
      </c>
      <c r="F108" s="505" t="s">
        <v>376</v>
      </c>
      <c r="G108" s="530">
        <v>667</v>
      </c>
      <c r="H108" s="391">
        <v>16</v>
      </c>
      <c r="I108" s="391">
        <v>93</v>
      </c>
      <c r="J108" s="391">
        <v>14</v>
      </c>
      <c r="K108" s="391">
        <v>16</v>
      </c>
      <c r="L108" s="391">
        <v>39</v>
      </c>
      <c r="M108" s="391">
        <v>118</v>
      </c>
      <c r="N108" s="391">
        <v>3</v>
      </c>
      <c r="O108" s="391">
        <v>86</v>
      </c>
      <c r="P108" s="391">
        <v>11</v>
      </c>
      <c r="Q108" s="391">
        <v>4</v>
      </c>
      <c r="R108" s="391"/>
      <c r="S108" s="391">
        <v>84</v>
      </c>
      <c r="T108" s="391">
        <v>9</v>
      </c>
      <c r="U108" s="391">
        <v>6</v>
      </c>
      <c r="V108" s="285"/>
      <c r="W108" s="391">
        <v>0</v>
      </c>
      <c r="X108" s="285"/>
      <c r="Y108" s="285"/>
      <c r="Z108" s="285"/>
      <c r="AA108" s="285"/>
      <c r="AB108" s="391">
        <v>0</v>
      </c>
      <c r="AC108" s="391">
        <v>17</v>
      </c>
      <c r="AD108" s="285">
        <f t="shared" si="5"/>
        <v>516</v>
      </c>
    </row>
    <row r="109" spans="1:30">
      <c r="A109" s="285">
        <v>25</v>
      </c>
      <c r="B109" s="285">
        <v>414</v>
      </c>
      <c r="C109" s="285" t="s">
        <v>685</v>
      </c>
      <c r="D109" s="285"/>
      <c r="E109" s="391">
        <v>1849</v>
      </c>
      <c r="F109" s="619" t="s">
        <v>31</v>
      </c>
      <c r="G109" s="530">
        <v>577</v>
      </c>
      <c r="H109" s="391">
        <v>26</v>
      </c>
      <c r="I109" s="391">
        <v>59</v>
      </c>
      <c r="J109" s="391">
        <v>26</v>
      </c>
      <c r="K109" s="391">
        <v>3</v>
      </c>
      <c r="L109" s="391">
        <v>19</v>
      </c>
      <c r="M109" s="391">
        <v>81</v>
      </c>
      <c r="N109" s="391">
        <v>3</v>
      </c>
      <c r="O109" s="391">
        <v>79</v>
      </c>
      <c r="P109" s="391">
        <v>15</v>
      </c>
      <c r="Q109" s="391">
        <v>9</v>
      </c>
      <c r="R109" s="391"/>
      <c r="S109" s="391">
        <v>48</v>
      </c>
      <c r="T109" s="391">
        <v>10</v>
      </c>
      <c r="U109" s="391">
        <v>3</v>
      </c>
      <c r="V109" s="285"/>
      <c r="W109" s="391">
        <v>4</v>
      </c>
      <c r="X109" s="285"/>
      <c r="Y109" s="285"/>
      <c r="Z109" s="285"/>
      <c r="AA109" s="285"/>
      <c r="AB109" s="391">
        <v>0</v>
      </c>
      <c r="AC109" s="391">
        <v>19</v>
      </c>
      <c r="AD109" s="285">
        <f t="shared" si="5"/>
        <v>404</v>
      </c>
    </row>
    <row r="110" spans="1:30">
      <c r="A110" s="285">
        <v>25</v>
      </c>
      <c r="B110" s="285">
        <v>414</v>
      </c>
      <c r="C110" s="285" t="s">
        <v>685</v>
      </c>
      <c r="D110" s="285"/>
      <c r="E110" s="391">
        <v>1849</v>
      </c>
      <c r="F110" s="619" t="s">
        <v>32</v>
      </c>
      <c r="G110" s="530">
        <v>577</v>
      </c>
      <c r="H110" s="391">
        <v>15</v>
      </c>
      <c r="I110" s="391">
        <v>60</v>
      </c>
      <c r="J110" s="391">
        <v>20</v>
      </c>
      <c r="K110" s="391">
        <v>0</v>
      </c>
      <c r="L110" s="391">
        <v>12</v>
      </c>
      <c r="M110" s="391">
        <v>82</v>
      </c>
      <c r="N110" s="391">
        <v>9</v>
      </c>
      <c r="O110" s="391">
        <v>78</v>
      </c>
      <c r="P110" s="391">
        <v>16</v>
      </c>
      <c r="Q110" s="391">
        <v>6</v>
      </c>
      <c r="R110" s="391"/>
      <c r="S110" s="391">
        <v>71</v>
      </c>
      <c r="T110" s="391">
        <v>12</v>
      </c>
      <c r="U110" s="391">
        <v>4</v>
      </c>
      <c r="V110" s="285"/>
      <c r="W110" s="391">
        <v>5</v>
      </c>
      <c r="X110" s="285"/>
      <c r="Y110" s="285"/>
      <c r="Z110" s="285"/>
      <c r="AA110" s="285"/>
      <c r="AB110" s="391">
        <v>0</v>
      </c>
      <c r="AC110" s="391">
        <v>18</v>
      </c>
      <c r="AD110" s="285">
        <f t="shared" si="5"/>
        <v>408</v>
      </c>
    </row>
    <row r="111" spans="1:30">
      <c r="A111" s="285">
        <v>25</v>
      </c>
      <c r="B111" s="285">
        <v>414</v>
      </c>
      <c r="C111" s="285" t="s">
        <v>685</v>
      </c>
      <c r="D111" s="285"/>
      <c r="E111" s="391">
        <v>1849</v>
      </c>
      <c r="F111" s="619" t="s">
        <v>33</v>
      </c>
      <c r="G111" s="530">
        <v>576</v>
      </c>
      <c r="H111" s="391">
        <v>35</v>
      </c>
      <c r="I111" s="391">
        <v>61</v>
      </c>
      <c r="J111" s="391">
        <v>20</v>
      </c>
      <c r="K111" s="391">
        <v>2</v>
      </c>
      <c r="L111" s="391">
        <v>15</v>
      </c>
      <c r="M111" s="391">
        <v>76</v>
      </c>
      <c r="N111" s="391">
        <v>5</v>
      </c>
      <c r="O111" s="391">
        <v>72</v>
      </c>
      <c r="P111" s="391">
        <v>21</v>
      </c>
      <c r="Q111" s="391">
        <v>7</v>
      </c>
      <c r="R111" s="391"/>
      <c r="S111" s="391">
        <v>64</v>
      </c>
      <c r="T111" s="391">
        <v>12</v>
      </c>
      <c r="U111" s="391">
        <v>2</v>
      </c>
      <c r="V111" s="285"/>
      <c r="W111" s="391">
        <v>1</v>
      </c>
      <c r="X111" s="285"/>
      <c r="Y111" s="285"/>
      <c r="Z111" s="285"/>
      <c r="AA111" s="285"/>
      <c r="AB111" s="391">
        <v>0</v>
      </c>
      <c r="AC111" s="391">
        <v>14</v>
      </c>
      <c r="AD111" s="285">
        <f t="shared" si="5"/>
        <v>407</v>
      </c>
    </row>
    <row r="112" spans="1:30">
      <c r="A112" s="285">
        <v>25</v>
      </c>
      <c r="B112" s="285">
        <v>414</v>
      </c>
      <c r="C112" s="285" t="s">
        <v>685</v>
      </c>
      <c r="D112" s="285"/>
      <c r="E112" s="391">
        <v>1850</v>
      </c>
      <c r="F112" s="619" t="s">
        <v>31</v>
      </c>
      <c r="G112" s="530">
        <v>592</v>
      </c>
      <c r="H112" s="391">
        <v>27</v>
      </c>
      <c r="I112" s="391">
        <v>47</v>
      </c>
      <c r="J112" s="391">
        <v>16</v>
      </c>
      <c r="K112" s="391">
        <v>9</v>
      </c>
      <c r="L112" s="391">
        <v>8</v>
      </c>
      <c r="M112" s="391">
        <v>103</v>
      </c>
      <c r="N112" s="391">
        <v>4</v>
      </c>
      <c r="O112" s="391">
        <v>45</v>
      </c>
      <c r="P112" s="391">
        <v>4</v>
      </c>
      <c r="Q112" s="391">
        <v>11</v>
      </c>
      <c r="R112" s="391"/>
      <c r="S112" s="391">
        <v>22</v>
      </c>
      <c r="T112" s="391">
        <v>7</v>
      </c>
      <c r="U112" s="391">
        <v>6</v>
      </c>
      <c r="V112" s="285"/>
      <c r="W112" s="391">
        <v>16</v>
      </c>
      <c r="X112" s="285"/>
      <c r="Y112" s="285"/>
      <c r="Z112" s="285"/>
      <c r="AA112" s="285"/>
      <c r="AB112" s="391">
        <v>0</v>
      </c>
      <c r="AC112" s="391">
        <v>12</v>
      </c>
      <c r="AD112" s="285">
        <f t="shared" si="5"/>
        <v>337</v>
      </c>
    </row>
    <row r="113" spans="1:30" ht="17.25" thickBot="1">
      <c r="A113" s="285">
        <v>25</v>
      </c>
      <c r="B113" s="285">
        <v>414</v>
      </c>
      <c r="C113" s="285" t="s">
        <v>685</v>
      </c>
      <c r="D113" s="285"/>
      <c r="E113" s="391">
        <v>1850</v>
      </c>
      <c r="F113" s="619" t="s">
        <v>32</v>
      </c>
      <c r="G113" s="588">
        <v>591</v>
      </c>
      <c r="H113" s="391">
        <v>30</v>
      </c>
      <c r="I113" s="391">
        <v>35</v>
      </c>
      <c r="J113" s="391">
        <v>13</v>
      </c>
      <c r="K113" s="391">
        <v>4</v>
      </c>
      <c r="L113" s="391">
        <v>13</v>
      </c>
      <c r="M113" s="391">
        <v>101</v>
      </c>
      <c r="N113" s="391">
        <v>4</v>
      </c>
      <c r="O113" s="391">
        <v>42</v>
      </c>
      <c r="P113" s="391">
        <v>12</v>
      </c>
      <c r="Q113" s="391">
        <v>15</v>
      </c>
      <c r="R113" s="391"/>
      <c r="S113" s="391">
        <v>19</v>
      </c>
      <c r="T113" s="391">
        <v>8</v>
      </c>
      <c r="U113" s="391">
        <v>6</v>
      </c>
      <c r="V113" s="285"/>
      <c r="W113" s="391">
        <v>8</v>
      </c>
      <c r="X113" s="285"/>
      <c r="Y113" s="285"/>
      <c r="Z113" s="285"/>
      <c r="AA113" s="285"/>
      <c r="AB113" s="391">
        <v>0</v>
      </c>
      <c r="AC113" s="391">
        <v>10</v>
      </c>
      <c r="AD113" s="285">
        <f t="shared" si="5"/>
        <v>320</v>
      </c>
    </row>
    <row r="114" spans="1:30">
      <c r="A114" s="285"/>
      <c r="B114" s="285"/>
      <c r="C114" s="285" t="s">
        <v>802</v>
      </c>
      <c r="D114" s="285"/>
      <c r="E114" s="391"/>
      <c r="F114" s="619"/>
      <c r="G114" s="658"/>
      <c r="H114" s="391"/>
      <c r="I114" s="391">
        <v>1</v>
      </c>
      <c r="J114" s="391"/>
      <c r="K114" s="391">
        <v>3</v>
      </c>
      <c r="L114" s="391"/>
      <c r="M114" s="391">
        <v>2</v>
      </c>
      <c r="N114" s="391"/>
      <c r="O114" s="391"/>
      <c r="P114" s="391"/>
      <c r="Q114" s="391"/>
      <c r="R114" s="391"/>
      <c r="S114" s="391"/>
      <c r="T114" s="391"/>
      <c r="U114" s="391"/>
      <c r="V114" s="285"/>
      <c r="W114" s="391"/>
      <c r="X114" s="285"/>
      <c r="Y114" s="285"/>
      <c r="Z114" s="285"/>
      <c r="AA114" s="285"/>
      <c r="AB114" s="391"/>
      <c r="AC114" s="391">
        <v>2</v>
      </c>
      <c r="AD114" s="285">
        <f t="shared" si="5"/>
        <v>8</v>
      </c>
    </row>
    <row r="115" spans="1:30">
      <c r="A115" s="285"/>
      <c r="B115" s="152" t="s">
        <v>63</v>
      </c>
      <c r="C115" s="659"/>
      <c r="D115" s="659"/>
      <c r="E115" s="544"/>
      <c r="F115" s="412"/>
      <c r="G115" s="293">
        <f>SUM(G66:G113)</f>
        <v>30215</v>
      </c>
      <c r="H115" s="416">
        <f t="shared" ref="H115:AB115" si="6">SUM(H66:H113)</f>
        <v>1280</v>
      </c>
      <c r="I115" s="416">
        <f>SUM(I66:I114)</f>
        <v>1893</v>
      </c>
      <c r="J115" s="416">
        <f t="shared" si="6"/>
        <v>870</v>
      </c>
      <c r="K115" s="416">
        <f>SUM(K66:K114)</f>
        <v>232</v>
      </c>
      <c r="L115" s="416">
        <f t="shared" si="6"/>
        <v>978</v>
      </c>
      <c r="M115" s="416">
        <f>SUM(M66:M114)</f>
        <v>4742</v>
      </c>
      <c r="N115" s="416">
        <f t="shared" si="6"/>
        <v>162</v>
      </c>
      <c r="O115" s="416">
        <f t="shared" si="6"/>
        <v>3272</v>
      </c>
      <c r="P115" s="416">
        <f t="shared" si="6"/>
        <v>683</v>
      </c>
      <c r="Q115" s="416">
        <f t="shared" si="6"/>
        <v>668</v>
      </c>
      <c r="R115" s="416">
        <f t="shared" si="6"/>
        <v>0</v>
      </c>
      <c r="S115" s="416">
        <f t="shared" si="6"/>
        <v>2356</v>
      </c>
      <c r="T115" s="416">
        <f t="shared" si="6"/>
        <v>379</v>
      </c>
      <c r="U115" s="416">
        <f t="shared" si="6"/>
        <v>177</v>
      </c>
      <c r="V115" s="416">
        <f t="shared" si="6"/>
        <v>0</v>
      </c>
      <c r="W115" s="416">
        <f t="shared" si="6"/>
        <v>437</v>
      </c>
      <c r="X115" s="416">
        <f t="shared" si="6"/>
        <v>0</v>
      </c>
      <c r="Y115" s="416">
        <f t="shared" si="6"/>
        <v>0</v>
      </c>
      <c r="Z115" s="416">
        <f t="shared" si="6"/>
        <v>0</v>
      </c>
      <c r="AA115" s="416">
        <f t="shared" si="6"/>
        <v>0</v>
      </c>
      <c r="AB115" s="416">
        <f t="shared" si="6"/>
        <v>2</v>
      </c>
      <c r="AC115" s="416">
        <f>SUM(AC66:AC114)</f>
        <v>690</v>
      </c>
      <c r="AD115" s="416">
        <f>SUM(AD66:AD114)</f>
        <v>18821</v>
      </c>
    </row>
    <row r="116" spans="1:30">
      <c r="E116" s="288"/>
      <c r="T116" s="277">
        <f>T115/2</f>
        <v>189.5</v>
      </c>
      <c r="U116" s="277">
        <f>U115/2</f>
        <v>88.5</v>
      </c>
    </row>
    <row r="117" spans="1:30">
      <c r="B117" s="291" t="s">
        <v>65</v>
      </c>
      <c r="C117" s="660" t="s">
        <v>66</v>
      </c>
      <c r="D117" s="661"/>
      <c r="E117" s="661"/>
      <c r="F117" s="662"/>
      <c r="G117" s="292" t="s">
        <v>6</v>
      </c>
      <c r="H117" s="550" t="s">
        <v>7</v>
      </c>
      <c r="I117" s="550" t="s">
        <v>8</v>
      </c>
      <c r="J117" s="550" t="s">
        <v>9</v>
      </c>
      <c r="K117" s="550" t="s">
        <v>10</v>
      </c>
      <c r="L117" s="550" t="s">
        <v>11</v>
      </c>
      <c r="M117" s="550" t="s">
        <v>12</v>
      </c>
      <c r="N117" s="550" t="s">
        <v>13</v>
      </c>
      <c r="O117" s="550" t="s">
        <v>14</v>
      </c>
      <c r="P117" s="550" t="s">
        <v>15</v>
      </c>
      <c r="Q117" s="550" t="s">
        <v>16</v>
      </c>
      <c r="R117" s="550" t="s">
        <v>17</v>
      </c>
      <c r="S117" s="550" t="s">
        <v>18</v>
      </c>
      <c r="T117" s="300" t="s">
        <v>22</v>
      </c>
      <c r="U117" s="550" t="s">
        <v>23</v>
      </c>
      <c r="V117" s="550" t="s">
        <v>24</v>
      </c>
      <c r="W117" s="550" t="s">
        <v>25</v>
      </c>
      <c r="X117" s="550" t="s">
        <v>26</v>
      </c>
      <c r="Y117" s="550" t="s">
        <v>27</v>
      </c>
      <c r="Z117" s="550" t="s">
        <v>28</v>
      </c>
      <c r="AA117" s="550" t="s">
        <v>29</v>
      </c>
    </row>
    <row r="118" spans="1:30">
      <c r="C118" s="663"/>
      <c r="D118" s="664"/>
      <c r="E118" s="664"/>
      <c r="F118" s="665"/>
      <c r="G118" s="285">
        <f>G115</f>
        <v>30215</v>
      </c>
      <c r="H118" s="417">
        <f>H115+190</f>
        <v>1470</v>
      </c>
      <c r="I118" s="417">
        <f>I115+89</f>
        <v>1982</v>
      </c>
      <c r="J118" s="417">
        <f>J115+189</f>
        <v>1059</v>
      </c>
      <c r="K118" s="417">
        <f>K115+88</f>
        <v>320</v>
      </c>
      <c r="L118" s="417">
        <f>L115</f>
        <v>978</v>
      </c>
      <c r="M118" s="285">
        <f t="shared" ref="M118:S118" si="7">M115</f>
        <v>4742</v>
      </c>
      <c r="N118" s="285">
        <f t="shared" si="7"/>
        <v>162</v>
      </c>
      <c r="O118" s="285">
        <f t="shared" si="7"/>
        <v>3272</v>
      </c>
      <c r="P118" s="285">
        <f t="shared" si="7"/>
        <v>683</v>
      </c>
      <c r="Q118" s="285">
        <f t="shared" si="7"/>
        <v>668</v>
      </c>
      <c r="R118" s="285">
        <f t="shared" si="7"/>
        <v>0</v>
      </c>
      <c r="S118" s="285">
        <f t="shared" si="7"/>
        <v>2356</v>
      </c>
      <c r="T118" s="418">
        <f>W115</f>
        <v>437</v>
      </c>
      <c r="Y118" s="285">
        <f>AB115</f>
        <v>2</v>
      </c>
      <c r="Z118" s="417">
        <f>AC115</f>
        <v>690</v>
      </c>
      <c r="AA118" s="417">
        <f>SUM(H118:Z118)</f>
        <v>18821</v>
      </c>
    </row>
    <row r="119" spans="1:30">
      <c r="E119" s="288"/>
      <c r="K119" s="277" t="s">
        <v>787</v>
      </c>
    </row>
    <row r="120" spans="1:30" ht="30.75" customHeight="1">
      <c r="B120" s="291" t="s">
        <v>67</v>
      </c>
      <c r="C120" s="666" t="s">
        <v>68</v>
      </c>
      <c r="D120" s="666"/>
      <c r="E120" s="666"/>
      <c r="F120" s="666"/>
      <c r="G120" s="292" t="s">
        <v>6</v>
      </c>
      <c r="H120" s="667" t="s">
        <v>69</v>
      </c>
      <c r="I120" s="667"/>
      <c r="J120" s="667" t="s">
        <v>70</v>
      </c>
      <c r="K120" s="667"/>
      <c r="L120" s="550" t="s">
        <v>11</v>
      </c>
      <c r="M120" s="550" t="s">
        <v>12</v>
      </c>
      <c r="N120" s="550" t="s">
        <v>13</v>
      </c>
      <c r="O120" s="550" t="s">
        <v>14</v>
      </c>
      <c r="P120" s="550" t="s">
        <v>15</v>
      </c>
      <c r="Q120" s="550" t="s">
        <v>16</v>
      </c>
      <c r="R120" s="550" t="s">
        <v>17</v>
      </c>
      <c r="S120" s="550" t="s">
        <v>18</v>
      </c>
      <c r="T120" s="300" t="s">
        <v>22</v>
      </c>
      <c r="U120" s="550" t="s">
        <v>23</v>
      </c>
      <c r="V120" s="550" t="s">
        <v>24</v>
      </c>
      <c r="W120" s="550" t="s">
        <v>25</v>
      </c>
      <c r="X120" s="550" t="s">
        <v>26</v>
      </c>
      <c r="Y120" s="550" t="s">
        <v>27</v>
      </c>
      <c r="Z120" s="550" t="s">
        <v>28</v>
      </c>
      <c r="AA120" s="550" t="s">
        <v>29</v>
      </c>
    </row>
    <row r="121" spans="1:30">
      <c r="C121" s="666"/>
      <c r="D121" s="666"/>
      <c r="E121" s="666"/>
      <c r="F121" s="666"/>
      <c r="G121" s="285">
        <f>G115</f>
        <v>30215</v>
      </c>
      <c r="H121" s="736">
        <f>H118+J118</f>
        <v>2529</v>
      </c>
      <c r="I121" s="736"/>
      <c r="J121" s="736">
        <f>I118+K118</f>
        <v>2302</v>
      </c>
      <c r="K121" s="736"/>
      <c r="L121" s="417">
        <f>L118</f>
        <v>978</v>
      </c>
      <c r="M121" s="417">
        <f t="shared" ref="M121:Q121" si="8">M118</f>
        <v>4742</v>
      </c>
      <c r="N121" s="417">
        <f t="shared" si="8"/>
        <v>162</v>
      </c>
      <c r="O121" s="417">
        <f t="shared" si="8"/>
        <v>3272</v>
      </c>
      <c r="P121" s="417">
        <f t="shared" si="8"/>
        <v>683</v>
      </c>
      <c r="Q121" s="417">
        <f t="shared" si="8"/>
        <v>668</v>
      </c>
      <c r="R121" s="417" t="s">
        <v>790</v>
      </c>
      <c r="S121" s="417">
        <f>S118</f>
        <v>2356</v>
      </c>
      <c r="T121" s="417">
        <f>T118</f>
        <v>437</v>
      </c>
      <c r="U121" s="417" t="s">
        <v>790</v>
      </c>
      <c r="V121" s="417" t="s">
        <v>790</v>
      </c>
      <c r="W121" s="417" t="s">
        <v>790</v>
      </c>
      <c r="X121" s="417" t="s">
        <v>790</v>
      </c>
      <c r="Y121" s="417">
        <f>Y118</f>
        <v>2</v>
      </c>
      <c r="Z121" s="417">
        <f>Z118</f>
        <v>690</v>
      </c>
      <c r="AA121" s="417">
        <f>SUM(H121:Z121)</f>
        <v>18821</v>
      </c>
    </row>
    <row r="123" spans="1:30">
      <c r="F123" s="635"/>
    </row>
    <row r="125" spans="1:30" s="272" customFormat="1" ht="15.75" customHeight="1">
      <c r="A125" s="295" t="s">
        <v>0</v>
      </c>
      <c r="B125" s="296" t="s">
        <v>1</v>
      </c>
      <c r="C125" s="273" t="s">
        <v>2</v>
      </c>
      <c r="D125" s="273" t="s">
        <v>3</v>
      </c>
      <c r="E125" s="408" t="s">
        <v>663</v>
      </c>
      <c r="F125" s="408" t="s">
        <v>664</v>
      </c>
      <c r="G125" s="297" t="s">
        <v>6</v>
      </c>
      <c r="H125" s="408" t="s">
        <v>7</v>
      </c>
      <c r="I125" s="408" t="s">
        <v>8</v>
      </c>
      <c r="J125" s="408" t="s">
        <v>9</v>
      </c>
      <c r="K125" s="408" t="s">
        <v>665</v>
      </c>
      <c r="L125" s="408" t="s">
        <v>11</v>
      </c>
      <c r="M125" s="408" t="s">
        <v>12</v>
      </c>
      <c r="N125" s="408" t="s">
        <v>13</v>
      </c>
      <c r="O125" s="408" t="s">
        <v>14</v>
      </c>
      <c r="P125" s="408" t="s">
        <v>15</v>
      </c>
      <c r="Q125" s="408" t="s">
        <v>16</v>
      </c>
      <c r="R125" s="408" t="s">
        <v>17</v>
      </c>
      <c r="S125" s="408" t="s">
        <v>18</v>
      </c>
      <c r="T125" s="408" t="s">
        <v>19</v>
      </c>
      <c r="U125" s="408" t="s">
        <v>20</v>
      </c>
      <c r="V125" s="136" t="s">
        <v>21</v>
      </c>
      <c r="W125" s="410" t="s">
        <v>22</v>
      </c>
      <c r="X125" s="136" t="s">
        <v>23</v>
      </c>
      <c r="Y125" s="136" t="s">
        <v>24</v>
      </c>
      <c r="Z125" s="136" t="s">
        <v>25</v>
      </c>
      <c r="AA125" s="136" t="s">
        <v>26</v>
      </c>
      <c r="AB125" s="408" t="s">
        <v>27</v>
      </c>
      <c r="AC125" s="408" t="s">
        <v>28</v>
      </c>
      <c r="AD125" s="621" t="s">
        <v>684</v>
      </c>
    </row>
    <row r="126" spans="1:30">
      <c r="A126" s="285">
        <v>25</v>
      </c>
      <c r="B126" s="285">
        <v>440</v>
      </c>
      <c r="C126" s="285" t="s">
        <v>700</v>
      </c>
      <c r="D126" s="285"/>
      <c r="E126" s="415">
        <v>1919</v>
      </c>
      <c r="F126" s="285" t="s">
        <v>31</v>
      </c>
      <c r="G126" s="391">
        <v>626</v>
      </c>
      <c r="H126" s="391">
        <v>51</v>
      </c>
      <c r="I126" s="391">
        <v>71</v>
      </c>
      <c r="J126" s="391">
        <v>40</v>
      </c>
      <c r="K126" s="391">
        <v>6</v>
      </c>
      <c r="L126" s="391">
        <v>7</v>
      </c>
      <c r="M126" s="391">
        <v>7</v>
      </c>
      <c r="N126" s="391"/>
      <c r="O126" s="391">
        <v>110</v>
      </c>
      <c r="P126" s="391">
        <v>4</v>
      </c>
      <c r="Q126" s="391">
        <v>124</v>
      </c>
      <c r="R126" s="391"/>
      <c r="S126" s="391"/>
      <c r="T126" s="391"/>
      <c r="U126" s="391">
        <v>5</v>
      </c>
      <c r="V126" s="285"/>
      <c r="W126" s="391">
        <v>6</v>
      </c>
      <c r="X126" s="285"/>
      <c r="Y126" s="285"/>
      <c r="Z126" s="285"/>
      <c r="AA126" s="285"/>
      <c r="AB126" s="391">
        <v>0</v>
      </c>
      <c r="AC126" s="391">
        <v>20</v>
      </c>
      <c r="AD126" s="285">
        <f t="shared" ref="AD126:AD153" si="9">SUM(H126:AC126)</f>
        <v>451</v>
      </c>
    </row>
    <row r="127" spans="1:30">
      <c r="A127" s="285">
        <v>25</v>
      </c>
      <c r="B127" s="285">
        <v>440</v>
      </c>
      <c r="C127" s="285" t="s">
        <v>700</v>
      </c>
      <c r="D127" s="285"/>
      <c r="E127" s="415">
        <v>1919</v>
      </c>
      <c r="F127" s="285" t="s">
        <v>32</v>
      </c>
      <c r="G127" s="391">
        <v>626</v>
      </c>
      <c r="H127" s="391">
        <v>74</v>
      </c>
      <c r="I127" s="391">
        <v>82</v>
      </c>
      <c r="J127" s="391">
        <v>26</v>
      </c>
      <c r="K127" s="391">
        <v>6</v>
      </c>
      <c r="L127" s="391">
        <v>6</v>
      </c>
      <c r="M127" s="391">
        <v>11</v>
      </c>
      <c r="N127" s="391"/>
      <c r="O127" s="391">
        <v>116</v>
      </c>
      <c r="P127" s="391">
        <v>5</v>
      </c>
      <c r="Q127" s="391">
        <v>112</v>
      </c>
      <c r="R127" s="391"/>
      <c r="S127" s="391"/>
      <c r="T127" s="391"/>
      <c r="U127" s="391">
        <v>3</v>
      </c>
      <c r="V127" s="285"/>
      <c r="W127" s="391">
        <v>8</v>
      </c>
      <c r="X127" s="285"/>
      <c r="Y127" s="285"/>
      <c r="Z127" s="285"/>
      <c r="AA127" s="285"/>
      <c r="AB127" s="391">
        <v>0</v>
      </c>
      <c r="AC127" s="391">
        <v>12</v>
      </c>
      <c r="AD127" s="285">
        <f t="shared" si="9"/>
        <v>461</v>
      </c>
    </row>
    <row r="128" spans="1:30">
      <c r="A128" s="285">
        <v>25</v>
      </c>
      <c r="B128" s="285">
        <v>440</v>
      </c>
      <c r="C128" s="285" t="s">
        <v>700</v>
      </c>
      <c r="D128" s="285"/>
      <c r="E128" s="415">
        <v>1919</v>
      </c>
      <c r="F128" s="285" t="s">
        <v>33</v>
      </c>
      <c r="G128" s="391">
        <v>626</v>
      </c>
      <c r="H128" s="391">
        <v>76</v>
      </c>
      <c r="I128" s="391">
        <v>81</v>
      </c>
      <c r="J128" s="391">
        <v>49</v>
      </c>
      <c r="K128" s="391">
        <v>3</v>
      </c>
      <c r="L128" s="391">
        <v>3</v>
      </c>
      <c r="M128" s="391">
        <v>7</v>
      </c>
      <c r="N128" s="391"/>
      <c r="O128" s="391">
        <v>97</v>
      </c>
      <c r="P128" s="391">
        <v>7</v>
      </c>
      <c r="Q128" s="391">
        <v>101</v>
      </c>
      <c r="R128" s="391"/>
      <c r="S128" s="391"/>
      <c r="T128" s="391"/>
      <c r="U128" s="391">
        <v>2</v>
      </c>
      <c r="V128" s="285"/>
      <c r="W128" s="391">
        <v>6</v>
      </c>
      <c r="X128" s="285"/>
      <c r="Y128" s="285"/>
      <c r="Z128" s="285"/>
      <c r="AA128" s="285"/>
      <c r="AB128" s="391">
        <v>0</v>
      </c>
      <c r="AC128" s="391">
        <v>25</v>
      </c>
      <c r="AD128" s="285">
        <f t="shared" si="9"/>
        <v>457</v>
      </c>
    </row>
    <row r="129" spans="1:30">
      <c r="A129" s="285">
        <v>25</v>
      </c>
      <c r="B129" s="285">
        <v>440</v>
      </c>
      <c r="C129" s="285" t="s">
        <v>700</v>
      </c>
      <c r="D129" s="285"/>
      <c r="E129" s="415">
        <v>1919</v>
      </c>
      <c r="F129" s="285" t="s">
        <v>197</v>
      </c>
      <c r="G129" s="391">
        <v>626</v>
      </c>
      <c r="H129" s="391">
        <v>68</v>
      </c>
      <c r="I129" s="391">
        <v>76</v>
      </c>
      <c r="J129" s="391">
        <v>30</v>
      </c>
      <c r="K129" s="391">
        <v>5</v>
      </c>
      <c r="L129" s="391">
        <v>9</v>
      </c>
      <c r="M129" s="391">
        <v>4</v>
      </c>
      <c r="N129" s="391"/>
      <c r="O129" s="391">
        <v>97</v>
      </c>
      <c r="P129" s="391">
        <v>7</v>
      </c>
      <c r="Q129" s="391">
        <v>139</v>
      </c>
      <c r="R129" s="391"/>
      <c r="S129" s="391"/>
      <c r="T129" s="391"/>
      <c r="U129" s="391">
        <v>0</v>
      </c>
      <c r="V129" s="285"/>
      <c r="W129" s="391">
        <v>4</v>
      </c>
      <c r="X129" s="285"/>
      <c r="Y129" s="285"/>
      <c r="Z129" s="285"/>
      <c r="AA129" s="285"/>
      <c r="AB129" s="391">
        <v>0</v>
      </c>
      <c r="AC129" s="391">
        <v>16</v>
      </c>
      <c r="AD129" s="285">
        <f t="shared" si="9"/>
        <v>455</v>
      </c>
    </row>
    <row r="130" spans="1:30">
      <c r="A130" s="285">
        <v>25</v>
      </c>
      <c r="B130" s="285">
        <v>440</v>
      </c>
      <c r="C130" s="285" t="s">
        <v>700</v>
      </c>
      <c r="D130" s="285"/>
      <c r="E130" s="415">
        <v>1920</v>
      </c>
      <c r="F130" s="285" t="s">
        <v>31</v>
      </c>
      <c r="G130" s="391">
        <v>625</v>
      </c>
      <c r="H130" s="391">
        <v>87</v>
      </c>
      <c r="I130" s="391">
        <v>60</v>
      </c>
      <c r="J130" s="391">
        <v>60</v>
      </c>
      <c r="K130" s="391">
        <v>10</v>
      </c>
      <c r="L130" s="391">
        <v>5</v>
      </c>
      <c r="M130" s="391">
        <v>12</v>
      </c>
      <c r="N130" s="391"/>
      <c r="O130" s="391">
        <v>114</v>
      </c>
      <c r="P130" s="391">
        <v>17</v>
      </c>
      <c r="Q130" s="391">
        <v>58</v>
      </c>
      <c r="R130" s="391"/>
      <c r="S130" s="391"/>
      <c r="T130" s="391"/>
      <c r="U130" s="391">
        <v>1</v>
      </c>
      <c r="V130" s="285"/>
      <c r="W130" s="391">
        <v>3</v>
      </c>
      <c r="X130" s="285"/>
      <c r="Y130" s="285"/>
      <c r="Z130" s="285"/>
      <c r="AA130" s="285"/>
      <c r="AB130" s="391">
        <v>0</v>
      </c>
      <c r="AC130" s="391">
        <v>14</v>
      </c>
      <c r="AD130" s="285">
        <f t="shared" si="9"/>
        <v>441</v>
      </c>
    </row>
    <row r="131" spans="1:30">
      <c r="A131" s="285">
        <v>25</v>
      </c>
      <c r="B131" s="285">
        <v>440</v>
      </c>
      <c r="C131" s="285" t="s">
        <v>700</v>
      </c>
      <c r="D131" s="285"/>
      <c r="E131" s="415">
        <v>1920</v>
      </c>
      <c r="F131" s="285" t="s">
        <v>32</v>
      </c>
      <c r="G131" s="391">
        <v>625</v>
      </c>
      <c r="H131" s="391">
        <v>91</v>
      </c>
      <c r="I131" s="391">
        <v>53</v>
      </c>
      <c r="J131" s="391">
        <v>85</v>
      </c>
      <c r="K131" s="391">
        <v>5</v>
      </c>
      <c r="L131" s="391">
        <v>7</v>
      </c>
      <c r="M131" s="391">
        <v>16</v>
      </c>
      <c r="N131" s="391"/>
      <c r="O131" s="391">
        <v>131</v>
      </c>
      <c r="P131" s="391">
        <v>12</v>
      </c>
      <c r="Q131" s="391">
        <v>55</v>
      </c>
      <c r="R131" s="391"/>
      <c r="S131" s="391"/>
      <c r="T131" s="391"/>
      <c r="U131" s="391">
        <v>2</v>
      </c>
      <c r="V131" s="285"/>
      <c r="W131" s="391">
        <v>3</v>
      </c>
      <c r="X131" s="285"/>
      <c r="Y131" s="285"/>
      <c r="Z131" s="285"/>
      <c r="AA131" s="285"/>
      <c r="AB131" s="391">
        <v>0</v>
      </c>
      <c r="AC131" s="391">
        <v>18</v>
      </c>
      <c r="AD131" s="285">
        <f t="shared" si="9"/>
        <v>478</v>
      </c>
    </row>
    <row r="132" spans="1:30">
      <c r="A132" s="285">
        <v>25</v>
      </c>
      <c r="B132" s="285">
        <v>440</v>
      </c>
      <c r="C132" s="285" t="s">
        <v>700</v>
      </c>
      <c r="D132" s="285"/>
      <c r="E132" s="415">
        <v>1921</v>
      </c>
      <c r="F132" s="285" t="s">
        <v>31</v>
      </c>
      <c r="G132" s="391">
        <v>451</v>
      </c>
      <c r="H132" s="391">
        <v>47</v>
      </c>
      <c r="I132" s="391">
        <v>13</v>
      </c>
      <c r="J132" s="391">
        <v>38</v>
      </c>
      <c r="K132" s="391">
        <v>5</v>
      </c>
      <c r="L132" s="391">
        <v>6</v>
      </c>
      <c r="M132" s="391">
        <v>50</v>
      </c>
      <c r="N132" s="391"/>
      <c r="O132" s="391">
        <v>31</v>
      </c>
      <c r="P132" s="391">
        <v>13</v>
      </c>
      <c r="Q132" s="391">
        <v>40</v>
      </c>
      <c r="R132" s="391"/>
      <c r="S132" s="391"/>
      <c r="T132" s="391"/>
      <c r="U132" s="391">
        <v>0</v>
      </c>
      <c r="V132" s="285"/>
      <c r="W132" s="391">
        <v>11</v>
      </c>
      <c r="X132" s="285"/>
      <c r="Y132" s="285"/>
      <c r="Z132" s="285"/>
      <c r="AA132" s="285"/>
      <c r="AB132" s="391">
        <v>0</v>
      </c>
      <c r="AC132" s="391">
        <v>12</v>
      </c>
      <c r="AD132" s="285">
        <f t="shared" si="9"/>
        <v>266</v>
      </c>
    </row>
    <row r="133" spans="1:30">
      <c r="A133" s="285">
        <v>25</v>
      </c>
      <c r="B133" s="285">
        <v>440</v>
      </c>
      <c r="C133" s="285" t="s">
        <v>700</v>
      </c>
      <c r="D133" s="285"/>
      <c r="E133" s="415">
        <v>1921</v>
      </c>
      <c r="F133" s="285" t="s">
        <v>32</v>
      </c>
      <c r="G133" s="391">
        <v>451</v>
      </c>
      <c r="H133" s="391">
        <v>45</v>
      </c>
      <c r="I133" s="391">
        <v>13</v>
      </c>
      <c r="J133" s="391">
        <v>47</v>
      </c>
      <c r="K133" s="391">
        <v>8</v>
      </c>
      <c r="L133" s="391">
        <v>5</v>
      </c>
      <c r="M133" s="391">
        <v>53</v>
      </c>
      <c r="N133" s="391"/>
      <c r="O133" s="391">
        <v>43</v>
      </c>
      <c r="P133" s="391">
        <v>10</v>
      </c>
      <c r="Q133" s="391">
        <v>49</v>
      </c>
      <c r="R133" s="391"/>
      <c r="S133" s="391"/>
      <c r="T133" s="391"/>
      <c r="U133" s="391">
        <v>0</v>
      </c>
      <c r="V133" s="285"/>
      <c r="W133" s="391">
        <v>0</v>
      </c>
      <c r="X133" s="285"/>
      <c r="Y133" s="285"/>
      <c r="Z133" s="285"/>
      <c r="AA133" s="285"/>
      <c r="AB133" s="391">
        <v>0</v>
      </c>
      <c r="AC133" s="391">
        <v>13</v>
      </c>
      <c r="AD133" s="285">
        <f t="shared" si="9"/>
        <v>286</v>
      </c>
    </row>
    <row r="134" spans="1:30">
      <c r="A134" s="285">
        <v>25</v>
      </c>
      <c r="B134" s="285">
        <v>440</v>
      </c>
      <c r="C134" s="285" t="s">
        <v>700</v>
      </c>
      <c r="D134" s="285"/>
      <c r="E134" s="415">
        <v>1922</v>
      </c>
      <c r="F134" s="285" t="s">
        <v>31</v>
      </c>
      <c r="G134" s="391">
        <v>594</v>
      </c>
      <c r="H134" s="391">
        <v>92</v>
      </c>
      <c r="I134" s="391">
        <v>47</v>
      </c>
      <c r="J134" s="391">
        <v>40</v>
      </c>
      <c r="K134" s="391">
        <v>8</v>
      </c>
      <c r="L134" s="391">
        <v>3</v>
      </c>
      <c r="M134" s="391">
        <v>73</v>
      </c>
      <c r="N134" s="391"/>
      <c r="O134" s="391">
        <v>31</v>
      </c>
      <c r="P134" s="391">
        <v>31</v>
      </c>
      <c r="Q134" s="391">
        <v>41</v>
      </c>
      <c r="R134" s="391"/>
      <c r="S134" s="391"/>
      <c r="T134" s="391"/>
      <c r="U134" s="391">
        <v>3</v>
      </c>
      <c r="V134" s="285"/>
      <c r="W134" s="391">
        <v>2</v>
      </c>
      <c r="X134" s="285"/>
      <c r="Y134" s="285"/>
      <c r="Z134" s="285"/>
      <c r="AA134" s="285"/>
      <c r="AB134" s="391">
        <v>0</v>
      </c>
      <c r="AC134" s="391">
        <v>24</v>
      </c>
      <c r="AD134" s="285">
        <f t="shared" si="9"/>
        <v>395</v>
      </c>
    </row>
    <row r="135" spans="1:30">
      <c r="A135" s="285">
        <v>25</v>
      </c>
      <c r="B135" s="285">
        <v>440</v>
      </c>
      <c r="C135" s="285" t="s">
        <v>700</v>
      </c>
      <c r="D135" s="285"/>
      <c r="E135" s="415">
        <v>1922</v>
      </c>
      <c r="F135" s="285" t="s">
        <v>32</v>
      </c>
      <c r="G135" s="391">
        <v>593</v>
      </c>
      <c r="H135" s="391">
        <v>94</v>
      </c>
      <c r="I135" s="391">
        <v>32</v>
      </c>
      <c r="J135" s="391">
        <v>23</v>
      </c>
      <c r="K135" s="391">
        <v>3</v>
      </c>
      <c r="L135" s="391">
        <v>6</v>
      </c>
      <c r="M135" s="391">
        <v>84</v>
      </c>
      <c r="N135" s="391"/>
      <c r="O135" s="391">
        <v>46</v>
      </c>
      <c r="P135" s="391">
        <v>15</v>
      </c>
      <c r="Q135" s="391">
        <v>74</v>
      </c>
      <c r="R135" s="391"/>
      <c r="S135" s="391"/>
      <c r="T135" s="391"/>
      <c r="U135" s="391">
        <v>1</v>
      </c>
      <c r="V135" s="285"/>
      <c r="W135" s="391">
        <v>0</v>
      </c>
      <c r="X135" s="285"/>
      <c r="Y135" s="285"/>
      <c r="Z135" s="285"/>
      <c r="AA135" s="285"/>
      <c r="AB135" s="391">
        <v>0</v>
      </c>
      <c r="AC135" s="391">
        <v>14</v>
      </c>
      <c r="AD135" s="285">
        <f t="shared" si="9"/>
        <v>392</v>
      </c>
    </row>
    <row r="136" spans="1:30">
      <c r="A136" s="285">
        <v>25</v>
      </c>
      <c r="B136" s="285">
        <v>440</v>
      </c>
      <c r="C136" s="285" t="s">
        <v>700</v>
      </c>
      <c r="D136" s="285"/>
      <c r="E136" s="415">
        <v>1922</v>
      </c>
      <c r="F136" s="285" t="s">
        <v>33</v>
      </c>
      <c r="G136" s="391">
        <v>593</v>
      </c>
      <c r="H136" s="391">
        <v>85</v>
      </c>
      <c r="I136" s="391">
        <v>55</v>
      </c>
      <c r="J136" s="391">
        <v>29</v>
      </c>
      <c r="K136" s="391">
        <v>4</v>
      </c>
      <c r="L136" s="391">
        <v>5</v>
      </c>
      <c r="M136" s="391">
        <v>97</v>
      </c>
      <c r="N136" s="391"/>
      <c r="O136" s="391">
        <v>36</v>
      </c>
      <c r="P136" s="391">
        <v>16</v>
      </c>
      <c r="Q136" s="391">
        <v>84</v>
      </c>
      <c r="R136" s="391"/>
      <c r="S136" s="391"/>
      <c r="T136" s="391"/>
      <c r="U136" s="391">
        <v>3</v>
      </c>
      <c r="V136" s="285"/>
      <c r="W136" s="391">
        <v>2</v>
      </c>
      <c r="X136" s="285"/>
      <c r="Y136" s="285"/>
      <c r="Z136" s="285"/>
      <c r="AA136" s="285"/>
      <c r="AB136" s="391">
        <v>0</v>
      </c>
      <c r="AC136" s="391">
        <v>8</v>
      </c>
      <c r="AD136" s="285">
        <f t="shared" si="9"/>
        <v>424</v>
      </c>
    </row>
    <row r="137" spans="1:30">
      <c r="A137" s="285">
        <v>25</v>
      </c>
      <c r="B137" s="285">
        <v>440</v>
      </c>
      <c r="C137" s="285" t="s">
        <v>700</v>
      </c>
      <c r="D137" s="285"/>
      <c r="E137" s="415">
        <v>1922</v>
      </c>
      <c r="F137" s="285" t="s">
        <v>197</v>
      </c>
      <c r="G137" s="391">
        <v>593</v>
      </c>
      <c r="H137" s="391">
        <v>86</v>
      </c>
      <c r="I137" s="391">
        <v>40</v>
      </c>
      <c r="J137" s="391">
        <v>15</v>
      </c>
      <c r="K137" s="391">
        <v>2</v>
      </c>
      <c r="L137" s="391">
        <v>6</v>
      </c>
      <c r="M137" s="391">
        <v>113</v>
      </c>
      <c r="N137" s="391"/>
      <c r="O137" s="391">
        <v>31</v>
      </c>
      <c r="P137" s="391">
        <v>10</v>
      </c>
      <c r="Q137" s="391">
        <v>44</v>
      </c>
      <c r="R137" s="391"/>
      <c r="S137" s="391"/>
      <c r="T137" s="391"/>
      <c r="U137" s="391">
        <v>1</v>
      </c>
      <c r="V137" s="285"/>
      <c r="W137" s="391">
        <v>3</v>
      </c>
      <c r="X137" s="285"/>
      <c r="Y137" s="285"/>
      <c r="Z137" s="285"/>
      <c r="AA137" s="285"/>
      <c r="AB137" s="391">
        <v>0</v>
      </c>
      <c r="AC137" s="391">
        <v>13</v>
      </c>
      <c r="AD137" s="285">
        <f t="shared" si="9"/>
        <v>364</v>
      </c>
    </row>
    <row r="138" spans="1:30">
      <c r="A138" s="285">
        <v>25</v>
      </c>
      <c r="B138" s="285">
        <v>440</v>
      </c>
      <c r="C138" s="285" t="s">
        <v>700</v>
      </c>
      <c r="D138" s="285"/>
      <c r="E138" s="415">
        <v>1923</v>
      </c>
      <c r="F138" s="285" t="s">
        <v>31</v>
      </c>
      <c r="G138" s="391">
        <v>579</v>
      </c>
      <c r="H138" s="391">
        <v>74</v>
      </c>
      <c r="I138" s="391">
        <v>21</v>
      </c>
      <c r="J138" s="391">
        <v>124</v>
      </c>
      <c r="K138" s="391">
        <v>8</v>
      </c>
      <c r="L138" s="391">
        <v>4</v>
      </c>
      <c r="M138" s="391">
        <v>27</v>
      </c>
      <c r="N138" s="391"/>
      <c r="O138" s="391">
        <v>89</v>
      </c>
      <c r="P138" s="391">
        <v>9</v>
      </c>
      <c r="Q138" s="391">
        <v>20</v>
      </c>
      <c r="R138" s="391"/>
      <c r="S138" s="391"/>
      <c r="T138" s="391"/>
      <c r="U138" s="391">
        <v>1</v>
      </c>
      <c r="V138" s="285"/>
      <c r="W138" s="391">
        <v>6</v>
      </c>
      <c r="X138" s="285"/>
      <c r="Y138" s="285"/>
      <c r="Z138" s="285"/>
      <c r="AA138" s="285"/>
      <c r="AB138" s="391">
        <v>0</v>
      </c>
      <c r="AC138" s="391">
        <v>14</v>
      </c>
      <c r="AD138" s="285">
        <f t="shared" si="9"/>
        <v>397</v>
      </c>
    </row>
    <row r="139" spans="1:30">
      <c r="A139" s="285">
        <v>25</v>
      </c>
      <c r="B139" s="285">
        <v>440</v>
      </c>
      <c r="C139" s="285" t="s">
        <v>700</v>
      </c>
      <c r="D139" s="285"/>
      <c r="E139" s="415">
        <v>1923</v>
      </c>
      <c r="F139" s="285" t="s">
        <v>32</v>
      </c>
      <c r="G139" s="391">
        <v>579</v>
      </c>
      <c r="H139" s="391">
        <v>65</v>
      </c>
      <c r="I139" s="391">
        <v>42</v>
      </c>
      <c r="J139" s="391">
        <v>92</v>
      </c>
      <c r="K139" s="391">
        <v>3</v>
      </c>
      <c r="L139" s="391">
        <v>6</v>
      </c>
      <c r="M139" s="391">
        <v>45</v>
      </c>
      <c r="N139" s="391"/>
      <c r="O139" s="391">
        <v>74</v>
      </c>
      <c r="P139" s="391">
        <v>7</v>
      </c>
      <c r="Q139" s="391">
        <v>31</v>
      </c>
      <c r="R139" s="391"/>
      <c r="S139" s="391"/>
      <c r="T139" s="391"/>
      <c r="U139" s="391">
        <v>1</v>
      </c>
      <c r="V139" s="285"/>
      <c r="W139" s="391">
        <v>9</v>
      </c>
      <c r="X139" s="285"/>
      <c r="Y139" s="285"/>
      <c r="Z139" s="285"/>
      <c r="AA139" s="285"/>
      <c r="AB139" s="391">
        <v>0</v>
      </c>
      <c r="AC139" s="391">
        <v>15</v>
      </c>
      <c r="AD139" s="285">
        <f t="shared" si="9"/>
        <v>390</v>
      </c>
    </row>
    <row r="140" spans="1:30">
      <c r="A140" s="285">
        <v>25</v>
      </c>
      <c r="B140" s="285">
        <v>440</v>
      </c>
      <c r="C140" s="285" t="s">
        <v>700</v>
      </c>
      <c r="D140" s="285"/>
      <c r="E140" s="415">
        <v>1923</v>
      </c>
      <c r="F140" s="285" t="s">
        <v>33</v>
      </c>
      <c r="G140" s="391">
        <v>579</v>
      </c>
      <c r="H140" s="391">
        <v>78</v>
      </c>
      <c r="I140" s="391">
        <v>49</v>
      </c>
      <c r="J140" s="391">
        <v>96</v>
      </c>
      <c r="K140" s="391">
        <v>2</v>
      </c>
      <c r="L140" s="391">
        <v>3</v>
      </c>
      <c r="M140" s="391">
        <v>62</v>
      </c>
      <c r="N140" s="391"/>
      <c r="O140" s="391">
        <v>62</v>
      </c>
      <c r="P140" s="391">
        <v>2</v>
      </c>
      <c r="Q140" s="391">
        <v>28</v>
      </c>
      <c r="R140" s="391"/>
      <c r="S140" s="391"/>
      <c r="T140" s="391"/>
      <c r="U140" s="391">
        <v>0</v>
      </c>
      <c r="V140" s="285"/>
      <c r="W140" s="391">
        <v>8</v>
      </c>
      <c r="X140" s="285"/>
      <c r="Y140" s="285"/>
      <c r="Z140" s="285"/>
      <c r="AA140" s="285"/>
      <c r="AB140" s="391">
        <v>0</v>
      </c>
      <c r="AC140" s="391">
        <v>19</v>
      </c>
      <c r="AD140" s="285">
        <f t="shared" si="9"/>
        <v>409</v>
      </c>
    </row>
    <row r="141" spans="1:30">
      <c r="A141" s="285">
        <v>25</v>
      </c>
      <c r="B141" s="285">
        <v>440</v>
      </c>
      <c r="C141" s="285" t="s">
        <v>700</v>
      </c>
      <c r="D141" s="285"/>
      <c r="E141" s="415">
        <v>1924</v>
      </c>
      <c r="F141" s="285" t="s">
        <v>31</v>
      </c>
      <c r="G141" s="391">
        <v>534</v>
      </c>
      <c r="H141" s="391">
        <v>64</v>
      </c>
      <c r="I141" s="391">
        <v>50</v>
      </c>
      <c r="J141" s="391">
        <v>26</v>
      </c>
      <c r="K141" s="391">
        <v>7</v>
      </c>
      <c r="L141" s="391">
        <v>4</v>
      </c>
      <c r="M141" s="391">
        <v>24</v>
      </c>
      <c r="N141" s="391"/>
      <c r="O141" s="391">
        <v>106</v>
      </c>
      <c r="P141" s="391">
        <v>9</v>
      </c>
      <c r="Q141" s="391">
        <v>44</v>
      </c>
      <c r="R141" s="391"/>
      <c r="S141" s="391"/>
      <c r="T141" s="391"/>
      <c r="U141" s="391">
        <v>2</v>
      </c>
      <c r="V141" s="285"/>
      <c r="W141" s="391">
        <v>0</v>
      </c>
      <c r="X141" s="285"/>
      <c r="Y141" s="285"/>
      <c r="Z141" s="285"/>
      <c r="AA141" s="285"/>
      <c r="AB141" s="391">
        <v>0</v>
      </c>
      <c r="AC141" s="391">
        <v>11</v>
      </c>
      <c r="AD141" s="285">
        <f t="shared" si="9"/>
        <v>347</v>
      </c>
    </row>
    <row r="142" spans="1:30">
      <c r="A142" s="285">
        <v>25</v>
      </c>
      <c r="B142" s="285">
        <v>440</v>
      </c>
      <c r="C142" s="285" t="s">
        <v>700</v>
      </c>
      <c r="D142" s="285"/>
      <c r="E142" s="415">
        <v>1924</v>
      </c>
      <c r="F142" s="285" t="s">
        <v>32</v>
      </c>
      <c r="G142" s="391">
        <v>533</v>
      </c>
      <c r="H142" s="391">
        <v>83</v>
      </c>
      <c r="I142" s="391">
        <v>40</v>
      </c>
      <c r="J142" s="391">
        <v>34</v>
      </c>
      <c r="K142" s="391">
        <v>2</v>
      </c>
      <c r="L142" s="391">
        <v>2</v>
      </c>
      <c r="M142" s="391">
        <v>30</v>
      </c>
      <c r="N142" s="391"/>
      <c r="O142" s="391">
        <v>83</v>
      </c>
      <c r="P142" s="391">
        <v>10</v>
      </c>
      <c r="Q142" s="391">
        <v>45</v>
      </c>
      <c r="R142" s="391"/>
      <c r="S142" s="391"/>
      <c r="T142" s="391"/>
      <c r="U142" s="391">
        <v>4</v>
      </c>
      <c r="V142" s="285"/>
      <c r="W142" s="391">
        <v>4</v>
      </c>
      <c r="X142" s="285"/>
      <c r="Y142" s="285"/>
      <c r="Z142" s="285"/>
      <c r="AA142" s="285"/>
      <c r="AB142" s="391">
        <v>0</v>
      </c>
      <c r="AC142" s="391">
        <v>19</v>
      </c>
      <c r="AD142" s="285">
        <f t="shared" si="9"/>
        <v>356</v>
      </c>
    </row>
    <row r="143" spans="1:30">
      <c r="A143" s="285">
        <v>25</v>
      </c>
      <c r="B143" s="285">
        <v>440</v>
      </c>
      <c r="C143" s="285" t="s">
        <v>700</v>
      </c>
      <c r="D143" s="285"/>
      <c r="E143" s="415">
        <v>1924</v>
      </c>
      <c r="F143" s="285" t="s">
        <v>33</v>
      </c>
      <c r="G143" s="391">
        <v>533</v>
      </c>
      <c r="H143" s="391">
        <v>65</v>
      </c>
      <c r="I143" s="391">
        <v>45</v>
      </c>
      <c r="J143" s="391">
        <v>38</v>
      </c>
      <c r="K143" s="391">
        <v>9</v>
      </c>
      <c r="L143" s="391">
        <v>3</v>
      </c>
      <c r="M143" s="391">
        <v>37</v>
      </c>
      <c r="N143" s="391"/>
      <c r="O143" s="391">
        <v>85</v>
      </c>
      <c r="P143" s="391">
        <v>9</v>
      </c>
      <c r="Q143" s="391">
        <v>48</v>
      </c>
      <c r="R143" s="391"/>
      <c r="S143" s="391"/>
      <c r="T143" s="391"/>
      <c r="U143" s="391">
        <v>3</v>
      </c>
      <c r="V143" s="285"/>
      <c r="W143" s="391">
        <v>1</v>
      </c>
      <c r="X143" s="285"/>
      <c r="Y143" s="285"/>
      <c r="Z143" s="285"/>
      <c r="AA143" s="285"/>
      <c r="AB143" s="391">
        <v>0</v>
      </c>
      <c r="AC143" s="391">
        <v>13</v>
      </c>
      <c r="AD143" s="285">
        <f t="shared" si="9"/>
        <v>356</v>
      </c>
    </row>
    <row r="144" spans="1:30">
      <c r="A144" s="285">
        <v>25</v>
      </c>
      <c r="B144" s="285">
        <v>440</v>
      </c>
      <c r="C144" s="285" t="s">
        <v>700</v>
      </c>
      <c r="D144" s="285"/>
      <c r="E144" s="415">
        <v>1925</v>
      </c>
      <c r="F144" s="285" t="s">
        <v>31</v>
      </c>
      <c r="G144" s="391">
        <v>725</v>
      </c>
      <c r="H144" s="391">
        <v>74</v>
      </c>
      <c r="I144" s="391">
        <v>60</v>
      </c>
      <c r="J144" s="391">
        <v>32</v>
      </c>
      <c r="K144" s="391">
        <v>8</v>
      </c>
      <c r="L144" s="391">
        <v>4</v>
      </c>
      <c r="M144" s="391">
        <v>22</v>
      </c>
      <c r="N144" s="391"/>
      <c r="O144" s="391">
        <v>127</v>
      </c>
      <c r="P144" s="391">
        <v>12</v>
      </c>
      <c r="Q144" s="391">
        <v>66</v>
      </c>
      <c r="R144" s="391"/>
      <c r="S144" s="391"/>
      <c r="T144" s="391"/>
      <c r="U144" s="391">
        <v>1</v>
      </c>
      <c r="V144" s="285"/>
      <c r="W144" s="391">
        <v>8</v>
      </c>
      <c r="X144" s="285"/>
      <c r="Y144" s="285"/>
      <c r="Z144" s="285"/>
      <c r="AA144" s="285"/>
      <c r="AB144" s="391">
        <v>0</v>
      </c>
      <c r="AC144" s="391">
        <v>28</v>
      </c>
      <c r="AD144" s="285">
        <f t="shared" si="9"/>
        <v>442</v>
      </c>
    </row>
    <row r="145" spans="1:30">
      <c r="A145" s="285">
        <v>25</v>
      </c>
      <c r="B145" s="285">
        <v>440</v>
      </c>
      <c r="C145" s="285" t="s">
        <v>700</v>
      </c>
      <c r="D145" s="285"/>
      <c r="E145" s="415">
        <v>1925</v>
      </c>
      <c r="F145" s="285" t="s">
        <v>32</v>
      </c>
      <c r="G145" s="391">
        <v>725</v>
      </c>
      <c r="H145" s="391">
        <v>102</v>
      </c>
      <c r="I145" s="391">
        <v>49</v>
      </c>
      <c r="J145" s="391">
        <v>42</v>
      </c>
      <c r="K145" s="391">
        <v>6</v>
      </c>
      <c r="L145" s="391">
        <v>6</v>
      </c>
      <c r="M145" s="391">
        <v>28</v>
      </c>
      <c r="N145" s="391"/>
      <c r="O145" s="391">
        <v>130</v>
      </c>
      <c r="P145" s="391">
        <v>25</v>
      </c>
      <c r="Q145" s="391">
        <v>53</v>
      </c>
      <c r="R145" s="391"/>
      <c r="S145" s="391"/>
      <c r="T145" s="391"/>
      <c r="U145" s="391">
        <v>2</v>
      </c>
      <c r="V145" s="285"/>
      <c r="W145" s="391">
        <v>1</v>
      </c>
      <c r="X145" s="285"/>
      <c r="Y145" s="285"/>
      <c r="Z145" s="285"/>
      <c r="AA145" s="285"/>
      <c r="AB145" s="391">
        <v>0</v>
      </c>
      <c r="AC145" s="391">
        <v>18</v>
      </c>
      <c r="AD145" s="285">
        <f t="shared" si="9"/>
        <v>462</v>
      </c>
    </row>
    <row r="146" spans="1:30">
      <c r="A146" s="285">
        <v>25</v>
      </c>
      <c r="B146" s="285">
        <v>440</v>
      </c>
      <c r="C146" s="285" t="s">
        <v>700</v>
      </c>
      <c r="D146" s="285"/>
      <c r="E146" s="415">
        <v>1925</v>
      </c>
      <c r="F146" s="285" t="s">
        <v>33</v>
      </c>
      <c r="G146" s="391">
        <v>724</v>
      </c>
      <c r="H146" s="391">
        <v>83</v>
      </c>
      <c r="I146" s="391">
        <v>72</v>
      </c>
      <c r="J146" s="391">
        <v>40</v>
      </c>
      <c r="K146" s="391">
        <v>14</v>
      </c>
      <c r="L146" s="391">
        <v>3</v>
      </c>
      <c r="M146" s="391">
        <v>24</v>
      </c>
      <c r="N146" s="391"/>
      <c r="O146" s="391">
        <v>105</v>
      </c>
      <c r="P146" s="391">
        <v>17</v>
      </c>
      <c r="Q146" s="391">
        <v>76</v>
      </c>
      <c r="R146" s="391"/>
      <c r="S146" s="391"/>
      <c r="T146" s="391"/>
      <c r="U146" s="391">
        <v>5</v>
      </c>
      <c r="V146" s="285"/>
      <c r="W146" s="391">
        <v>9</v>
      </c>
      <c r="X146" s="285"/>
      <c r="Y146" s="285"/>
      <c r="Z146" s="285"/>
      <c r="AA146" s="285"/>
      <c r="AB146" s="391">
        <v>0</v>
      </c>
      <c r="AC146" s="391">
        <v>19</v>
      </c>
      <c r="AD146" s="285">
        <f t="shared" si="9"/>
        <v>467</v>
      </c>
    </row>
    <row r="147" spans="1:30">
      <c r="A147" s="285">
        <v>25</v>
      </c>
      <c r="B147" s="285">
        <v>440</v>
      </c>
      <c r="C147" s="285" t="s">
        <v>700</v>
      </c>
      <c r="D147" s="285"/>
      <c r="E147" s="415">
        <v>1926</v>
      </c>
      <c r="F147" s="285" t="s">
        <v>31</v>
      </c>
      <c r="G147" s="391">
        <v>694</v>
      </c>
      <c r="H147" s="391">
        <v>156</v>
      </c>
      <c r="I147" s="391">
        <v>84</v>
      </c>
      <c r="J147" s="391">
        <v>20</v>
      </c>
      <c r="K147" s="391">
        <v>6</v>
      </c>
      <c r="L147" s="391">
        <v>9</v>
      </c>
      <c r="M147" s="391">
        <v>17</v>
      </c>
      <c r="N147" s="391"/>
      <c r="O147" s="391">
        <v>69</v>
      </c>
      <c r="P147" s="391">
        <v>4</v>
      </c>
      <c r="Q147" s="391">
        <v>79</v>
      </c>
      <c r="R147" s="391"/>
      <c r="S147" s="391"/>
      <c r="T147" s="391"/>
      <c r="U147" s="391">
        <v>2</v>
      </c>
      <c r="V147" s="285"/>
      <c r="W147" s="391">
        <v>2</v>
      </c>
      <c r="X147" s="285"/>
      <c r="Y147" s="285"/>
      <c r="Z147" s="285"/>
      <c r="AA147" s="285"/>
      <c r="AB147" s="391">
        <v>0</v>
      </c>
      <c r="AC147" s="391">
        <v>30</v>
      </c>
      <c r="AD147" s="285">
        <f t="shared" si="9"/>
        <v>478</v>
      </c>
    </row>
    <row r="148" spans="1:30">
      <c r="A148" s="285">
        <v>25</v>
      </c>
      <c r="B148" s="285">
        <v>440</v>
      </c>
      <c r="C148" s="285" t="s">
        <v>700</v>
      </c>
      <c r="D148" s="285"/>
      <c r="E148" s="415">
        <v>1926</v>
      </c>
      <c r="F148" s="285" t="s">
        <v>32</v>
      </c>
      <c r="G148" s="391">
        <v>693</v>
      </c>
      <c r="H148" s="391">
        <v>158</v>
      </c>
      <c r="I148" s="391">
        <v>68</v>
      </c>
      <c r="J148" s="391">
        <v>21</v>
      </c>
      <c r="K148" s="391">
        <v>4</v>
      </c>
      <c r="L148" s="391">
        <v>4</v>
      </c>
      <c r="M148" s="391">
        <v>11</v>
      </c>
      <c r="N148" s="391"/>
      <c r="O148" s="391">
        <v>45</v>
      </c>
      <c r="P148" s="391">
        <v>5</v>
      </c>
      <c r="Q148" s="391">
        <v>100</v>
      </c>
      <c r="R148" s="391"/>
      <c r="S148" s="391"/>
      <c r="T148" s="391"/>
      <c r="U148" s="391">
        <v>3</v>
      </c>
      <c r="V148" s="285"/>
      <c r="W148" s="391">
        <v>2</v>
      </c>
      <c r="X148" s="285"/>
      <c r="Y148" s="285"/>
      <c r="Z148" s="285"/>
      <c r="AA148" s="285"/>
      <c r="AB148" s="391">
        <v>0</v>
      </c>
      <c r="AC148" s="391">
        <v>16</v>
      </c>
      <c r="AD148" s="285">
        <f t="shared" si="9"/>
        <v>437</v>
      </c>
    </row>
    <row r="149" spans="1:30">
      <c r="A149" s="285">
        <v>25</v>
      </c>
      <c r="B149" s="285">
        <v>440</v>
      </c>
      <c r="C149" s="285" t="s">
        <v>700</v>
      </c>
      <c r="D149" s="285"/>
      <c r="E149" s="415">
        <v>1927</v>
      </c>
      <c r="F149" s="285" t="s">
        <v>31</v>
      </c>
      <c r="G149" s="391">
        <v>632</v>
      </c>
      <c r="H149" s="391">
        <v>78</v>
      </c>
      <c r="I149" s="391">
        <v>61</v>
      </c>
      <c r="J149" s="391">
        <v>42</v>
      </c>
      <c r="K149" s="391">
        <v>4</v>
      </c>
      <c r="L149" s="391">
        <v>5</v>
      </c>
      <c r="M149" s="391">
        <v>16</v>
      </c>
      <c r="N149" s="391"/>
      <c r="O149" s="391">
        <v>75</v>
      </c>
      <c r="P149" s="391">
        <v>4</v>
      </c>
      <c r="Q149" s="391">
        <v>107</v>
      </c>
      <c r="R149" s="391"/>
      <c r="S149" s="391"/>
      <c r="T149" s="391"/>
      <c r="U149" s="391">
        <v>2</v>
      </c>
      <c r="V149" s="285"/>
      <c r="W149" s="391">
        <v>6</v>
      </c>
      <c r="X149" s="285"/>
      <c r="Y149" s="285"/>
      <c r="Z149" s="285"/>
      <c r="AA149" s="285"/>
      <c r="AB149" s="391">
        <v>0</v>
      </c>
      <c r="AC149" s="391">
        <v>16</v>
      </c>
      <c r="AD149" s="285">
        <f t="shared" si="9"/>
        <v>416</v>
      </c>
    </row>
    <row r="150" spans="1:30">
      <c r="A150" s="285">
        <v>25</v>
      </c>
      <c r="B150" s="285">
        <v>440</v>
      </c>
      <c r="C150" s="285" t="s">
        <v>700</v>
      </c>
      <c r="D150" s="285"/>
      <c r="E150" s="415">
        <v>1927</v>
      </c>
      <c r="F150" s="285" t="s">
        <v>32</v>
      </c>
      <c r="G150" s="391">
        <v>632</v>
      </c>
      <c r="H150" s="391">
        <v>94</v>
      </c>
      <c r="I150" s="391">
        <v>48</v>
      </c>
      <c r="J150" s="391">
        <v>41</v>
      </c>
      <c r="K150" s="391">
        <v>8</v>
      </c>
      <c r="L150" s="391">
        <v>5</v>
      </c>
      <c r="M150" s="391">
        <v>16</v>
      </c>
      <c r="N150" s="391"/>
      <c r="O150" s="391">
        <v>66</v>
      </c>
      <c r="P150" s="391">
        <v>4</v>
      </c>
      <c r="Q150" s="391">
        <v>84</v>
      </c>
      <c r="R150" s="391"/>
      <c r="S150" s="391"/>
      <c r="T150" s="391"/>
      <c r="U150" s="391">
        <v>2</v>
      </c>
      <c r="V150" s="285"/>
      <c r="W150" s="391">
        <v>5</v>
      </c>
      <c r="X150" s="285"/>
      <c r="Y150" s="285"/>
      <c r="Z150" s="285"/>
      <c r="AA150" s="285"/>
      <c r="AB150" s="391">
        <v>0</v>
      </c>
      <c r="AC150" s="391">
        <v>24</v>
      </c>
      <c r="AD150" s="285">
        <f t="shared" si="9"/>
        <v>397</v>
      </c>
    </row>
    <row r="151" spans="1:30">
      <c r="A151" s="285">
        <v>25</v>
      </c>
      <c r="B151" s="285">
        <v>440</v>
      </c>
      <c r="C151" s="285" t="s">
        <v>700</v>
      </c>
      <c r="D151" s="285"/>
      <c r="E151" s="415">
        <v>1927</v>
      </c>
      <c r="F151" s="285" t="s">
        <v>33</v>
      </c>
      <c r="G151" s="391">
        <v>631</v>
      </c>
      <c r="H151" s="391">
        <v>74</v>
      </c>
      <c r="I151" s="391">
        <v>58</v>
      </c>
      <c r="J151" s="391">
        <v>42</v>
      </c>
      <c r="K151" s="391">
        <v>5</v>
      </c>
      <c r="L151" s="391">
        <v>7</v>
      </c>
      <c r="M151" s="391">
        <v>10</v>
      </c>
      <c r="N151" s="391"/>
      <c r="O151" s="391">
        <v>68</v>
      </c>
      <c r="P151" s="391">
        <v>4</v>
      </c>
      <c r="Q151" s="391">
        <v>90</v>
      </c>
      <c r="R151" s="391"/>
      <c r="S151" s="391"/>
      <c r="T151" s="391"/>
      <c r="U151" s="391">
        <v>4</v>
      </c>
      <c r="V151" s="285"/>
      <c r="W151" s="391">
        <v>5</v>
      </c>
      <c r="X151" s="285"/>
      <c r="Y151" s="285"/>
      <c r="Z151" s="285"/>
      <c r="AA151" s="285"/>
      <c r="AB151" s="391">
        <v>0</v>
      </c>
      <c r="AC151" s="391">
        <v>19</v>
      </c>
      <c r="AD151" s="285">
        <f t="shared" si="9"/>
        <v>386</v>
      </c>
    </row>
    <row r="152" spans="1:30">
      <c r="A152" s="285">
        <v>25</v>
      </c>
      <c r="B152" s="285">
        <v>440</v>
      </c>
      <c r="C152" s="285" t="s">
        <v>700</v>
      </c>
      <c r="D152" s="285"/>
      <c r="E152" s="415">
        <v>1927</v>
      </c>
      <c r="F152" s="285" t="s">
        <v>197</v>
      </c>
      <c r="G152" s="391">
        <v>631</v>
      </c>
      <c r="H152" s="391">
        <v>72</v>
      </c>
      <c r="I152" s="391">
        <v>50</v>
      </c>
      <c r="J152" s="391">
        <v>32</v>
      </c>
      <c r="K152" s="391">
        <v>3</v>
      </c>
      <c r="L152" s="391">
        <v>3</v>
      </c>
      <c r="M152" s="391">
        <v>20</v>
      </c>
      <c r="N152" s="391"/>
      <c r="O152" s="391">
        <v>78</v>
      </c>
      <c r="P152" s="391">
        <v>7</v>
      </c>
      <c r="Q152" s="391">
        <v>96</v>
      </c>
      <c r="R152" s="391"/>
      <c r="S152" s="391"/>
      <c r="T152" s="391"/>
      <c r="U152" s="391">
        <v>3</v>
      </c>
      <c r="V152" s="285"/>
      <c r="W152" s="391">
        <v>3</v>
      </c>
      <c r="X152" s="285"/>
      <c r="Y152" s="285"/>
      <c r="Z152" s="285"/>
      <c r="AA152" s="285"/>
      <c r="AB152" s="391">
        <v>0</v>
      </c>
      <c r="AC152" s="391">
        <v>19</v>
      </c>
      <c r="AD152" s="285">
        <f t="shared" si="9"/>
        <v>386</v>
      </c>
    </row>
    <row r="153" spans="1:30">
      <c r="A153" s="285">
        <v>25</v>
      </c>
      <c r="B153" s="285">
        <v>440</v>
      </c>
      <c r="C153" s="285" t="s">
        <v>700</v>
      </c>
      <c r="D153" s="285"/>
      <c r="E153" s="415">
        <v>1927</v>
      </c>
      <c r="F153" s="285" t="s">
        <v>334</v>
      </c>
      <c r="G153" s="391">
        <v>631</v>
      </c>
      <c r="H153" s="391">
        <v>96</v>
      </c>
      <c r="I153" s="391">
        <v>46</v>
      </c>
      <c r="J153" s="391">
        <v>38</v>
      </c>
      <c r="K153" s="391">
        <v>4</v>
      </c>
      <c r="L153" s="391">
        <v>8</v>
      </c>
      <c r="M153" s="391">
        <v>15</v>
      </c>
      <c r="N153" s="391"/>
      <c r="O153" s="391">
        <v>73</v>
      </c>
      <c r="P153" s="391">
        <v>6</v>
      </c>
      <c r="Q153" s="391">
        <v>87</v>
      </c>
      <c r="R153" s="391"/>
      <c r="S153" s="391"/>
      <c r="T153" s="391"/>
      <c r="U153" s="391">
        <v>3</v>
      </c>
      <c r="V153" s="285"/>
      <c r="W153" s="391">
        <v>7</v>
      </c>
      <c r="X153" s="285"/>
      <c r="Y153" s="285"/>
      <c r="Z153" s="285"/>
      <c r="AA153" s="285"/>
      <c r="AB153" s="391">
        <v>0</v>
      </c>
      <c r="AC153" s="391">
        <v>20</v>
      </c>
      <c r="AD153" s="285">
        <f t="shared" si="9"/>
        <v>403</v>
      </c>
    </row>
    <row r="154" spans="1:30">
      <c r="A154" s="285"/>
      <c r="B154" s="152" t="s">
        <v>63</v>
      </c>
      <c r="C154" s="659"/>
      <c r="D154" s="659"/>
      <c r="E154" s="544"/>
      <c r="F154" s="412"/>
      <c r="G154" s="293">
        <f t="shared" ref="G154:AD154" si="10">SUM(G126:G153)</f>
        <v>17084</v>
      </c>
      <c r="H154" s="416">
        <f t="shared" si="10"/>
        <v>2312</v>
      </c>
      <c r="I154" s="416">
        <f t="shared" si="10"/>
        <v>1466</v>
      </c>
      <c r="J154" s="416">
        <f t="shared" si="10"/>
        <v>1242</v>
      </c>
      <c r="K154" s="416">
        <f t="shared" si="10"/>
        <v>158</v>
      </c>
      <c r="L154" s="416">
        <f t="shared" si="10"/>
        <v>144</v>
      </c>
      <c r="M154" s="416">
        <f t="shared" si="10"/>
        <v>931</v>
      </c>
      <c r="N154" s="416">
        <f t="shared" si="10"/>
        <v>0</v>
      </c>
      <c r="O154" s="416">
        <f t="shared" si="10"/>
        <v>2218</v>
      </c>
      <c r="P154" s="416">
        <f t="shared" si="10"/>
        <v>281</v>
      </c>
      <c r="Q154" s="416">
        <f t="shared" si="10"/>
        <v>1975</v>
      </c>
      <c r="R154" s="416">
        <f t="shared" si="10"/>
        <v>0</v>
      </c>
      <c r="S154" s="416">
        <f t="shared" si="10"/>
        <v>0</v>
      </c>
      <c r="T154" s="416">
        <f t="shared" si="10"/>
        <v>0</v>
      </c>
      <c r="U154" s="416">
        <f t="shared" si="10"/>
        <v>59</v>
      </c>
      <c r="V154" s="416">
        <f t="shared" si="10"/>
        <v>0</v>
      </c>
      <c r="W154" s="416">
        <f t="shared" si="10"/>
        <v>124</v>
      </c>
      <c r="X154" s="416">
        <f t="shared" si="10"/>
        <v>0</v>
      </c>
      <c r="Y154" s="416">
        <f t="shared" si="10"/>
        <v>0</v>
      </c>
      <c r="Z154" s="416">
        <f t="shared" si="10"/>
        <v>0</v>
      </c>
      <c r="AA154" s="416">
        <f t="shared" si="10"/>
        <v>0</v>
      </c>
      <c r="AB154" s="416">
        <f t="shared" si="10"/>
        <v>0</v>
      </c>
      <c r="AC154" s="416">
        <f t="shared" si="10"/>
        <v>489</v>
      </c>
      <c r="AD154" s="416">
        <f t="shared" si="10"/>
        <v>11399</v>
      </c>
    </row>
    <row r="155" spans="1:30">
      <c r="E155" s="288"/>
      <c r="T155" s="277">
        <f>T154/2</f>
        <v>0</v>
      </c>
      <c r="U155" s="277">
        <f>U154/2</f>
        <v>29.5</v>
      </c>
    </row>
    <row r="156" spans="1:30">
      <c r="B156" s="291" t="s">
        <v>65</v>
      </c>
      <c r="C156" s="660" t="s">
        <v>66</v>
      </c>
      <c r="D156" s="661"/>
      <c r="E156" s="661"/>
      <c r="F156" s="662"/>
      <c r="G156" s="292" t="s">
        <v>6</v>
      </c>
      <c r="H156" s="550" t="s">
        <v>7</v>
      </c>
      <c r="I156" s="550" t="s">
        <v>8</v>
      </c>
      <c r="J156" s="550" t="s">
        <v>9</v>
      </c>
      <c r="K156" s="550" t="s">
        <v>10</v>
      </c>
      <c r="L156" s="550" t="s">
        <v>11</v>
      </c>
      <c r="M156" s="550" t="s">
        <v>12</v>
      </c>
      <c r="N156" s="550" t="s">
        <v>13</v>
      </c>
      <c r="O156" s="550" t="s">
        <v>14</v>
      </c>
      <c r="P156" s="550" t="s">
        <v>15</v>
      </c>
      <c r="Q156" s="550" t="s">
        <v>16</v>
      </c>
      <c r="R156" s="550" t="s">
        <v>17</v>
      </c>
      <c r="S156" s="550" t="s">
        <v>18</v>
      </c>
      <c r="T156" s="300" t="s">
        <v>22</v>
      </c>
      <c r="U156" s="550" t="s">
        <v>23</v>
      </c>
      <c r="V156" s="550" t="s">
        <v>24</v>
      </c>
      <c r="W156" s="550" t="s">
        <v>25</v>
      </c>
      <c r="X156" s="550" t="s">
        <v>26</v>
      </c>
      <c r="Y156" s="550" t="s">
        <v>27</v>
      </c>
      <c r="Z156" s="550" t="s">
        <v>28</v>
      </c>
      <c r="AA156" s="550" t="s">
        <v>29</v>
      </c>
    </row>
    <row r="157" spans="1:30">
      <c r="C157" s="663"/>
      <c r="D157" s="664"/>
      <c r="E157" s="664"/>
      <c r="F157" s="665"/>
      <c r="G157" s="285">
        <f>G154</f>
        <v>17084</v>
      </c>
      <c r="H157" s="417">
        <f>H154</f>
        <v>2312</v>
      </c>
      <c r="I157" s="417">
        <f>I154+30</f>
        <v>1496</v>
      </c>
      <c r="J157" s="417">
        <f>J154</f>
        <v>1242</v>
      </c>
      <c r="K157" s="417">
        <f>K154+29</f>
        <v>187</v>
      </c>
      <c r="L157" s="417">
        <f>L154</f>
        <v>144</v>
      </c>
      <c r="M157" s="285">
        <f t="shared" ref="M157:S157" si="11">M154</f>
        <v>931</v>
      </c>
      <c r="N157" s="285">
        <f t="shared" si="11"/>
        <v>0</v>
      </c>
      <c r="O157" s="285">
        <f t="shared" si="11"/>
        <v>2218</v>
      </c>
      <c r="P157" s="285">
        <f t="shared" si="11"/>
        <v>281</v>
      </c>
      <c r="Q157" s="285">
        <f t="shared" si="11"/>
        <v>1975</v>
      </c>
      <c r="R157" s="285">
        <f t="shared" si="11"/>
        <v>0</v>
      </c>
      <c r="S157" s="285">
        <f t="shared" si="11"/>
        <v>0</v>
      </c>
      <c r="T157" s="418">
        <f>W154</f>
        <v>124</v>
      </c>
      <c r="Y157" s="285">
        <f>AB154</f>
        <v>0</v>
      </c>
      <c r="Z157" s="417">
        <f>AC154</f>
        <v>489</v>
      </c>
      <c r="AA157" s="417">
        <f>SUM(H157:Z157)</f>
        <v>11399</v>
      </c>
    </row>
    <row r="158" spans="1:30">
      <c r="E158" s="288"/>
    </row>
    <row r="159" spans="1:30" ht="30.75" customHeight="1">
      <c r="B159" s="291" t="s">
        <v>67</v>
      </c>
      <c r="C159" s="666" t="s">
        <v>799</v>
      </c>
      <c r="D159" s="666"/>
      <c r="E159" s="666"/>
      <c r="F159" s="666"/>
      <c r="G159" s="292" t="s">
        <v>6</v>
      </c>
      <c r="H159" s="42" t="s">
        <v>7</v>
      </c>
      <c r="I159" s="674" t="s">
        <v>70</v>
      </c>
      <c r="J159" s="674"/>
      <c r="K159" s="339" t="s">
        <v>9</v>
      </c>
      <c r="L159" s="550" t="s">
        <v>11</v>
      </c>
      <c r="M159" s="550" t="s">
        <v>12</v>
      </c>
      <c r="N159" s="550" t="s">
        <v>13</v>
      </c>
      <c r="O159" s="550" t="s">
        <v>14</v>
      </c>
      <c r="P159" s="550" t="s">
        <v>15</v>
      </c>
      <c r="Q159" s="550" t="s">
        <v>16</v>
      </c>
      <c r="R159" s="550" t="s">
        <v>17</v>
      </c>
      <c r="S159" s="550" t="s">
        <v>18</v>
      </c>
      <c r="T159" s="300" t="s">
        <v>22</v>
      </c>
      <c r="U159" s="550" t="s">
        <v>23</v>
      </c>
      <c r="V159" s="550" t="s">
        <v>24</v>
      </c>
      <c r="W159" s="550" t="s">
        <v>25</v>
      </c>
      <c r="X159" s="550" t="s">
        <v>26</v>
      </c>
      <c r="Y159" s="550" t="s">
        <v>27</v>
      </c>
      <c r="Z159" s="550" t="s">
        <v>28</v>
      </c>
      <c r="AA159" s="550" t="s">
        <v>29</v>
      </c>
    </row>
    <row r="160" spans="1:30">
      <c r="C160" s="666"/>
      <c r="D160" s="666"/>
      <c r="E160" s="666"/>
      <c r="F160" s="666"/>
      <c r="G160" s="285">
        <f>G154</f>
        <v>17084</v>
      </c>
      <c r="H160" s="514">
        <f>H157</f>
        <v>2312</v>
      </c>
      <c r="I160" s="737">
        <f>I157+K157</f>
        <v>1683</v>
      </c>
      <c r="J160" s="737"/>
      <c r="K160" s="515">
        <f>J157</f>
        <v>1242</v>
      </c>
      <c r="L160" s="417">
        <f>L157</f>
        <v>144</v>
      </c>
      <c r="M160" s="417">
        <f t="shared" ref="M160:Q160" si="12">M157</f>
        <v>931</v>
      </c>
      <c r="N160" s="417" t="s">
        <v>790</v>
      </c>
      <c r="O160" s="417">
        <f t="shared" si="12"/>
        <v>2218</v>
      </c>
      <c r="P160" s="417">
        <f t="shared" si="12"/>
        <v>281</v>
      </c>
      <c r="Q160" s="417">
        <f t="shared" si="12"/>
        <v>1975</v>
      </c>
      <c r="R160" s="417" t="s">
        <v>790</v>
      </c>
      <c r="S160" s="417" t="s">
        <v>790</v>
      </c>
      <c r="T160" s="417">
        <f>T157</f>
        <v>124</v>
      </c>
      <c r="U160" s="417" t="s">
        <v>790</v>
      </c>
      <c r="V160" s="417" t="s">
        <v>790</v>
      </c>
      <c r="W160" s="417" t="s">
        <v>790</v>
      </c>
      <c r="X160" s="417" t="s">
        <v>790</v>
      </c>
      <c r="Y160" s="417">
        <f>Y157</f>
        <v>0</v>
      </c>
      <c r="Z160" s="417">
        <f>Z157</f>
        <v>489</v>
      </c>
      <c r="AA160" s="417">
        <f>SUM(H160:Z160)</f>
        <v>11399</v>
      </c>
    </row>
    <row r="162" spans="1:30">
      <c r="A162" s="636"/>
      <c r="B162" s="636"/>
      <c r="C162" s="636"/>
      <c r="D162" s="636"/>
      <c r="E162" s="636"/>
      <c r="F162" s="637"/>
      <c r="G162" s="636"/>
      <c r="H162" s="636"/>
      <c r="I162" s="636"/>
      <c r="J162" s="636"/>
      <c r="K162" s="636"/>
      <c r="L162" s="636"/>
      <c r="M162" s="636"/>
      <c r="N162" s="636"/>
      <c r="O162" s="636"/>
      <c r="P162" s="636"/>
      <c r="Q162" s="636"/>
      <c r="R162" s="636"/>
      <c r="S162" s="636"/>
      <c r="T162" s="636"/>
      <c r="U162" s="636"/>
      <c r="V162" s="636"/>
      <c r="W162" s="636"/>
      <c r="X162" s="636"/>
      <c r="Y162" s="636"/>
      <c r="Z162" s="636"/>
      <c r="AA162" s="636"/>
      <c r="AB162" s="636"/>
      <c r="AC162" s="636"/>
      <c r="AD162" s="636"/>
    </row>
  </sheetData>
  <mergeCells count="19">
    <mergeCell ref="C154:D154"/>
    <mergeCell ref="C156:F157"/>
    <mergeCell ref="C159:F160"/>
    <mergeCell ref="I159:J159"/>
    <mergeCell ref="I160:J160"/>
    <mergeCell ref="C56:D56"/>
    <mergeCell ref="C58:F59"/>
    <mergeCell ref="C61:F62"/>
    <mergeCell ref="H61:I61"/>
    <mergeCell ref="J61:K61"/>
    <mergeCell ref="H62:I62"/>
    <mergeCell ref="J62:K62"/>
    <mergeCell ref="C115:D115"/>
    <mergeCell ref="C117:F118"/>
    <mergeCell ref="C120:F121"/>
    <mergeCell ref="H120:I120"/>
    <mergeCell ref="J120:K120"/>
    <mergeCell ref="H121:I121"/>
    <mergeCell ref="J121:K12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4"/>
  <sheetViews>
    <sheetView zoomScale="80" zoomScaleNormal="80" workbookViewId="0">
      <pane ySplit="1" topLeftCell="A248" activePane="bottomLeft" state="frozen"/>
      <selection activeCell="A2" sqref="A1:A1048576"/>
      <selection pane="bottomLeft" activeCell="V248" sqref="V248"/>
    </sheetView>
  </sheetViews>
  <sheetFormatPr defaultColWidth="11.42578125" defaultRowHeight="16.5"/>
  <cols>
    <col min="1" max="1" width="5" style="277" bestFit="1" customWidth="1"/>
    <col min="2" max="2" width="4.140625" style="277" bestFit="1" customWidth="1"/>
    <col min="3" max="3" width="18.5703125" style="277" customWidth="1"/>
    <col min="4" max="4" width="10.140625" style="277" bestFit="1" customWidth="1"/>
    <col min="5" max="5" width="8.28515625" style="277" bestFit="1" customWidth="1"/>
    <col min="6" max="6" width="29.42578125" style="277" bestFit="1" customWidth="1"/>
    <col min="7" max="7" width="10" style="277" bestFit="1" customWidth="1"/>
    <col min="8" max="10" width="5" style="277" bestFit="1" customWidth="1"/>
    <col min="11" max="11" width="5.28515625" style="277" bestFit="1" customWidth="1"/>
    <col min="12" max="14" width="5" style="277" bestFit="1" customWidth="1"/>
    <col min="15" max="15" width="4.140625" style="277" bestFit="1" customWidth="1"/>
    <col min="16" max="16" width="4.28515625" style="277" bestFit="1" customWidth="1"/>
    <col min="17" max="17" width="7.7109375" style="277" bestFit="1" customWidth="1"/>
    <col min="18" max="18" width="4.140625" style="277" bestFit="1" customWidth="1"/>
    <col min="19" max="19" width="4.28515625" style="277" bestFit="1" customWidth="1"/>
    <col min="20" max="20" width="8" style="277" bestFit="1" customWidth="1"/>
    <col min="21" max="21" width="8.5703125" style="277" bestFit="1" customWidth="1"/>
    <col min="22" max="22" width="8" style="277" bestFit="1" customWidth="1"/>
    <col min="23" max="25" width="5.5703125" style="277" bestFit="1" customWidth="1"/>
    <col min="26" max="26" width="6.5703125" style="277" bestFit="1" customWidth="1"/>
    <col min="27" max="27" width="9.7109375" style="277" bestFit="1" customWidth="1"/>
    <col min="28" max="28" width="4.42578125" style="277" bestFit="1" customWidth="1"/>
    <col min="29" max="29" width="6.5703125" style="277" bestFit="1" customWidth="1"/>
    <col min="30" max="30" width="9.7109375" style="277" bestFit="1" customWidth="1"/>
    <col min="31" max="16384" width="11.42578125" style="277"/>
  </cols>
  <sheetData>
    <row r="1" spans="1:30">
      <c r="A1" s="276" t="s">
        <v>0</v>
      </c>
      <c r="B1" s="283" t="s">
        <v>1</v>
      </c>
      <c r="C1" s="282" t="s">
        <v>2</v>
      </c>
      <c r="D1" s="282" t="s">
        <v>3</v>
      </c>
      <c r="E1" s="275" t="s">
        <v>4</v>
      </c>
      <c r="F1" s="275" t="s">
        <v>5</v>
      </c>
      <c r="G1" s="275" t="s">
        <v>6</v>
      </c>
      <c r="H1" s="502" t="s">
        <v>7</v>
      </c>
      <c r="I1" s="502" t="s">
        <v>8</v>
      </c>
      <c r="J1" s="502" t="s">
        <v>9</v>
      </c>
      <c r="K1" s="502" t="s">
        <v>10</v>
      </c>
      <c r="L1" s="502" t="s">
        <v>11</v>
      </c>
      <c r="M1" s="502" t="s">
        <v>12</v>
      </c>
      <c r="N1" s="502" t="s">
        <v>13</v>
      </c>
      <c r="O1" s="502" t="s">
        <v>14</v>
      </c>
      <c r="P1" s="502" t="s">
        <v>15</v>
      </c>
      <c r="Q1" s="502" t="s">
        <v>16</v>
      </c>
      <c r="R1" s="502" t="s">
        <v>17</v>
      </c>
      <c r="S1" s="502" t="s">
        <v>18</v>
      </c>
      <c r="T1" s="286" t="s">
        <v>19</v>
      </c>
      <c r="U1" s="286" t="s">
        <v>20</v>
      </c>
      <c r="V1" s="286" t="s">
        <v>21</v>
      </c>
      <c r="W1" s="502" t="s">
        <v>22</v>
      </c>
      <c r="X1" s="502" t="s">
        <v>23</v>
      </c>
      <c r="Y1" s="502" t="s">
        <v>24</v>
      </c>
      <c r="Z1" s="502" t="s">
        <v>25</v>
      </c>
      <c r="AA1" s="502" t="s">
        <v>26</v>
      </c>
      <c r="AB1" s="502" t="s">
        <v>27</v>
      </c>
      <c r="AC1" s="502" t="s">
        <v>28</v>
      </c>
      <c r="AD1" s="502" t="s">
        <v>29</v>
      </c>
    </row>
    <row r="2" spans="1:30">
      <c r="A2" s="279">
        <v>3</v>
      </c>
      <c r="B2" s="19">
        <v>11</v>
      </c>
      <c r="C2" s="280" t="s">
        <v>686</v>
      </c>
      <c r="E2" s="281">
        <v>74</v>
      </c>
      <c r="F2" s="280" t="s">
        <v>31</v>
      </c>
      <c r="G2" s="281">
        <v>516</v>
      </c>
      <c r="H2" s="285">
        <v>11</v>
      </c>
      <c r="I2" s="285">
        <v>181</v>
      </c>
      <c r="J2" s="285">
        <v>152</v>
      </c>
      <c r="K2" s="285">
        <v>1</v>
      </c>
      <c r="L2" s="285">
        <v>1</v>
      </c>
      <c r="M2" s="285">
        <v>1</v>
      </c>
      <c r="N2" s="285">
        <v>5</v>
      </c>
      <c r="O2" s="285">
        <v>0</v>
      </c>
      <c r="P2" s="285">
        <v>0</v>
      </c>
      <c r="Q2" s="285">
        <v>31</v>
      </c>
      <c r="R2" s="285">
        <v>0</v>
      </c>
      <c r="S2" s="285">
        <v>0</v>
      </c>
      <c r="T2" s="287">
        <v>5</v>
      </c>
      <c r="U2" s="287">
        <v>8</v>
      </c>
      <c r="V2" s="287"/>
      <c r="W2" s="285"/>
      <c r="X2" s="285"/>
      <c r="Y2" s="285"/>
      <c r="Z2" s="285"/>
      <c r="AA2" s="285"/>
      <c r="AB2" s="285">
        <v>0</v>
      </c>
      <c r="AC2" s="285">
        <v>8</v>
      </c>
      <c r="AD2" s="285">
        <f>SUM(H2:AC2)</f>
        <v>404</v>
      </c>
    </row>
    <row r="3" spans="1:30">
      <c r="A3" s="279">
        <v>3</v>
      </c>
      <c r="B3" s="19">
        <v>11</v>
      </c>
      <c r="C3" s="280" t="s">
        <v>686</v>
      </c>
      <c r="E3" s="281">
        <v>74</v>
      </c>
      <c r="F3" s="280" t="s">
        <v>32</v>
      </c>
      <c r="G3" s="281">
        <v>515</v>
      </c>
      <c r="H3" s="285">
        <v>0</v>
      </c>
      <c r="I3" s="285">
        <v>224</v>
      </c>
      <c r="J3" s="285">
        <v>156</v>
      </c>
      <c r="K3" s="285">
        <v>0</v>
      </c>
      <c r="L3" s="285">
        <v>0</v>
      </c>
      <c r="M3" s="285">
        <v>0</v>
      </c>
      <c r="N3" s="285">
        <v>5</v>
      </c>
      <c r="O3" s="285">
        <v>0</v>
      </c>
      <c r="P3" s="285">
        <v>0</v>
      </c>
      <c r="Q3" s="285">
        <v>24</v>
      </c>
      <c r="R3" s="285">
        <v>0</v>
      </c>
      <c r="S3" s="285">
        <v>0</v>
      </c>
      <c r="T3" s="287">
        <v>0</v>
      </c>
      <c r="U3" s="287">
        <v>0</v>
      </c>
      <c r="V3" s="287"/>
      <c r="W3" s="285"/>
      <c r="X3" s="285"/>
      <c r="Y3" s="285"/>
      <c r="Z3" s="285"/>
      <c r="AA3" s="285"/>
      <c r="AB3" s="285">
        <v>0</v>
      </c>
      <c r="AC3" s="285">
        <v>7</v>
      </c>
      <c r="AD3" s="285">
        <f t="shared" ref="AD3:AD11" si="0">SUM(H3:AC3)</f>
        <v>416</v>
      </c>
    </row>
    <row r="4" spans="1:30">
      <c r="A4" s="279">
        <v>3</v>
      </c>
      <c r="B4" s="19">
        <v>11</v>
      </c>
      <c r="C4" s="280" t="s">
        <v>686</v>
      </c>
      <c r="E4" s="281">
        <v>74</v>
      </c>
      <c r="F4" s="280" t="s">
        <v>33</v>
      </c>
      <c r="G4" s="281">
        <v>515</v>
      </c>
      <c r="H4" s="285">
        <v>11</v>
      </c>
      <c r="I4" s="285">
        <v>173</v>
      </c>
      <c r="J4" s="285">
        <v>171</v>
      </c>
      <c r="K4" s="285">
        <v>1</v>
      </c>
      <c r="L4" s="285">
        <v>0</v>
      </c>
      <c r="M4" s="285">
        <v>0</v>
      </c>
      <c r="N4" s="285">
        <v>3</v>
      </c>
      <c r="O4" s="285">
        <v>0</v>
      </c>
      <c r="P4" s="285">
        <v>0</v>
      </c>
      <c r="Q4" s="285">
        <v>29</v>
      </c>
      <c r="R4" s="285">
        <v>0</v>
      </c>
      <c r="S4" s="285">
        <v>0</v>
      </c>
      <c r="T4" s="287">
        <v>8</v>
      </c>
      <c r="U4" s="287">
        <v>1</v>
      </c>
      <c r="V4" s="287"/>
      <c r="W4" s="285"/>
      <c r="X4" s="285"/>
      <c r="Y4" s="285"/>
      <c r="Z4" s="285"/>
      <c r="AA4" s="285"/>
      <c r="AB4" s="285">
        <v>0</v>
      </c>
      <c r="AC4" s="285">
        <v>10</v>
      </c>
      <c r="AD4" s="285">
        <f t="shared" si="0"/>
        <v>407</v>
      </c>
    </row>
    <row r="5" spans="1:30">
      <c r="A5" s="279">
        <v>3</v>
      </c>
      <c r="B5" s="19">
        <v>11</v>
      </c>
      <c r="C5" s="280" t="s">
        <v>686</v>
      </c>
      <c r="E5" s="281">
        <v>75</v>
      </c>
      <c r="F5" s="280" t="s">
        <v>31</v>
      </c>
      <c r="G5" s="281">
        <v>674</v>
      </c>
      <c r="H5" s="285">
        <v>8</v>
      </c>
      <c r="I5" s="285">
        <v>226</v>
      </c>
      <c r="J5" s="285">
        <v>206</v>
      </c>
      <c r="K5" s="285">
        <v>0</v>
      </c>
      <c r="L5" s="285">
        <v>1</v>
      </c>
      <c r="M5" s="285">
        <v>0</v>
      </c>
      <c r="N5" s="285">
        <v>9</v>
      </c>
      <c r="O5" s="285">
        <v>0</v>
      </c>
      <c r="P5" s="285">
        <v>0</v>
      </c>
      <c r="Q5" s="285">
        <v>49</v>
      </c>
      <c r="R5" s="285">
        <v>0</v>
      </c>
      <c r="S5" s="285">
        <v>0</v>
      </c>
      <c r="T5" s="287">
        <v>9</v>
      </c>
      <c r="U5" s="287">
        <v>6</v>
      </c>
      <c r="V5" s="287"/>
      <c r="W5" s="285"/>
      <c r="X5" s="285"/>
      <c r="Y5" s="285"/>
      <c r="Z5" s="285"/>
      <c r="AA5" s="285"/>
      <c r="AB5" s="285">
        <v>0</v>
      </c>
      <c r="AC5" s="285">
        <v>10</v>
      </c>
      <c r="AD5" s="285">
        <f t="shared" si="0"/>
        <v>524</v>
      </c>
    </row>
    <row r="6" spans="1:30">
      <c r="A6" s="279">
        <v>3</v>
      </c>
      <c r="B6" s="19">
        <v>11</v>
      </c>
      <c r="C6" s="280" t="s">
        <v>686</v>
      </c>
      <c r="E6" s="281">
        <v>75</v>
      </c>
      <c r="F6" s="280" t="s">
        <v>32</v>
      </c>
      <c r="G6" s="281">
        <v>673</v>
      </c>
      <c r="H6" s="285">
        <v>11</v>
      </c>
      <c r="I6" s="285">
        <v>210</v>
      </c>
      <c r="J6" s="285">
        <v>237</v>
      </c>
      <c r="K6" s="285">
        <v>0</v>
      </c>
      <c r="L6" s="285">
        <v>3</v>
      </c>
      <c r="M6" s="285">
        <v>0</v>
      </c>
      <c r="N6" s="285">
        <v>5</v>
      </c>
      <c r="O6" s="285">
        <v>0</v>
      </c>
      <c r="P6" s="285">
        <v>0</v>
      </c>
      <c r="Q6" s="285">
        <v>45</v>
      </c>
      <c r="R6" s="285">
        <v>0</v>
      </c>
      <c r="S6" s="285">
        <v>0</v>
      </c>
      <c r="T6" s="287">
        <v>6</v>
      </c>
      <c r="U6" s="287">
        <v>5</v>
      </c>
      <c r="V6" s="287"/>
      <c r="W6" s="285"/>
      <c r="X6" s="285"/>
      <c r="Y6" s="285"/>
      <c r="Z6" s="285"/>
      <c r="AA6" s="285"/>
      <c r="AB6" s="285">
        <v>0</v>
      </c>
      <c r="AC6" s="285">
        <v>13</v>
      </c>
      <c r="AD6" s="285">
        <f t="shared" si="0"/>
        <v>535</v>
      </c>
    </row>
    <row r="7" spans="1:30">
      <c r="A7" s="279">
        <v>3</v>
      </c>
      <c r="B7" s="19">
        <v>11</v>
      </c>
      <c r="C7" s="280" t="s">
        <v>686</v>
      </c>
      <c r="E7" s="281">
        <v>75</v>
      </c>
      <c r="F7" s="280" t="s">
        <v>79</v>
      </c>
      <c r="G7" s="281">
        <v>314</v>
      </c>
      <c r="H7" s="285">
        <v>4</v>
      </c>
      <c r="I7" s="285">
        <v>109</v>
      </c>
      <c r="J7" s="285">
        <v>92</v>
      </c>
      <c r="K7" s="285">
        <v>2</v>
      </c>
      <c r="L7" s="285">
        <v>3</v>
      </c>
      <c r="M7" s="285">
        <v>2</v>
      </c>
      <c r="N7" s="285">
        <v>3</v>
      </c>
      <c r="O7" s="285">
        <v>0</v>
      </c>
      <c r="P7" s="285">
        <v>0</v>
      </c>
      <c r="Q7" s="285">
        <v>5</v>
      </c>
      <c r="R7" s="285">
        <v>0</v>
      </c>
      <c r="S7" s="285">
        <v>0</v>
      </c>
      <c r="T7" s="287">
        <v>5</v>
      </c>
      <c r="U7" s="287">
        <v>2</v>
      </c>
      <c r="V7" s="287"/>
      <c r="W7" s="285"/>
      <c r="X7" s="285"/>
      <c r="Y7" s="285"/>
      <c r="Z7" s="285"/>
      <c r="AA7" s="285"/>
      <c r="AB7" s="285">
        <v>0</v>
      </c>
      <c r="AC7" s="285">
        <v>13</v>
      </c>
      <c r="AD7" s="285">
        <f t="shared" si="0"/>
        <v>240</v>
      </c>
    </row>
    <row r="8" spans="1:30">
      <c r="A8" s="279">
        <v>3</v>
      </c>
      <c r="B8" s="19">
        <v>11</v>
      </c>
      <c r="C8" s="280" t="s">
        <v>686</v>
      </c>
      <c r="E8" s="281">
        <v>75</v>
      </c>
      <c r="F8" s="280" t="s">
        <v>136</v>
      </c>
      <c r="G8" s="281">
        <v>275</v>
      </c>
      <c r="H8" s="285">
        <v>5</v>
      </c>
      <c r="I8" s="285">
        <v>152</v>
      </c>
      <c r="J8" s="285">
        <v>31</v>
      </c>
      <c r="K8" s="285">
        <v>2</v>
      </c>
      <c r="L8" s="285">
        <v>1</v>
      </c>
      <c r="M8" s="285">
        <v>0</v>
      </c>
      <c r="N8" s="285">
        <v>4</v>
      </c>
      <c r="O8" s="285">
        <v>0</v>
      </c>
      <c r="P8" s="285">
        <v>0</v>
      </c>
      <c r="Q8" s="285">
        <v>19</v>
      </c>
      <c r="R8" s="285">
        <v>0</v>
      </c>
      <c r="S8" s="285">
        <v>0</v>
      </c>
      <c r="T8" s="287">
        <v>0</v>
      </c>
      <c r="U8" s="287">
        <v>5</v>
      </c>
      <c r="V8" s="287"/>
      <c r="W8" s="285"/>
      <c r="X8" s="285"/>
      <c r="Y8" s="285"/>
      <c r="Z8" s="285"/>
      <c r="AA8" s="285"/>
      <c r="AB8" s="285">
        <v>0</v>
      </c>
      <c r="AC8" s="285">
        <v>7</v>
      </c>
      <c r="AD8" s="285">
        <f t="shared" si="0"/>
        <v>226</v>
      </c>
    </row>
    <row r="9" spans="1:30">
      <c r="A9" s="279">
        <v>3</v>
      </c>
      <c r="B9" s="19">
        <v>11</v>
      </c>
      <c r="C9" s="280" t="s">
        <v>686</v>
      </c>
      <c r="E9" s="281">
        <v>75</v>
      </c>
      <c r="F9" s="280" t="s">
        <v>687</v>
      </c>
      <c r="G9" s="281">
        <v>263</v>
      </c>
      <c r="H9" s="285">
        <v>3</v>
      </c>
      <c r="I9" s="285">
        <v>91</v>
      </c>
      <c r="J9" s="285">
        <v>83</v>
      </c>
      <c r="K9" s="285">
        <v>1</v>
      </c>
      <c r="L9" s="285">
        <v>0</v>
      </c>
      <c r="M9" s="285">
        <v>0</v>
      </c>
      <c r="N9" s="285">
        <v>1</v>
      </c>
      <c r="O9" s="285">
        <v>0</v>
      </c>
      <c r="P9" s="285">
        <v>0</v>
      </c>
      <c r="Q9" s="285">
        <v>4</v>
      </c>
      <c r="R9" s="285">
        <v>0</v>
      </c>
      <c r="S9" s="285">
        <v>0</v>
      </c>
      <c r="T9" s="287">
        <v>10</v>
      </c>
      <c r="U9" s="287">
        <v>1</v>
      </c>
      <c r="V9" s="287"/>
      <c r="W9" s="285"/>
      <c r="X9" s="285"/>
      <c r="Y9" s="285"/>
      <c r="Z9" s="285"/>
      <c r="AA9" s="285"/>
      <c r="AB9" s="285">
        <v>0</v>
      </c>
      <c r="AC9" s="285">
        <v>20</v>
      </c>
      <c r="AD9" s="285">
        <f t="shared" si="0"/>
        <v>214</v>
      </c>
    </row>
    <row r="10" spans="1:30">
      <c r="A10" s="279">
        <v>3</v>
      </c>
      <c r="B10" s="19">
        <v>11</v>
      </c>
      <c r="C10" s="280" t="s">
        <v>686</v>
      </c>
      <c r="E10" s="281">
        <v>76</v>
      </c>
      <c r="F10" s="280" t="s">
        <v>31</v>
      </c>
      <c r="G10" s="281">
        <v>521</v>
      </c>
      <c r="H10" s="285">
        <v>26</v>
      </c>
      <c r="I10" s="285">
        <v>251</v>
      </c>
      <c r="J10" s="285">
        <v>96</v>
      </c>
      <c r="K10" s="285">
        <v>1</v>
      </c>
      <c r="L10" s="285">
        <v>1</v>
      </c>
      <c r="M10" s="285">
        <v>0</v>
      </c>
      <c r="N10" s="285">
        <v>20</v>
      </c>
      <c r="O10" s="285">
        <v>0</v>
      </c>
      <c r="P10" s="285">
        <v>0</v>
      </c>
      <c r="Q10" s="285">
        <v>19</v>
      </c>
      <c r="R10" s="285">
        <v>0</v>
      </c>
      <c r="S10" s="285">
        <v>0</v>
      </c>
      <c r="T10" s="287">
        <v>2</v>
      </c>
      <c r="U10" s="287">
        <v>5</v>
      </c>
      <c r="V10" s="287"/>
      <c r="W10" s="285"/>
      <c r="X10" s="285"/>
      <c r="Y10" s="285"/>
      <c r="Z10" s="285"/>
      <c r="AA10" s="285"/>
      <c r="AB10" s="285">
        <v>0</v>
      </c>
      <c r="AC10" s="285">
        <v>1</v>
      </c>
      <c r="AD10" s="285">
        <f t="shared" si="0"/>
        <v>422</v>
      </c>
    </row>
    <row r="11" spans="1:30" ht="17.25" thickBot="1">
      <c r="A11" s="519">
        <v>3</v>
      </c>
      <c r="B11" s="520">
        <v>11</v>
      </c>
      <c r="C11" s="521" t="s">
        <v>686</v>
      </c>
      <c r="E11" s="522">
        <v>76</v>
      </c>
      <c r="F11" s="521" t="s">
        <v>32</v>
      </c>
      <c r="G11" s="522">
        <v>521</v>
      </c>
      <c r="H11" s="285">
        <v>21</v>
      </c>
      <c r="I11" s="285">
        <v>270</v>
      </c>
      <c r="J11" s="285">
        <v>85</v>
      </c>
      <c r="K11" s="285">
        <v>3</v>
      </c>
      <c r="L11" s="285">
        <v>2</v>
      </c>
      <c r="M11" s="285">
        <v>0</v>
      </c>
      <c r="N11" s="285">
        <v>14</v>
      </c>
      <c r="O11" s="285">
        <v>0</v>
      </c>
      <c r="P11" s="285">
        <v>0</v>
      </c>
      <c r="Q11" s="285">
        <v>11</v>
      </c>
      <c r="R11" s="285">
        <v>0</v>
      </c>
      <c r="S11" s="285">
        <v>0</v>
      </c>
      <c r="T11" s="287">
        <v>1</v>
      </c>
      <c r="U11" s="287">
        <v>2</v>
      </c>
      <c r="V11" s="287"/>
      <c r="W11" s="285"/>
      <c r="X11" s="285"/>
      <c r="Y11" s="285"/>
      <c r="Z11" s="285"/>
      <c r="AA11" s="285"/>
      <c r="AB11" s="285">
        <v>0</v>
      </c>
      <c r="AC11" s="285">
        <v>3</v>
      </c>
      <c r="AD11" s="285">
        <f t="shared" si="0"/>
        <v>412</v>
      </c>
    </row>
    <row r="12" spans="1:30">
      <c r="B12" s="291" t="s">
        <v>63</v>
      </c>
      <c r="C12" s="659" t="s">
        <v>64</v>
      </c>
      <c r="D12" s="659"/>
      <c r="E12" s="501"/>
      <c r="F12" s="501"/>
      <c r="G12" s="293">
        <f t="shared" ref="G12:W12" si="1">SUM(G2:G11)</f>
        <v>4787</v>
      </c>
      <c r="H12" s="293">
        <f t="shared" si="1"/>
        <v>100</v>
      </c>
      <c r="I12" s="293">
        <f t="shared" si="1"/>
        <v>1887</v>
      </c>
      <c r="J12" s="293">
        <f t="shared" si="1"/>
        <v>1309</v>
      </c>
      <c r="K12" s="293">
        <f t="shared" si="1"/>
        <v>11</v>
      </c>
      <c r="L12" s="293">
        <f t="shared" si="1"/>
        <v>12</v>
      </c>
      <c r="M12" s="293">
        <f t="shared" si="1"/>
        <v>3</v>
      </c>
      <c r="N12" s="293">
        <f t="shared" si="1"/>
        <v>69</v>
      </c>
      <c r="O12" s="293">
        <f t="shared" si="1"/>
        <v>0</v>
      </c>
      <c r="P12" s="293">
        <f t="shared" si="1"/>
        <v>0</v>
      </c>
      <c r="Q12" s="293">
        <f t="shared" si="1"/>
        <v>236</v>
      </c>
      <c r="R12" s="293">
        <f t="shared" si="1"/>
        <v>0</v>
      </c>
      <c r="S12" s="293">
        <f t="shared" si="1"/>
        <v>0</v>
      </c>
      <c r="T12" s="34">
        <f t="shared" si="1"/>
        <v>46</v>
      </c>
      <c r="U12" s="34">
        <f t="shared" si="1"/>
        <v>35</v>
      </c>
      <c r="V12" s="293">
        <f t="shared" si="1"/>
        <v>0</v>
      </c>
      <c r="W12" s="293">
        <f t="shared" si="1"/>
        <v>0</v>
      </c>
      <c r="X12" s="293"/>
      <c r="Y12" s="293">
        <f>SUM(Y2:Y11)</f>
        <v>0</v>
      </c>
      <c r="Z12" s="293">
        <f>SUM(Z2:Z11)</f>
        <v>0</v>
      </c>
      <c r="AA12" s="293">
        <f>SUM(AA2:AA11)</f>
        <v>0</v>
      </c>
      <c r="AB12" s="293">
        <f>SUM(AB2:AB11)</f>
        <v>0</v>
      </c>
      <c r="AC12" s="293">
        <f>SUM(AC2:AC11)</f>
        <v>92</v>
      </c>
      <c r="AD12" s="293">
        <f>SUM(H12:AC12)</f>
        <v>3800</v>
      </c>
    </row>
    <row r="13" spans="1:30">
      <c r="E13" s="288"/>
      <c r="F13" s="288"/>
      <c r="T13" s="277">
        <f>T12/2</f>
        <v>23</v>
      </c>
      <c r="U13" s="277">
        <f>U12/2</f>
        <v>17.5</v>
      </c>
    </row>
    <row r="14" spans="1:30">
      <c r="B14" s="291" t="s">
        <v>65</v>
      </c>
      <c r="C14" s="660" t="s">
        <v>66</v>
      </c>
      <c r="D14" s="661"/>
      <c r="E14" s="661"/>
      <c r="F14" s="662"/>
      <c r="G14" s="292" t="s">
        <v>6</v>
      </c>
      <c r="H14" s="502" t="s">
        <v>7</v>
      </c>
      <c r="I14" s="502" t="s">
        <v>8</v>
      </c>
      <c r="J14" s="502" t="s">
        <v>9</v>
      </c>
      <c r="K14" s="502" t="s">
        <v>10</v>
      </c>
      <c r="L14" s="502" t="s">
        <v>11</v>
      </c>
      <c r="M14" s="502" t="s">
        <v>12</v>
      </c>
      <c r="N14" s="502" t="s">
        <v>13</v>
      </c>
      <c r="O14" s="502" t="s">
        <v>14</v>
      </c>
      <c r="P14" s="502" t="s">
        <v>15</v>
      </c>
      <c r="Q14" s="502" t="s">
        <v>16</v>
      </c>
      <c r="R14" s="502" t="s">
        <v>17</v>
      </c>
      <c r="S14" s="502" t="s">
        <v>18</v>
      </c>
      <c r="T14" s="502" t="s">
        <v>22</v>
      </c>
      <c r="U14" s="502" t="s">
        <v>23</v>
      </c>
      <c r="V14" s="502" t="s">
        <v>24</v>
      </c>
      <c r="W14" s="502" t="s">
        <v>25</v>
      </c>
      <c r="X14" s="502" t="s">
        <v>26</v>
      </c>
      <c r="Y14" s="502" t="s">
        <v>27</v>
      </c>
      <c r="Z14" s="502" t="s">
        <v>28</v>
      </c>
      <c r="AA14" s="502" t="s">
        <v>29</v>
      </c>
    </row>
    <row r="15" spans="1:30">
      <c r="C15" s="663"/>
      <c r="D15" s="664"/>
      <c r="E15" s="664"/>
      <c r="F15" s="665"/>
      <c r="G15" s="285"/>
      <c r="H15" s="285">
        <f>H12+23</f>
        <v>123</v>
      </c>
      <c r="I15" s="285">
        <f>I12+18</f>
        <v>1905</v>
      </c>
      <c r="J15" s="285">
        <f>J12+23</f>
        <v>1332</v>
      </c>
      <c r="K15" s="285">
        <f>K12+17</f>
        <v>28</v>
      </c>
      <c r="L15" s="285">
        <f t="shared" ref="L15:P15" si="2">L12</f>
        <v>12</v>
      </c>
      <c r="M15" s="285">
        <f t="shared" si="2"/>
        <v>3</v>
      </c>
      <c r="N15" s="285">
        <f t="shared" si="2"/>
        <v>69</v>
      </c>
      <c r="O15" s="285">
        <f t="shared" si="2"/>
        <v>0</v>
      </c>
      <c r="P15" s="285">
        <f t="shared" si="2"/>
        <v>0</v>
      </c>
      <c r="Q15" s="285">
        <f>Q12</f>
        <v>236</v>
      </c>
      <c r="R15" s="285">
        <f t="shared" ref="R15:S15" si="3">R12</f>
        <v>0</v>
      </c>
      <c r="S15" s="285">
        <f t="shared" si="3"/>
        <v>0</v>
      </c>
      <c r="T15" s="285">
        <f>W2</f>
        <v>0</v>
      </c>
      <c r="U15" s="285">
        <f>X2</f>
        <v>0</v>
      </c>
      <c r="V15" s="285">
        <f>Y2</f>
        <v>0</v>
      </c>
      <c r="W15" s="285">
        <f>Z2</f>
        <v>0</v>
      </c>
      <c r="X15" s="285">
        <f>AA2</f>
        <v>0</v>
      </c>
      <c r="Y15" s="285">
        <f>AB12</f>
        <v>0</v>
      </c>
      <c r="Z15" s="285">
        <f>AC12</f>
        <v>92</v>
      </c>
      <c r="AA15" s="285">
        <f>SUM(G15:Z15)</f>
        <v>3800</v>
      </c>
    </row>
    <row r="16" spans="1:30">
      <c r="E16" s="288"/>
      <c r="F16" s="288"/>
    </row>
    <row r="17" spans="1:30" ht="33.75" customHeight="1">
      <c r="B17" s="291" t="s">
        <v>67</v>
      </c>
      <c r="C17" s="666" t="s">
        <v>68</v>
      </c>
      <c r="D17" s="666"/>
      <c r="E17" s="666"/>
      <c r="F17" s="666"/>
      <c r="G17" s="292" t="s">
        <v>6</v>
      </c>
      <c r="H17" s="667" t="s">
        <v>69</v>
      </c>
      <c r="I17" s="667"/>
      <c r="J17" s="667" t="s">
        <v>70</v>
      </c>
      <c r="K17" s="667"/>
      <c r="L17" s="502" t="s">
        <v>11</v>
      </c>
      <c r="M17" s="502" t="s">
        <v>12</v>
      </c>
      <c r="N17" s="502" t="s">
        <v>13</v>
      </c>
      <c r="O17" s="502" t="s">
        <v>14</v>
      </c>
      <c r="P17" s="502" t="s">
        <v>15</v>
      </c>
      <c r="Q17" s="502" t="s">
        <v>16</v>
      </c>
      <c r="R17" s="502" t="s">
        <v>17</v>
      </c>
      <c r="S17" s="502" t="s">
        <v>18</v>
      </c>
      <c r="T17" s="502" t="s">
        <v>22</v>
      </c>
      <c r="U17" s="502" t="s">
        <v>23</v>
      </c>
      <c r="V17" s="502" t="s">
        <v>24</v>
      </c>
      <c r="W17" s="502" t="s">
        <v>25</v>
      </c>
      <c r="X17" s="502" t="s">
        <v>26</v>
      </c>
      <c r="Y17" s="502" t="s">
        <v>27</v>
      </c>
      <c r="Z17" s="502" t="s">
        <v>28</v>
      </c>
      <c r="AA17" s="502" t="s">
        <v>29</v>
      </c>
    </row>
    <row r="18" spans="1:30">
      <c r="C18" s="666"/>
      <c r="D18" s="666"/>
      <c r="E18" s="666"/>
      <c r="F18" s="666"/>
      <c r="G18" s="285">
        <f>G12</f>
        <v>4787</v>
      </c>
      <c r="H18" s="668">
        <f>H15+J15</f>
        <v>1455</v>
      </c>
      <c r="I18" s="668"/>
      <c r="J18" s="668">
        <f>I15+K15</f>
        <v>1933</v>
      </c>
      <c r="K18" s="668"/>
      <c r="L18" s="285">
        <f>L15</f>
        <v>12</v>
      </c>
      <c r="M18" s="285">
        <f t="shared" ref="M18:Z18" si="4">M15</f>
        <v>3</v>
      </c>
      <c r="N18" s="285">
        <f t="shared" si="4"/>
        <v>69</v>
      </c>
      <c r="O18" s="285">
        <f t="shared" si="4"/>
        <v>0</v>
      </c>
      <c r="P18" s="285">
        <f t="shared" si="4"/>
        <v>0</v>
      </c>
      <c r="Q18" s="285">
        <f t="shared" si="4"/>
        <v>236</v>
      </c>
      <c r="R18" s="285">
        <f t="shared" si="4"/>
        <v>0</v>
      </c>
      <c r="S18" s="285">
        <f t="shared" si="4"/>
        <v>0</v>
      </c>
      <c r="T18" s="285">
        <f t="shared" si="4"/>
        <v>0</v>
      </c>
      <c r="U18" s="285">
        <f t="shared" si="4"/>
        <v>0</v>
      </c>
      <c r="V18" s="285">
        <f t="shared" si="4"/>
        <v>0</v>
      </c>
      <c r="W18" s="285">
        <f t="shared" si="4"/>
        <v>0</v>
      </c>
      <c r="X18" s="285">
        <f t="shared" si="4"/>
        <v>0</v>
      </c>
      <c r="Y18" s="285">
        <f t="shared" si="4"/>
        <v>0</v>
      </c>
      <c r="Z18" s="285">
        <f t="shared" si="4"/>
        <v>92</v>
      </c>
      <c r="AA18" s="285">
        <f>SUM(H18:Z18)</f>
        <v>3800</v>
      </c>
    </row>
    <row r="21" spans="1:30">
      <c r="A21" s="276" t="s">
        <v>0</v>
      </c>
      <c r="B21" s="283" t="s">
        <v>1</v>
      </c>
      <c r="C21" s="282" t="s">
        <v>2</v>
      </c>
      <c r="D21" s="282" t="s">
        <v>3</v>
      </c>
      <c r="E21" s="275" t="s">
        <v>4</v>
      </c>
      <c r="F21" s="275" t="s">
        <v>5</v>
      </c>
      <c r="G21" s="275" t="s">
        <v>6</v>
      </c>
      <c r="H21" s="502" t="s">
        <v>7</v>
      </c>
      <c r="I21" s="502" t="s">
        <v>8</v>
      </c>
      <c r="J21" s="502" t="s">
        <v>9</v>
      </c>
      <c r="K21" s="502" t="s">
        <v>10</v>
      </c>
      <c r="L21" s="502" t="s">
        <v>11</v>
      </c>
      <c r="M21" s="502" t="s">
        <v>12</v>
      </c>
      <c r="N21" s="502" t="s">
        <v>13</v>
      </c>
      <c r="O21" s="502" t="s">
        <v>14</v>
      </c>
      <c r="P21" s="502" t="s">
        <v>15</v>
      </c>
      <c r="Q21" s="502" t="s">
        <v>16</v>
      </c>
      <c r="R21" s="502" t="s">
        <v>17</v>
      </c>
      <c r="S21" s="502" t="s">
        <v>18</v>
      </c>
      <c r="T21" s="286" t="s">
        <v>19</v>
      </c>
      <c r="U21" s="286" t="s">
        <v>20</v>
      </c>
      <c r="V21" s="286" t="s">
        <v>21</v>
      </c>
      <c r="W21" s="502" t="s">
        <v>22</v>
      </c>
      <c r="X21" s="502" t="s">
        <v>23</v>
      </c>
      <c r="Y21" s="502" t="s">
        <v>24</v>
      </c>
      <c r="Z21" s="502" t="s">
        <v>25</v>
      </c>
      <c r="AA21" s="502" t="s">
        <v>26</v>
      </c>
      <c r="AB21" s="502" t="s">
        <v>27</v>
      </c>
      <c r="AC21" s="502" t="s">
        <v>28</v>
      </c>
      <c r="AD21" s="502" t="s">
        <v>29</v>
      </c>
    </row>
    <row r="22" spans="1:30">
      <c r="A22" s="279">
        <v>3</v>
      </c>
      <c r="B22" s="19">
        <v>44</v>
      </c>
      <c r="C22" s="280" t="s">
        <v>688</v>
      </c>
      <c r="D22" s="285"/>
      <c r="E22" s="281">
        <v>333</v>
      </c>
      <c r="F22" s="280" t="s">
        <v>31</v>
      </c>
      <c r="G22" s="281">
        <v>500</v>
      </c>
      <c r="H22" s="285"/>
      <c r="I22" s="285">
        <v>39</v>
      </c>
      <c r="J22" s="285">
        <v>151</v>
      </c>
      <c r="K22" s="285">
        <v>2</v>
      </c>
      <c r="L22" s="285">
        <v>4</v>
      </c>
      <c r="M22" s="285">
        <v>129</v>
      </c>
      <c r="N22" s="285">
        <v>1</v>
      </c>
      <c r="O22" s="285">
        <v>3</v>
      </c>
      <c r="P22" s="285"/>
      <c r="Q22" s="285">
        <v>20</v>
      </c>
      <c r="R22" s="285"/>
      <c r="S22" s="285">
        <v>0</v>
      </c>
      <c r="T22" s="287"/>
      <c r="U22" s="287">
        <v>4</v>
      </c>
      <c r="V22" s="287"/>
      <c r="W22" s="285"/>
      <c r="X22" s="285"/>
      <c r="Y22" s="285"/>
      <c r="Z22" s="285"/>
      <c r="AA22" s="285"/>
      <c r="AB22" s="285">
        <v>0</v>
      </c>
      <c r="AC22" s="285">
        <v>10</v>
      </c>
      <c r="AD22" s="285">
        <f>SUM(H22:AC22)</f>
        <v>363</v>
      </c>
    </row>
    <row r="23" spans="1:30">
      <c r="A23" s="279">
        <v>3</v>
      </c>
      <c r="B23" s="19">
        <v>44</v>
      </c>
      <c r="C23" s="280" t="s">
        <v>688</v>
      </c>
      <c r="D23" s="285"/>
      <c r="E23" s="281">
        <v>333</v>
      </c>
      <c r="F23" s="280" t="s">
        <v>32</v>
      </c>
      <c r="G23" s="281">
        <v>499</v>
      </c>
      <c r="H23" s="285"/>
      <c r="I23" s="285">
        <v>56</v>
      </c>
      <c r="J23" s="285">
        <v>150</v>
      </c>
      <c r="K23" s="285">
        <v>3</v>
      </c>
      <c r="L23" s="285">
        <v>2</v>
      </c>
      <c r="M23" s="285">
        <v>121</v>
      </c>
      <c r="N23" s="285">
        <v>1</v>
      </c>
      <c r="O23" s="285">
        <v>1</v>
      </c>
      <c r="P23" s="285"/>
      <c r="Q23" s="285">
        <v>13</v>
      </c>
      <c r="R23" s="285"/>
      <c r="S23" s="285">
        <v>0</v>
      </c>
      <c r="T23" s="287"/>
      <c r="U23" s="287">
        <v>5</v>
      </c>
      <c r="V23" s="287"/>
      <c r="W23" s="285"/>
      <c r="X23" s="285"/>
      <c r="Y23" s="285"/>
      <c r="Z23" s="285"/>
      <c r="AA23" s="285"/>
      <c r="AB23" s="285">
        <v>0</v>
      </c>
      <c r="AC23" s="285">
        <v>11</v>
      </c>
      <c r="AD23" s="285">
        <f t="shared" ref="AD23:AD80" si="5">SUM(H23:AC23)</f>
        <v>363</v>
      </c>
    </row>
    <row r="24" spans="1:30">
      <c r="A24" s="279">
        <v>3</v>
      </c>
      <c r="B24" s="19">
        <v>44</v>
      </c>
      <c r="C24" s="280" t="s">
        <v>688</v>
      </c>
      <c r="D24" s="285"/>
      <c r="E24" s="281">
        <v>334</v>
      </c>
      <c r="F24" s="280" t="s">
        <v>31</v>
      </c>
      <c r="G24" s="281">
        <v>448</v>
      </c>
      <c r="H24" s="285"/>
      <c r="I24" s="285">
        <v>68</v>
      </c>
      <c r="J24" s="285">
        <v>103</v>
      </c>
      <c r="K24" s="285">
        <v>6</v>
      </c>
      <c r="L24" s="285">
        <v>9</v>
      </c>
      <c r="M24" s="285">
        <v>73</v>
      </c>
      <c r="N24" s="285">
        <v>1</v>
      </c>
      <c r="O24" s="285">
        <v>5</v>
      </c>
      <c r="P24" s="285"/>
      <c r="Q24" s="285">
        <v>36</v>
      </c>
      <c r="R24" s="285"/>
      <c r="S24" s="285">
        <v>2</v>
      </c>
      <c r="T24" s="287"/>
      <c r="U24" s="287">
        <v>5</v>
      </c>
      <c r="V24" s="287"/>
      <c r="W24" s="285"/>
      <c r="X24" s="285"/>
      <c r="Y24" s="285"/>
      <c r="Z24" s="285"/>
      <c r="AA24" s="285"/>
      <c r="AB24" s="285">
        <v>0</v>
      </c>
      <c r="AC24" s="285">
        <v>10</v>
      </c>
      <c r="AD24" s="285">
        <f t="shared" si="5"/>
        <v>318</v>
      </c>
    </row>
    <row r="25" spans="1:30">
      <c r="A25" s="279">
        <v>3</v>
      </c>
      <c r="B25" s="19">
        <v>44</v>
      </c>
      <c r="C25" s="280" t="s">
        <v>688</v>
      </c>
      <c r="D25" s="285"/>
      <c r="E25" s="281">
        <v>334</v>
      </c>
      <c r="F25" s="280" t="s">
        <v>32</v>
      </c>
      <c r="G25" s="281">
        <v>447</v>
      </c>
      <c r="H25" s="285"/>
      <c r="I25" s="285">
        <v>55</v>
      </c>
      <c r="J25" s="285">
        <v>98</v>
      </c>
      <c r="K25" s="285">
        <v>2</v>
      </c>
      <c r="L25" s="285">
        <v>12</v>
      </c>
      <c r="M25" s="285">
        <v>79</v>
      </c>
      <c r="N25" s="285">
        <v>1</v>
      </c>
      <c r="O25" s="285">
        <v>3</v>
      </c>
      <c r="P25" s="285"/>
      <c r="Q25" s="285">
        <v>22</v>
      </c>
      <c r="R25" s="285"/>
      <c r="S25" s="285">
        <v>0</v>
      </c>
      <c r="T25" s="287"/>
      <c r="U25" s="287">
        <v>3</v>
      </c>
      <c r="V25" s="287"/>
      <c r="W25" s="285"/>
      <c r="X25" s="285"/>
      <c r="Y25" s="285"/>
      <c r="Z25" s="285"/>
      <c r="AA25" s="285"/>
      <c r="AB25" s="285">
        <v>0</v>
      </c>
      <c r="AC25" s="285">
        <v>16</v>
      </c>
      <c r="AD25" s="285">
        <f t="shared" si="5"/>
        <v>291</v>
      </c>
    </row>
    <row r="26" spans="1:30">
      <c r="A26" s="279">
        <v>3</v>
      </c>
      <c r="B26" s="19">
        <v>44</v>
      </c>
      <c r="C26" s="280" t="s">
        <v>688</v>
      </c>
      <c r="D26" s="285"/>
      <c r="E26" s="281">
        <v>335</v>
      </c>
      <c r="F26" s="280" t="s">
        <v>31</v>
      </c>
      <c r="G26" s="281">
        <v>525</v>
      </c>
      <c r="H26" s="285"/>
      <c r="I26" s="285">
        <v>78</v>
      </c>
      <c r="J26" s="285">
        <v>101</v>
      </c>
      <c r="K26" s="285">
        <v>5</v>
      </c>
      <c r="L26" s="285">
        <v>9</v>
      </c>
      <c r="M26" s="285">
        <v>101</v>
      </c>
      <c r="N26" s="285">
        <v>3</v>
      </c>
      <c r="O26" s="285">
        <v>3</v>
      </c>
      <c r="P26" s="285"/>
      <c r="Q26" s="285">
        <v>26</v>
      </c>
      <c r="R26" s="285"/>
      <c r="S26" s="285">
        <v>0</v>
      </c>
      <c r="T26" s="287"/>
      <c r="U26" s="287">
        <v>4</v>
      </c>
      <c r="V26" s="287"/>
      <c r="W26" s="285"/>
      <c r="X26" s="285"/>
      <c r="Y26" s="285"/>
      <c r="Z26" s="285"/>
      <c r="AA26" s="285"/>
      <c r="AB26" s="285">
        <v>0</v>
      </c>
      <c r="AC26" s="285">
        <v>14</v>
      </c>
      <c r="AD26" s="285">
        <f t="shared" si="5"/>
        <v>344</v>
      </c>
    </row>
    <row r="27" spans="1:30">
      <c r="A27" s="279">
        <v>3</v>
      </c>
      <c r="B27" s="19">
        <v>44</v>
      </c>
      <c r="C27" s="280" t="s">
        <v>688</v>
      </c>
      <c r="D27" s="285"/>
      <c r="E27" s="281">
        <v>335</v>
      </c>
      <c r="F27" s="280" t="s">
        <v>32</v>
      </c>
      <c r="G27" s="281">
        <v>524</v>
      </c>
      <c r="H27" s="285"/>
      <c r="I27" s="285">
        <v>50</v>
      </c>
      <c r="J27" s="285">
        <v>112</v>
      </c>
      <c r="K27" s="285">
        <v>1</v>
      </c>
      <c r="L27" s="285">
        <v>7</v>
      </c>
      <c r="M27" s="285">
        <v>98</v>
      </c>
      <c r="N27" s="285">
        <v>0</v>
      </c>
      <c r="O27" s="285">
        <v>3</v>
      </c>
      <c r="P27" s="285"/>
      <c r="Q27" s="285">
        <v>31</v>
      </c>
      <c r="R27" s="285"/>
      <c r="S27" s="285">
        <v>1</v>
      </c>
      <c r="T27" s="287"/>
      <c r="U27" s="287">
        <v>4</v>
      </c>
      <c r="V27" s="287"/>
      <c r="W27" s="285"/>
      <c r="X27" s="285"/>
      <c r="Y27" s="285"/>
      <c r="Z27" s="285"/>
      <c r="AA27" s="285"/>
      <c r="AB27" s="285">
        <v>0</v>
      </c>
      <c r="AC27" s="285">
        <v>11</v>
      </c>
      <c r="AD27" s="285">
        <f t="shared" si="5"/>
        <v>318</v>
      </c>
    </row>
    <row r="28" spans="1:30">
      <c r="A28" s="279">
        <v>3</v>
      </c>
      <c r="B28" s="19">
        <v>44</v>
      </c>
      <c r="C28" s="280" t="s">
        <v>688</v>
      </c>
      <c r="D28" s="285"/>
      <c r="E28" s="281">
        <v>336</v>
      </c>
      <c r="F28" s="280" t="s">
        <v>31</v>
      </c>
      <c r="G28" s="281">
        <v>412</v>
      </c>
      <c r="H28" s="285"/>
      <c r="I28" s="285">
        <v>64</v>
      </c>
      <c r="J28" s="285">
        <v>98</v>
      </c>
      <c r="K28" s="285">
        <v>4</v>
      </c>
      <c r="L28" s="285">
        <v>3</v>
      </c>
      <c r="M28" s="285">
        <v>84</v>
      </c>
      <c r="N28" s="285">
        <v>0</v>
      </c>
      <c r="O28" s="285">
        <v>1</v>
      </c>
      <c r="P28" s="285"/>
      <c r="Q28" s="285">
        <v>32</v>
      </c>
      <c r="R28" s="285"/>
      <c r="S28" s="285">
        <v>0</v>
      </c>
      <c r="T28" s="287"/>
      <c r="U28" s="287">
        <v>0</v>
      </c>
      <c r="V28" s="287"/>
      <c r="W28" s="285"/>
      <c r="X28" s="285"/>
      <c r="Y28" s="285"/>
      <c r="Z28" s="285"/>
      <c r="AA28" s="285"/>
      <c r="AB28" s="285">
        <v>0</v>
      </c>
      <c r="AC28" s="285">
        <v>6</v>
      </c>
      <c r="AD28" s="285">
        <f t="shared" si="5"/>
        <v>292</v>
      </c>
    </row>
    <row r="29" spans="1:30">
      <c r="A29" s="279">
        <v>3</v>
      </c>
      <c r="B29" s="19">
        <v>44</v>
      </c>
      <c r="C29" s="280" t="s">
        <v>688</v>
      </c>
      <c r="D29" s="285"/>
      <c r="E29" s="281">
        <v>336</v>
      </c>
      <c r="F29" s="280" t="s">
        <v>32</v>
      </c>
      <c r="G29" s="281">
        <v>411</v>
      </c>
      <c r="H29" s="285"/>
      <c r="I29" s="285">
        <v>53</v>
      </c>
      <c r="J29" s="285">
        <v>106</v>
      </c>
      <c r="K29" s="285">
        <v>2</v>
      </c>
      <c r="L29" s="285">
        <v>4</v>
      </c>
      <c r="M29" s="285">
        <v>75</v>
      </c>
      <c r="N29" s="285">
        <v>1</v>
      </c>
      <c r="O29" s="285">
        <v>1</v>
      </c>
      <c r="P29" s="285"/>
      <c r="Q29" s="285">
        <v>16</v>
      </c>
      <c r="R29" s="285"/>
      <c r="S29" s="285">
        <v>1</v>
      </c>
      <c r="T29" s="287"/>
      <c r="U29" s="287">
        <v>2</v>
      </c>
      <c r="V29" s="287"/>
      <c r="W29" s="285"/>
      <c r="X29" s="285"/>
      <c r="Y29" s="285"/>
      <c r="Z29" s="285"/>
      <c r="AA29" s="285"/>
      <c r="AB29" s="285">
        <v>0</v>
      </c>
      <c r="AC29" s="285">
        <v>6</v>
      </c>
      <c r="AD29" s="285">
        <f t="shared" si="5"/>
        <v>267</v>
      </c>
    </row>
    <row r="30" spans="1:30">
      <c r="A30" s="279">
        <v>3</v>
      </c>
      <c r="B30" s="19">
        <v>44</v>
      </c>
      <c r="C30" s="280" t="s">
        <v>688</v>
      </c>
      <c r="D30" s="285"/>
      <c r="E30" s="281">
        <v>337</v>
      </c>
      <c r="F30" s="280" t="s">
        <v>31</v>
      </c>
      <c r="G30" s="281">
        <v>413</v>
      </c>
      <c r="H30" s="285"/>
      <c r="I30" s="285">
        <v>74</v>
      </c>
      <c r="J30" s="285">
        <v>63</v>
      </c>
      <c r="K30" s="285">
        <v>2</v>
      </c>
      <c r="L30" s="285">
        <v>2</v>
      </c>
      <c r="M30" s="285">
        <v>98</v>
      </c>
      <c r="N30" s="285">
        <v>0</v>
      </c>
      <c r="O30" s="285">
        <v>16</v>
      </c>
      <c r="P30" s="285"/>
      <c r="Q30" s="285">
        <v>11</v>
      </c>
      <c r="R30" s="285"/>
      <c r="S30" s="285">
        <v>0</v>
      </c>
      <c r="T30" s="287"/>
      <c r="U30" s="287">
        <v>2</v>
      </c>
      <c r="V30" s="287"/>
      <c r="W30" s="285"/>
      <c r="X30" s="285"/>
      <c r="Y30" s="285"/>
      <c r="Z30" s="285"/>
      <c r="AA30" s="285"/>
      <c r="AB30" s="285">
        <v>0</v>
      </c>
      <c r="AC30" s="285">
        <v>8</v>
      </c>
      <c r="AD30" s="285">
        <f t="shared" si="5"/>
        <v>276</v>
      </c>
    </row>
    <row r="31" spans="1:30">
      <c r="A31" s="279">
        <v>3</v>
      </c>
      <c r="B31" s="19">
        <v>44</v>
      </c>
      <c r="C31" s="280" t="s">
        <v>688</v>
      </c>
      <c r="D31" s="285"/>
      <c r="E31" s="281">
        <v>337</v>
      </c>
      <c r="F31" s="280" t="s">
        <v>32</v>
      </c>
      <c r="G31" s="281">
        <v>413</v>
      </c>
      <c r="H31" s="285"/>
      <c r="I31" s="285">
        <v>64</v>
      </c>
      <c r="J31" s="285">
        <v>75</v>
      </c>
      <c r="K31" s="285">
        <v>4</v>
      </c>
      <c r="L31" s="285">
        <v>5</v>
      </c>
      <c r="M31" s="285">
        <v>92</v>
      </c>
      <c r="N31" s="285">
        <v>0</v>
      </c>
      <c r="O31" s="285">
        <v>4</v>
      </c>
      <c r="P31" s="285"/>
      <c r="Q31" s="285">
        <v>18</v>
      </c>
      <c r="R31" s="285"/>
      <c r="S31" s="285">
        <v>2</v>
      </c>
      <c r="T31" s="287"/>
      <c r="U31" s="287">
        <v>1</v>
      </c>
      <c r="V31" s="287"/>
      <c r="W31" s="285"/>
      <c r="X31" s="285"/>
      <c r="Y31" s="285"/>
      <c r="Z31" s="285"/>
      <c r="AA31" s="285"/>
      <c r="AB31" s="285">
        <v>0</v>
      </c>
      <c r="AC31" s="285">
        <v>9</v>
      </c>
      <c r="AD31" s="285">
        <f t="shared" si="5"/>
        <v>274</v>
      </c>
    </row>
    <row r="32" spans="1:30">
      <c r="A32" s="279">
        <v>3</v>
      </c>
      <c r="B32" s="19">
        <v>44</v>
      </c>
      <c r="C32" s="280" t="s">
        <v>688</v>
      </c>
      <c r="D32" s="285"/>
      <c r="E32" s="281">
        <v>338</v>
      </c>
      <c r="F32" s="280" t="s">
        <v>31</v>
      </c>
      <c r="G32" s="281">
        <v>474</v>
      </c>
      <c r="H32" s="285"/>
      <c r="I32" s="285">
        <v>43</v>
      </c>
      <c r="J32" s="285">
        <v>90</v>
      </c>
      <c r="K32" s="285">
        <v>4</v>
      </c>
      <c r="L32" s="285">
        <v>6</v>
      </c>
      <c r="M32" s="285">
        <v>135</v>
      </c>
      <c r="N32" s="285">
        <v>2</v>
      </c>
      <c r="O32" s="285">
        <v>3</v>
      </c>
      <c r="P32" s="285"/>
      <c r="Q32" s="285">
        <v>30</v>
      </c>
      <c r="R32" s="285"/>
      <c r="S32" s="285">
        <v>2</v>
      </c>
      <c r="T32" s="287"/>
      <c r="U32" s="287">
        <v>1</v>
      </c>
      <c r="V32" s="287"/>
      <c r="W32" s="285"/>
      <c r="X32" s="285"/>
      <c r="Y32" s="285"/>
      <c r="Z32" s="285"/>
      <c r="AA32" s="285"/>
      <c r="AB32" s="285">
        <v>0</v>
      </c>
      <c r="AC32" s="285">
        <v>11</v>
      </c>
      <c r="AD32" s="285">
        <f t="shared" si="5"/>
        <v>327</v>
      </c>
    </row>
    <row r="33" spans="1:30">
      <c r="A33" s="279">
        <v>3</v>
      </c>
      <c r="B33" s="19">
        <v>44</v>
      </c>
      <c r="C33" s="280" t="s">
        <v>688</v>
      </c>
      <c r="D33" s="285"/>
      <c r="E33" s="281">
        <v>338</v>
      </c>
      <c r="F33" s="280" t="s">
        <v>32</v>
      </c>
      <c r="G33" s="281">
        <v>473</v>
      </c>
      <c r="H33" s="285"/>
      <c r="I33" s="285">
        <v>61</v>
      </c>
      <c r="J33" s="285">
        <v>95</v>
      </c>
      <c r="K33" s="285">
        <v>2</v>
      </c>
      <c r="L33" s="285">
        <v>4</v>
      </c>
      <c r="M33" s="285">
        <v>116</v>
      </c>
      <c r="N33" s="285">
        <v>4</v>
      </c>
      <c r="O33" s="285">
        <v>3</v>
      </c>
      <c r="P33" s="285"/>
      <c r="Q33" s="285">
        <v>27</v>
      </c>
      <c r="R33" s="285"/>
      <c r="S33" s="285">
        <v>4</v>
      </c>
      <c r="T33" s="287"/>
      <c r="U33" s="287">
        <v>1</v>
      </c>
      <c r="V33" s="287"/>
      <c r="W33" s="285"/>
      <c r="X33" s="285"/>
      <c r="Y33" s="285"/>
      <c r="Z33" s="285"/>
      <c r="AA33" s="285"/>
      <c r="AB33" s="285">
        <v>0</v>
      </c>
      <c r="AC33" s="285">
        <v>9</v>
      </c>
      <c r="AD33" s="285">
        <f t="shared" si="5"/>
        <v>326</v>
      </c>
    </row>
    <row r="34" spans="1:30">
      <c r="A34" s="279">
        <v>3</v>
      </c>
      <c r="B34" s="19">
        <v>44</v>
      </c>
      <c r="C34" s="280" t="s">
        <v>688</v>
      </c>
      <c r="D34" s="285"/>
      <c r="E34" s="281">
        <v>339</v>
      </c>
      <c r="F34" s="280" t="s">
        <v>31</v>
      </c>
      <c r="G34" s="281">
        <v>478</v>
      </c>
      <c r="H34" s="285"/>
      <c r="I34" s="285">
        <v>56</v>
      </c>
      <c r="J34" s="285">
        <v>110</v>
      </c>
      <c r="K34" s="285">
        <v>7</v>
      </c>
      <c r="L34" s="285">
        <v>11</v>
      </c>
      <c r="M34" s="285">
        <v>108</v>
      </c>
      <c r="N34" s="285">
        <v>0</v>
      </c>
      <c r="O34" s="285">
        <v>2</v>
      </c>
      <c r="P34" s="285"/>
      <c r="Q34" s="285">
        <v>27</v>
      </c>
      <c r="R34" s="285"/>
      <c r="S34" s="285">
        <v>2</v>
      </c>
      <c r="T34" s="287"/>
      <c r="U34" s="287">
        <v>5</v>
      </c>
      <c r="V34" s="287"/>
      <c r="W34" s="285"/>
      <c r="X34" s="285"/>
      <c r="Y34" s="285"/>
      <c r="Z34" s="285"/>
      <c r="AA34" s="285"/>
      <c r="AB34" s="285">
        <v>0</v>
      </c>
      <c r="AC34" s="285">
        <v>8</v>
      </c>
      <c r="AD34" s="285">
        <f t="shared" si="5"/>
        <v>336</v>
      </c>
    </row>
    <row r="35" spans="1:30">
      <c r="A35" s="279">
        <v>3</v>
      </c>
      <c r="B35" s="19">
        <v>44</v>
      </c>
      <c r="C35" s="280" t="s">
        <v>688</v>
      </c>
      <c r="D35" s="285"/>
      <c r="E35" s="281">
        <v>339</v>
      </c>
      <c r="F35" s="280" t="s">
        <v>32</v>
      </c>
      <c r="G35" s="281">
        <v>477</v>
      </c>
      <c r="H35" s="285"/>
      <c r="I35" s="285">
        <v>48</v>
      </c>
      <c r="J35" s="285">
        <v>90</v>
      </c>
      <c r="K35" s="285">
        <v>5</v>
      </c>
      <c r="L35" s="285">
        <v>10</v>
      </c>
      <c r="M35" s="285">
        <v>125</v>
      </c>
      <c r="N35" s="285">
        <v>3</v>
      </c>
      <c r="O35" s="285">
        <v>5</v>
      </c>
      <c r="P35" s="285"/>
      <c r="Q35" s="285">
        <v>27</v>
      </c>
      <c r="R35" s="285"/>
      <c r="S35" s="285">
        <v>0</v>
      </c>
      <c r="T35" s="287"/>
      <c r="U35" s="287">
        <v>0</v>
      </c>
      <c r="V35" s="287"/>
      <c r="W35" s="285"/>
      <c r="X35" s="285"/>
      <c r="Y35" s="285"/>
      <c r="Z35" s="285"/>
      <c r="AA35" s="285"/>
      <c r="AB35" s="285">
        <v>0</v>
      </c>
      <c r="AC35" s="285">
        <v>16</v>
      </c>
      <c r="AD35" s="285">
        <f t="shared" si="5"/>
        <v>329</v>
      </c>
    </row>
    <row r="36" spans="1:30">
      <c r="A36" s="279">
        <v>3</v>
      </c>
      <c r="B36" s="19">
        <v>44</v>
      </c>
      <c r="C36" s="280" t="s">
        <v>688</v>
      </c>
      <c r="D36" s="285"/>
      <c r="E36" s="281">
        <v>340</v>
      </c>
      <c r="F36" s="280" t="s">
        <v>31</v>
      </c>
      <c r="G36" s="281">
        <v>380</v>
      </c>
      <c r="H36" s="285"/>
      <c r="I36" s="285">
        <v>35</v>
      </c>
      <c r="J36" s="285">
        <v>82</v>
      </c>
      <c r="K36" s="285">
        <v>5</v>
      </c>
      <c r="L36" s="285">
        <v>12</v>
      </c>
      <c r="M36" s="285">
        <v>77</v>
      </c>
      <c r="N36" s="285">
        <v>3</v>
      </c>
      <c r="O36" s="285">
        <v>4</v>
      </c>
      <c r="P36" s="285"/>
      <c r="Q36" s="285">
        <v>47</v>
      </c>
      <c r="R36" s="285"/>
      <c r="S36" s="285">
        <v>0</v>
      </c>
      <c r="T36" s="287"/>
      <c r="U36" s="287">
        <v>0</v>
      </c>
      <c r="V36" s="287"/>
      <c r="W36" s="285"/>
      <c r="X36" s="285"/>
      <c r="Y36" s="285"/>
      <c r="Z36" s="285"/>
      <c r="AA36" s="285"/>
      <c r="AB36" s="285">
        <v>0</v>
      </c>
      <c r="AC36" s="285">
        <v>9</v>
      </c>
      <c r="AD36" s="285">
        <f t="shared" si="5"/>
        <v>274</v>
      </c>
    </row>
    <row r="37" spans="1:30">
      <c r="A37" s="279">
        <v>3</v>
      </c>
      <c r="B37" s="19">
        <v>44</v>
      </c>
      <c r="C37" s="280" t="s">
        <v>688</v>
      </c>
      <c r="D37" s="285"/>
      <c r="E37" s="281">
        <v>340</v>
      </c>
      <c r="F37" s="280" t="s">
        <v>32</v>
      </c>
      <c r="G37" s="281">
        <v>380</v>
      </c>
      <c r="H37" s="285"/>
      <c r="I37" s="285">
        <v>42</v>
      </c>
      <c r="J37" s="285">
        <v>79</v>
      </c>
      <c r="K37" s="285">
        <v>3</v>
      </c>
      <c r="L37" s="285">
        <v>13</v>
      </c>
      <c r="M37" s="285">
        <v>79</v>
      </c>
      <c r="N37" s="285">
        <v>3</v>
      </c>
      <c r="O37" s="285">
        <v>3</v>
      </c>
      <c r="P37" s="285"/>
      <c r="Q37" s="285">
        <v>33</v>
      </c>
      <c r="R37" s="285"/>
      <c r="S37" s="285">
        <v>1</v>
      </c>
      <c r="T37" s="287"/>
      <c r="U37" s="287">
        <v>1</v>
      </c>
      <c r="V37" s="287"/>
      <c r="W37" s="285"/>
      <c r="X37" s="285"/>
      <c r="Y37" s="285"/>
      <c r="Z37" s="285"/>
      <c r="AA37" s="285"/>
      <c r="AB37" s="285">
        <v>0</v>
      </c>
      <c r="AC37" s="285">
        <v>12</v>
      </c>
      <c r="AD37" s="285">
        <f t="shared" si="5"/>
        <v>269</v>
      </c>
    </row>
    <row r="38" spans="1:30">
      <c r="A38" s="279">
        <v>3</v>
      </c>
      <c r="B38" s="19">
        <v>44</v>
      </c>
      <c r="C38" s="280" t="s">
        <v>688</v>
      </c>
      <c r="D38" s="285"/>
      <c r="E38" s="281">
        <v>341</v>
      </c>
      <c r="F38" s="280" t="s">
        <v>31</v>
      </c>
      <c r="G38" s="281">
        <v>558</v>
      </c>
      <c r="H38" s="285"/>
      <c r="I38" s="285">
        <v>38</v>
      </c>
      <c r="J38" s="285">
        <v>105</v>
      </c>
      <c r="K38" s="285">
        <v>3</v>
      </c>
      <c r="L38" s="285">
        <v>13</v>
      </c>
      <c r="M38" s="285">
        <v>110</v>
      </c>
      <c r="N38" s="285">
        <v>2</v>
      </c>
      <c r="O38" s="285">
        <v>14</v>
      </c>
      <c r="P38" s="285"/>
      <c r="Q38" s="285">
        <v>72</v>
      </c>
      <c r="R38" s="285"/>
      <c r="S38" s="285">
        <v>4</v>
      </c>
      <c r="T38" s="287"/>
      <c r="U38" s="287">
        <v>1</v>
      </c>
      <c r="V38" s="287"/>
      <c r="W38" s="285"/>
      <c r="X38" s="285"/>
      <c r="Y38" s="285"/>
      <c r="Z38" s="285"/>
      <c r="AA38" s="285"/>
      <c r="AB38" s="285">
        <v>0</v>
      </c>
      <c r="AC38" s="285">
        <v>9</v>
      </c>
      <c r="AD38" s="285">
        <f t="shared" si="5"/>
        <v>371</v>
      </c>
    </row>
    <row r="39" spans="1:30">
      <c r="A39" s="279">
        <v>3</v>
      </c>
      <c r="B39" s="19">
        <v>44</v>
      </c>
      <c r="C39" s="280" t="s">
        <v>688</v>
      </c>
      <c r="D39" s="285"/>
      <c r="E39" s="281">
        <v>341</v>
      </c>
      <c r="F39" s="280" t="s">
        <v>32</v>
      </c>
      <c r="G39" s="281">
        <v>557</v>
      </c>
      <c r="H39" s="285"/>
      <c r="I39" s="277">
        <v>55</v>
      </c>
      <c r="J39" s="277">
        <v>116</v>
      </c>
      <c r="K39" s="277">
        <v>5</v>
      </c>
      <c r="L39" s="277">
        <v>9</v>
      </c>
      <c r="M39" s="277">
        <v>87</v>
      </c>
      <c r="N39" s="277">
        <v>3</v>
      </c>
      <c r="O39" s="277">
        <v>7</v>
      </c>
      <c r="Q39" s="277">
        <v>42</v>
      </c>
      <c r="S39" s="277">
        <v>0</v>
      </c>
      <c r="U39" s="277">
        <v>2</v>
      </c>
      <c r="AB39" s="277">
        <v>0</v>
      </c>
      <c r="AC39" s="277">
        <v>16</v>
      </c>
      <c r="AD39" s="285">
        <f t="shared" si="5"/>
        <v>342</v>
      </c>
    </row>
    <row r="40" spans="1:30">
      <c r="A40" s="279">
        <v>3</v>
      </c>
      <c r="B40" s="19">
        <v>44</v>
      </c>
      <c r="C40" s="280" t="s">
        <v>688</v>
      </c>
      <c r="D40" s="285"/>
      <c r="E40" s="281">
        <v>341</v>
      </c>
      <c r="F40" s="280" t="s">
        <v>33</v>
      </c>
      <c r="G40" s="281">
        <v>557</v>
      </c>
      <c r="H40" s="285"/>
      <c r="I40" s="285">
        <v>43</v>
      </c>
      <c r="J40" s="285">
        <v>165</v>
      </c>
      <c r="K40" s="285">
        <v>1</v>
      </c>
      <c r="L40" s="285">
        <v>11</v>
      </c>
      <c r="M40" s="285">
        <v>90</v>
      </c>
      <c r="N40" s="285">
        <v>3</v>
      </c>
      <c r="O40" s="285">
        <v>5</v>
      </c>
      <c r="P40" s="285"/>
      <c r="Q40" s="285">
        <v>47</v>
      </c>
      <c r="R40" s="285"/>
      <c r="S40" s="285">
        <v>2</v>
      </c>
      <c r="T40" s="287"/>
      <c r="U40" s="287">
        <v>0</v>
      </c>
      <c r="V40" s="287"/>
      <c r="W40" s="285"/>
      <c r="X40" s="285"/>
      <c r="Y40" s="285"/>
      <c r="Z40" s="285"/>
      <c r="AA40" s="285"/>
      <c r="AB40" s="285">
        <v>0</v>
      </c>
      <c r="AC40" s="31">
        <v>9</v>
      </c>
      <c r="AD40" s="285">
        <f t="shared" si="5"/>
        <v>376</v>
      </c>
    </row>
    <row r="41" spans="1:30">
      <c r="A41" s="279">
        <v>3</v>
      </c>
      <c r="B41" s="19">
        <v>44</v>
      </c>
      <c r="C41" s="280" t="s">
        <v>688</v>
      </c>
      <c r="D41" s="285"/>
      <c r="E41" s="281">
        <v>342</v>
      </c>
      <c r="F41" s="280" t="s">
        <v>31</v>
      </c>
      <c r="G41" s="281">
        <v>482</v>
      </c>
      <c r="H41" s="285"/>
      <c r="I41" s="285">
        <v>44</v>
      </c>
      <c r="J41" s="285">
        <v>77</v>
      </c>
      <c r="K41" s="31">
        <v>1</v>
      </c>
      <c r="L41" s="285">
        <v>5</v>
      </c>
      <c r="M41" s="31">
        <v>116</v>
      </c>
      <c r="N41" s="31">
        <v>3</v>
      </c>
      <c r="O41" s="31">
        <v>2</v>
      </c>
      <c r="P41" s="31"/>
      <c r="Q41" s="31">
        <v>43</v>
      </c>
      <c r="R41" s="285"/>
      <c r="S41" s="285">
        <v>0</v>
      </c>
      <c r="T41" s="33"/>
      <c r="U41" s="33">
        <v>3</v>
      </c>
      <c r="V41" s="287"/>
      <c r="W41" s="285"/>
      <c r="X41" s="285"/>
      <c r="Y41" s="285"/>
      <c r="Z41" s="285"/>
      <c r="AA41" s="285"/>
      <c r="AB41" s="285">
        <v>0</v>
      </c>
      <c r="AC41" s="31">
        <v>11</v>
      </c>
      <c r="AD41" s="285">
        <f t="shared" si="5"/>
        <v>305</v>
      </c>
    </row>
    <row r="42" spans="1:30">
      <c r="A42" s="279">
        <v>3</v>
      </c>
      <c r="B42" s="19">
        <v>44</v>
      </c>
      <c r="C42" s="280" t="s">
        <v>688</v>
      </c>
      <c r="D42" s="285"/>
      <c r="E42" s="281">
        <v>342</v>
      </c>
      <c r="F42" s="280" t="s">
        <v>32</v>
      </c>
      <c r="G42" s="281">
        <v>481</v>
      </c>
      <c r="H42" s="285"/>
      <c r="I42" s="32">
        <v>57</v>
      </c>
      <c r="J42" s="32">
        <v>73</v>
      </c>
      <c r="K42" s="32">
        <v>4</v>
      </c>
      <c r="L42" s="285">
        <v>5</v>
      </c>
      <c r="M42" s="32">
        <v>113</v>
      </c>
      <c r="N42" s="31">
        <v>1</v>
      </c>
      <c r="O42" s="32">
        <v>2</v>
      </c>
      <c r="P42" s="32"/>
      <c r="Q42" s="32">
        <v>44</v>
      </c>
      <c r="R42" s="285"/>
      <c r="S42" s="285">
        <v>1</v>
      </c>
      <c r="T42" s="392"/>
      <c r="U42" s="392">
        <v>5</v>
      </c>
      <c r="V42" s="287"/>
      <c r="W42" s="285"/>
      <c r="X42" s="285"/>
      <c r="Y42" s="285"/>
      <c r="Z42" s="285"/>
      <c r="AA42" s="285"/>
      <c r="AB42" s="285">
        <v>0</v>
      </c>
      <c r="AC42" s="32">
        <v>6</v>
      </c>
      <c r="AD42" s="285">
        <f t="shared" si="5"/>
        <v>311</v>
      </c>
    </row>
    <row r="43" spans="1:30">
      <c r="A43" s="279">
        <v>3</v>
      </c>
      <c r="B43" s="19">
        <v>44</v>
      </c>
      <c r="C43" s="280" t="s">
        <v>688</v>
      </c>
      <c r="D43" s="285"/>
      <c r="E43" s="281">
        <v>343</v>
      </c>
      <c r="F43" s="280" t="s">
        <v>31</v>
      </c>
      <c r="G43" s="281">
        <v>380</v>
      </c>
      <c r="H43" s="285"/>
      <c r="I43" s="285">
        <v>47</v>
      </c>
      <c r="J43" s="285">
        <v>68</v>
      </c>
      <c r="K43" s="31">
        <v>3</v>
      </c>
      <c r="L43" s="285">
        <v>5</v>
      </c>
      <c r="M43" s="31">
        <v>99</v>
      </c>
      <c r="N43" s="31">
        <v>1</v>
      </c>
      <c r="O43" s="31">
        <v>4</v>
      </c>
      <c r="P43" s="31"/>
      <c r="Q43" s="31">
        <v>28</v>
      </c>
      <c r="R43" s="285"/>
      <c r="S43" s="285">
        <v>1</v>
      </c>
      <c r="T43" s="33"/>
      <c r="U43" s="33">
        <v>1</v>
      </c>
      <c r="V43" s="287"/>
      <c r="W43" s="285"/>
      <c r="X43" s="285"/>
      <c r="Y43" s="285"/>
      <c r="Z43" s="285"/>
      <c r="AA43" s="285"/>
      <c r="AB43" s="285">
        <v>0</v>
      </c>
      <c r="AC43" s="31">
        <v>3</v>
      </c>
      <c r="AD43" s="285">
        <f t="shared" si="5"/>
        <v>260</v>
      </c>
    </row>
    <row r="44" spans="1:30">
      <c r="A44" s="279">
        <v>3</v>
      </c>
      <c r="B44" s="19">
        <v>44</v>
      </c>
      <c r="C44" s="280" t="s">
        <v>688</v>
      </c>
      <c r="D44" s="285"/>
      <c r="E44" s="281">
        <v>343</v>
      </c>
      <c r="F44" s="280" t="s">
        <v>32</v>
      </c>
      <c r="G44" s="281">
        <v>379</v>
      </c>
      <c r="H44" s="285"/>
      <c r="I44" s="32">
        <v>57</v>
      </c>
      <c r="J44" s="32">
        <v>69</v>
      </c>
      <c r="K44" s="32">
        <v>7</v>
      </c>
      <c r="L44" s="285">
        <v>5</v>
      </c>
      <c r="M44" s="32">
        <v>73</v>
      </c>
      <c r="N44" s="31">
        <v>2</v>
      </c>
      <c r="O44" s="32">
        <v>6</v>
      </c>
      <c r="P44" s="32"/>
      <c r="Q44" s="32">
        <v>25</v>
      </c>
      <c r="R44" s="285"/>
      <c r="S44" s="285">
        <v>1</v>
      </c>
      <c r="T44" s="392"/>
      <c r="U44" s="392">
        <v>1</v>
      </c>
      <c r="V44" s="287"/>
      <c r="W44" s="285"/>
      <c r="X44" s="285"/>
      <c r="Y44" s="285"/>
      <c r="Z44" s="285"/>
      <c r="AA44" s="285"/>
      <c r="AB44" s="285">
        <v>0</v>
      </c>
      <c r="AC44" s="32">
        <v>5</v>
      </c>
      <c r="AD44" s="285">
        <f t="shared" si="5"/>
        <v>251</v>
      </c>
    </row>
    <row r="45" spans="1:30">
      <c r="A45" s="279">
        <v>3</v>
      </c>
      <c r="B45" s="19">
        <v>44</v>
      </c>
      <c r="C45" s="280" t="s">
        <v>688</v>
      </c>
      <c r="D45" s="285"/>
      <c r="E45" s="281">
        <v>344</v>
      </c>
      <c r="F45" s="280" t="s">
        <v>31</v>
      </c>
      <c r="G45" s="281">
        <v>651</v>
      </c>
      <c r="H45" s="285"/>
      <c r="I45" s="285">
        <v>112</v>
      </c>
      <c r="J45" s="285">
        <v>104</v>
      </c>
      <c r="K45" s="31">
        <v>9</v>
      </c>
      <c r="L45" s="285">
        <v>4</v>
      </c>
      <c r="M45" s="31">
        <v>136</v>
      </c>
      <c r="N45" s="31">
        <v>1</v>
      </c>
      <c r="O45" s="31">
        <v>12</v>
      </c>
      <c r="P45" s="31"/>
      <c r="Q45" s="31">
        <v>43</v>
      </c>
      <c r="R45" s="285"/>
      <c r="S45" s="285">
        <v>4</v>
      </c>
      <c r="T45" s="33"/>
      <c r="U45" s="33">
        <v>2</v>
      </c>
      <c r="V45" s="287"/>
      <c r="W45" s="285"/>
      <c r="X45" s="285"/>
      <c r="Y45" s="285"/>
      <c r="Z45" s="285"/>
      <c r="AA45" s="285"/>
      <c r="AB45" s="285">
        <v>0</v>
      </c>
      <c r="AC45" s="31">
        <v>10</v>
      </c>
      <c r="AD45" s="285">
        <f t="shared" si="5"/>
        <v>437</v>
      </c>
    </row>
    <row r="46" spans="1:30">
      <c r="A46" s="279">
        <v>3</v>
      </c>
      <c r="B46" s="19">
        <v>44</v>
      </c>
      <c r="C46" s="280" t="s">
        <v>688</v>
      </c>
      <c r="D46" s="285"/>
      <c r="E46" s="281">
        <v>344</v>
      </c>
      <c r="F46" s="280" t="s">
        <v>34</v>
      </c>
      <c r="G46" s="281"/>
      <c r="H46" s="285"/>
      <c r="I46" s="285">
        <v>10</v>
      </c>
      <c r="J46" s="285">
        <v>7</v>
      </c>
      <c r="K46" s="31">
        <v>1</v>
      </c>
      <c r="L46" s="285">
        <v>5</v>
      </c>
      <c r="M46" s="31">
        <v>12</v>
      </c>
      <c r="N46" s="31">
        <v>0</v>
      </c>
      <c r="O46" s="31">
        <v>1</v>
      </c>
      <c r="P46" s="31"/>
      <c r="Q46" s="31">
        <v>7</v>
      </c>
      <c r="R46" s="285"/>
      <c r="S46" s="285">
        <v>2</v>
      </c>
      <c r="T46" s="33"/>
      <c r="U46" s="33">
        <v>0</v>
      </c>
      <c r="V46" s="287"/>
      <c r="W46" s="285"/>
      <c r="X46" s="285"/>
      <c r="Y46" s="285"/>
      <c r="Z46" s="285"/>
      <c r="AA46" s="285"/>
      <c r="AB46" s="285">
        <v>0</v>
      </c>
      <c r="AC46" s="31">
        <v>0</v>
      </c>
      <c r="AD46" s="285">
        <f t="shared" si="5"/>
        <v>45</v>
      </c>
    </row>
    <row r="47" spans="1:30">
      <c r="A47" s="279">
        <v>3</v>
      </c>
      <c r="B47" s="19">
        <v>44</v>
      </c>
      <c r="C47" s="280" t="s">
        <v>688</v>
      </c>
      <c r="D47" s="285"/>
      <c r="E47" s="281">
        <v>345</v>
      </c>
      <c r="F47" s="280" t="s">
        <v>31</v>
      </c>
      <c r="G47" s="281">
        <v>492</v>
      </c>
      <c r="H47" s="285"/>
      <c r="I47" s="285">
        <v>41</v>
      </c>
      <c r="J47" s="285">
        <v>113</v>
      </c>
      <c r="K47" s="31">
        <v>3</v>
      </c>
      <c r="L47" s="285">
        <v>2</v>
      </c>
      <c r="M47" s="31">
        <v>108</v>
      </c>
      <c r="N47" s="31">
        <v>4</v>
      </c>
      <c r="O47" s="31">
        <v>4</v>
      </c>
      <c r="P47" s="31"/>
      <c r="Q47" s="31">
        <v>33</v>
      </c>
      <c r="R47" s="285"/>
      <c r="S47" s="285">
        <v>0</v>
      </c>
      <c r="T47" s="33"/>
      <c r="U47" s="33">
        <v>1</v>
      </c>
      <c r="V47" s="287"/>
      <c r="W47" s="285"/>
      <c r="X47" s="285"/>
      <c r="Y47" s="285"/>
      <c r="Z47" s="285"/>
      <c r="AA47" s="285"/>
      <c r="AB47" s="285">
        <v>0</v>
      </c>
      <c r="AC47" s="31">
        <v>9</v>
      </c>
      <c r="AD47" s="285">
        <f t="shared" si="5"/>
        <v>318</v>
      </c>
    </row>
    <row r="48" spans="1:30">
      <c r="A48" s="279">
        <v>3</v>
      </c>
      <c r="B48" s="19">
        <v>44</v>
      </c>
      <c r="C48" s="280" t="s">
        <v>688</v>
      </c>
      <c r="D48" s="285"/>
      <c r="E48" s="281">
        <v>345</v>
      </c>
      <c r="F48" s="280" t="s">
        <v>32</v>
      </c>
      <c r="G48" s="281">
        <v>492</v>
      </c>
      <c r="H48" s="285"/>
      <c r="I48" s="285">
        <v>46</v>
      </c>
      <c r="J48" s="285">
        <v>118</v>
      </c>
      <c r="K48" s="31">
        <v>1</v>
      </c>
      <c r="L48" s="285">
        <v>5</v>
      </c>
      <c r="M48" s="31">
        <v>111</v>
      </c>
      <c r="N48" s="31">
        <v>0</v>
      </c>
      <c r="O48" s="31">
        <v>3</v>
      </c>
      <c r="P48" s="31"/>
      <c r="Q48" s="31">
        <v>31</v>
      </c>
      <c r="R48" s="285"/>
      <c r="S48" s="285">
        <v>0</v>
      </c>
      <c r="T48" s="33"/>
      <c r="U48" s="33">
        <v>0</v>
      </c>
      <c r="V48" s="287"/>
      <c r="W48" s="285"/>
      <c r="X48" s="285"/>
      <c r="Y48" s="285"/>
      <c r="Z48" s="285"/>
      <c r="AA48" s="285"/>
      <c r="AB48" s="285">
        <v>0</v>
      </c>
      <c r="AC48" s="31">
        <v>9</v>
      </c>
      <c r="AD48" s="285">
        <f t="shared" si="5"/>
        <v>324</v>
      </c>
    </row>
    <row r="49" spans="1:30">
      <c r="A49" s="279">
        <v>3</v>
      </c>
      <c r="B49" s="19">
        <v>44</v>
      </c>
      <c r="C49" s="280" t="s">
        <v>688</v>
      </c>
      <c r="D49" s="285"/>
      <c r="E49" s="281">
        <v>346</v>
      </c>
      <c r="F49" s="280" t="s">
        <v>31</v>
      </c>
      <c r="G49" s="281">
        <v>560</v>
      </c>
      <c r="H49" s="285"/>
      <c r="I49" s="285">
        <v>71</v>
      </c>
      <c r="J49" s="285">
        <v>122</v>
      </c>
      <c r="K49" s="31">
        <v>6</v>
      </c>
      <c r="L49" s="285">
        <v>7</v>
      </c>
      <c r="M49" s="31">
        <v>142</v>
      </c>
      <c r="N49" s="31">
        <v>2</v>
      </c>
      <c r="O49" s="31">
        <v>3</v>
      </c>
      <c r="P49" s="31"/>
      <c r="Q49" s="31">
        <v>34</v>
      </c>
      <c r="R49" s="285"/>
      <c r="S49" s="285">
        <v>3</v>
      </c>
      <c r="T49" s="33"/>
      <c r="U49" s="33">
        <v>1</v>
      </c>
      <c r="V49" s="287"/>
      <c r="W49" s="285"/>
      <c r="X49" s="285"/>
      <c r="Y49" s="285"/>
      <c r="Z49" s="285"/>
      <c r="AA49" s="285"/>
      <c r="AB49" s="285">
        <v>0</v>
      </c>
      <c r="AC49" s="31">
        <v>4</v>
      </c>
      <c r="AD49" s="285">
        <f t="shared" si="5"/>
        <v>395</v>
      </c>
    </row>
    <row r="50" spans="1:30">
      <c r="A50" s="279">
        <v>3</v>
      </c>
      <c r="B50" s="19">
        <v>44</v>
      </c>
      <c r="C50" s="280" t="s">
        <v>688</v>
      </c>
      <c r="D50" s="285"/>
      <c r="E50" s="281">
        <v>347</v>
      </c>
      <c r="F50" s="280" t="s">
        <v>31</v>
      </c>
      <c r="G50" s="281">
        <v>624</v>
      </c>
      <c r="H50" s="285"/>
      <c r="I50" s="285">
        <v>38</v>
      </c>
      <c r="J50" s="285">
        <v>134</v>
      </c>
      <c r="K50" s="31">
        <v>3</v>
      </c>
      <c r="L50" s="285">
        <v>3</v>
      </c>
      <c r="M50" s="31">
        <v>156</v>
      </c>
      <c r="N50" s="31">
        <v>5</v>
      </c>
      <c r="O50" s="31">
        <v>2</v>
      </c>
      <c r="P50" s="31"/>
      <c r="Q50" s="31">
        <v>35</v>
      </c>
      <c r="R50" s="285"/>
      <c r="S50" s="285">
        <v>1</v>
      </c>
      <c r="T50" s="33"/>
      <c r="U50" s="33">
        <v>1</v>
      </c>
      <c r="V50" s="287"/>
      <c r="W50" s="285"/>
      <c r="X50" s="285"/>
      <c r="Y50" s="285"/>
      <c r="Z50" s="285"/>
      <c r="AA50" s="285"/>
      <c r="AB50" s="285">
        <v>0</v>
      </c>
      <c r="AC50" s="31">
        <v>19</v>
      </c>
      <c r="AD50" s="285">
        <f t="shared" si="5"/>
        <v>397</v>
      </c>
    </row>
    <row r="51" spans="1:30">
      <c r="A51" s="279">
        <v>3</v>
      </c>
      <c r="B51" s="19">
        <v>44</v>
      </c>
      <c r="C51" s="280" t="s">
        <v>688</v>
      </c>
      <c r="D51" s="285"/>
      <c r="E51" s="281">
        <v>347</v>
      </c>
      <c r="F51" s="280" t="s">
        <v>32</v>
      </c>
      <c r="G51" s="281">
        <v>624</v>
      </c>
      <c r="H51" s="285"/>
      <c r="I51" s="285">
        <v>51</v>
      </c>
      <c r="J51" s="285">
        <v>129</v>
      </c>
      <c r="K51" s="31">
        <v>1</v>
      </c>
      <c r="L51" s="285">
        <v>6</v>
      </c>
      <c r="M51" s="31">
        <v>145</v>
      </c>
      <c r="N51" s="31">
        <v>6</v>
      </c>
      <c r="O51" s="31">
        <v>5</v>
      </c>
      <c r="P51" s="31"/>
      <c r="Q51" s="31">
        <v>37</v>
      </c>
      <c r="R51" s="285"/>
      <c r="S51" s="285">
        <v>2</v>
      </c>
      <c r="T51" s="33"/>
      <c r="U51" s="33">
        <v>0</v>
      </c>
      <c r="V51" s="287"/>
      <c r="W51" s="285"/>
      <c r="X51" s="285"/>
      <c r="Y51" s="285"/>
      <c r="Z51" s="285"/>
      <c r="AA51" s="285"/>
      <c r="AB51" s="285">
        <v>0</v>
      </c>
      <c r="AC51" s="31">
        <v>15</v>
      </c>
      <c r="AD51" s="285">
        <f t="shared" si="5"/>
        <v>397</v>
      </c>
    </row>
    <row r="52" spans="1:30">
      <c r="A52" s="279">
        <v>3</v>
      </c>
      <c r="B52" s="19">
        <v>44</v>
      </c>
      <c r="C52" s="280" t="s">
        <v>688</v>
      </c>
      <c r="D52" s="285"/>
      <c r="E52" s="281">
        <v>348</v>
      </c>
      <c r="F52" s="280" t="s">
        <v>31</v>
      </c>
      <c r="G52" s="281">
        <v>477</v>
      </c>
      <c r="H52" s="285"/>
      <c r="I52" s="285">
        <v>50</v>
      </c>
      <c r="J52" s="285">
        <v>82</v>
      </c>
      <c r="K52" s="31">
        <v>0</v>
      </c>
      <c r="L52" s="285">
        <v>5</v>
      </c>
      <c r="M52" s="31">
        <v>101</v>
      </c>
      <c r="N52" s="31">
        <v>1</v>
      </c>
      <c r="O52" s="31">
        <v>3</v>
      </c>
      <c r="P52" s="31"/>
      <c r="Q52" s="31">
        <v>35</v>
      </c>
      <c r="R52" s="285"/>
      <c r="S52" s="285">
        <v>1</v>
      </c>
      <c r="T52" s="33"/>
      <c r="U52" s="33">
        <v>4</v>
      </c>
      <c r="V52" s="287"/>
      <c r="W52" s="285"/>
      <c r="X52" s="285"/>
      <c r="Y52" s="285"/>
      <c r="Z52" s="285"/>
      <c r="AA52" s="285"/>
      <c r="AB52" s="285">
        <v>0</v>
      </c>
      <c r="AC52" s="31">
        <v>11</v>
      </c>
      <c r="AD52" s="285">
        <f t="shared" si="5"/>
        <v>293</v>
      </c>
    </row>
    <row r="53" spans="1:30">
      <c r="A53" s="279">
        <v>3</v>
      </c>
      <c r="B53" s="19">
        <v>44</v>
      </c>
      <c r="C53" s="280" t="s">
        <v>688</v>
      </c>
      <c r="D53" s="285"/>
      <c r="E53" s="281">
        <v>348</v>
      </c>
      <c r="F53" s="280" t="s">
        <v>32</v>
      </c>
      <c r="G53" s="281">
        <v>477</v>
      </c>
      <c r="H53" s="285"/>
      <c r="I53" s="285">
        <v>70</v>
      </c>
      <c r="J53" s="285">
        <v>85</v>
      </c>
      <c r="K53" s="31">
        <v>5</v>
      </c>
      <c r="L53" s="285">
        <v>4</v>
      </c>
      <c r="M53" s="31">
        <v>108</v>
      </c>
      <c r="N53" s="31">
        <v>1</v>
      </c>
      <c r="O53" s="31">
        <v>6</v>
      </c>
      <c r="P53" s="31"/>
      <c r="Q53" s="31">
        <v>26</v>
      </c>
      <c r="R53" s="285"/>
      <c r="S53" s="285">
        <v>0</v>
      </c>
      <c r="T53" s="33"/>
      <c r="U53" s="33">
        <v>3</v>
      </c>
      <c r="V53" s="287"/>
      <c r="W53" s="285"/>
      <c r="X53" s="285"/>
      <c r="Y53" s="285"/>
      <c r="Z53" s="285"/>
      <c r="AA53" s="285"/>
      <c r="AB53" s="285">
        <v>0</v>
      </c>
      <c r="AC53" s="31">
        <v>6</v>
      </c>
      <c r="AD53" s="285">
        <f t="shared" si="5"/>
        <v>314</v>
      </c>
    </row>
    <row r="54" spans="1:30">
      <c r="A54" s="279">
        <v>3</v>
      </c>
      <c r="B54" s="19">
        <v>44</v>
      </c>
      <c r="C54" s="280" t="s">
        <v>688</v>
      </c>
      <c r="D54" s="285"/>
      <c r="E54" s="281">
        <v>349</v>
      </c>
      <c r="F54" s="280" t="s">
        <v>31</v>
      </c>
      <c r="G54" s="281">
        <v>447</v>
      </c>
      <c r="H54" s="285"/>
      <c r="I54" s="285">
        <v>55</v>
      </c>
      <c r="J54" s="285">
        <v>46</v>
      </c>
      <c r="K54" s="31">
        <v>2</v>
      </c>
      <c r="L54" s="285">
        <v>3</v>
      </c>
      <c r="M54" s="31">
        <v>112</v>
      </c>
      <c r="N54" s="31">
        <v>1</v>
      </c>
      <c r="O54" s="31">
        <v>8</v>
      </c>
      <c r="P54" s="31"/>
      <c r="Q54" s="31">
        <v>53</v>
      </c>
      <c r="R54" s="285"/>
      <c r="S54" s="285">
        <v>3</v>
      </c>
      <c r="T54" s="33"/>
      <c r="U54" s="33">
        <v>0</v>
      </c>
      <c r="V54" s="287"/>
      <c r="W54" s="285"/>
      <c r="X54" s="285"/>
      <c r="Y54" s="285"/>
      <c r="Z54" s="285"/>
      <c r="AA54" s="285"/>
      <c r="AB54" s="285">
        <v>1</v>
      </c>
      <c r="AC54" s="31">
        <v>7</v>
      </c>
      <c r="AD54" s="285">
        <f t="shared" si="5"/>
        <v>291</v>
      </c>
    </row>
    <row r="55" spans="1:30">
      <c r="A55" s="279">
        <v>3</v>
      </c>
      <c r="B55" s="19">
        <v>44</v>
      </c>
      <c r="C55" s="280" t="s">
        <v>688</v>
      </c>
      <c r="D55" s="285"/>
      <c r="E55" s="281">
        <v>350</v>
      </c>
      <c r="F55" s="280" t="s">
        <v>31</v>
      </c>
      <c r="G55" s="281">
        <v>581</v>
      </c>
      <c r="H55" s="285"/>
      <c r="I55" s="285">
        <v>40</v>
      </c>
      <c r="J55" s="285">
        <v>139</v>
      </c>
      <c r="K55" s="31">
        <v>4</v>
      </c>
      <c r="L55" s="285">
        <v>7</v>
      </c>
      <c r="M55" s="31">
        <v>120</v>
      </c>
      <c r="N55" s="31">
        <v>1</v>
      </c>
      <c r="O55" s="31">
        <v>4</v>
      </c>
      <c r="P55" s="31"/>
      <c r="Q55" s="31">
        <v>56</v>
      </c>
      <c r="R55" s="285"/>
      <c r="S55" s="285">
        <v>4</v>
      </c>
      <c r="T55" s="33"/>
      <c r="U55" s="33">
        <v>2</v>
      </c>
      <c r="V55" s="287"/>
      <c r="W55" s="285"/>
      <c r="X55" s="285"/>
      <c r="Y55" s="285"/>
      <c r="Z55" s="285"/>
      <c r="AA55" s="285"/>
      <c r="AB55" s="285">
        <v>0</v>
      </c>
      <c r="AC55" s="31">
        <v>10</v>
      </c>
      <c r="AD55" s="285">
        <f t="shared" si="5"/>
        <v>387</v>
      </c>
    </row>
    <row r="56" spans="1:30">
      <c r="A56" s="279">
        <v>3</v>
      </c>
      <c r="B56" s="19">
        <v>44</v>
      </c>
      <c r="C56" s="280" t="s">
        <v>688</v>
      </c>
      <c r="D56" s="285"/>
      <c r="E56" s="281">
        <v>350</v>
      </c>
      <c r="F56" s="280" t="s">
        <v>32</v>
      </c>
      <c r="G56" s="281">
        <v>580</v>
      </c>
      <c r="H56" s="285"/>
      <c r="I56" s="285">
        <v>46</v>
      </c>
      <c r="J56" s="285">
        <v>150</v>
      </c>
      <c r="K56" s="31">
        <v>2</v>
      </c>
      <c r="L56" s="285">
        <v>10</v>
      </c>
      <c r="M56" s="31">
        <v>97</v>
      </c>
      <c r="N56" s="31">
        <v>2</v>
      </c>
      <c r="O56" s="31">
        <v>5</v>
      </c>
      <c r="P56" s="31"/>
      <c r="Q56" s="31">
        <v>52</v>
      </c>
      <c r="R56" s="285"/>
      <c r="S56" s="285">
        <v>8</v>
      </c>
      <c r="T56" s="33"/>
      <c r="U56" s="33">
        <v>3</v>
      </c>
      <c r="V56" s="287"/>
      <c r="W56" s="285"/>
      <c r="X56" s="285"/>
      <c r="Y56" s="285"/>
      <c r="Z56" s="285"/>
      <c r="AA56" s="285"/>
      <c r="AB56" s="285">
        <v>0</v>
      </c>
      <c r="AC56" s="31">
        <v>7</v>
      </c>
      <c r="AD56" s="285">
        <f t="shared" si="5"/>
        <v>382</v>
      </c>
    </row>
    <row r="57" spans="1:30">
      <c r="A57" s="279">
        <v>3</v>
      </c>
      <c r="B57" s="19">
        <v>44</v>
      </c>
      <c r="C57" s="280" t="s">
        <v>688</v>
      </c>
      <c r="D57" s="285"/>
      <c r="E57" s="281">
        <v>351</v>
      </c>
      <c r="F57" s="280" t="s">
        <v>31</v>
      </c>
      <c r="G57" s="281">
        <v>611</v>
      </c>
      <c r="H57" s="285"/>
      <c r="I57" s="285">
        <v>48</v>
      </c>
      <c r="J57" s="285">
        <v>93</v>
      </c>
      <c r="K57" s="31">
        <v>3</v>
      </c>
      <c r="L57" s="285">
        <v>8</v>
      </c>
      <c r="M57" s="31">
        <v>131</v>
      </c>
      <c r="N57" s="31">
        <v>1</v>
      </c>
      <c r="O57" s="31">
        <v>9</v>
      </c>
      <c r="P57" s="31"/>
      <c r="Q57" s="31">
        <v>91</v>
      </c>
      <c r="R57" s="285"/>
      <c r="S57" s="285">
        <v>1</v>
      </c>
      <c r="T57" s="33"/>
      <c r="U57" s="33">
        <v>0</v>
      </c>
      <c r="V57" s="287"/>
      <c r="W57" s="285"/>
      <c r="X57" s="285"/>
      <c r="Y57" s="285"/>
      <c r="Z57" s="285"/>
      <c r="AA57" s="285"/>
      <c r="AB57" s="285">
        <v>0</v>
      </c>
      <c r="AC57" s="31">
        <v>9</v>
      </c>
      <c r="AD57" s="285">
        <f t="shared" si="5"/>
        <v>394</v>
      </c>
    </row>
    <row r="58" spans="1:30">
      <c r="A58" s="279">
        <v>3</v>
      </c>
      <c r="B58" s="19">
        <v>44</v>
      </c>
      <c r="C58" s="280" t="s">
        <v>688</v>
      </c>
      <c r="D58" s="285"/>
      <c r="E58" s="281">
        <v>351</v>
      </c>
      <c r="F58" s="280" t="s">
        <v>32</v>
      </c>
      <c r="G58" s="281">
        <v>610</v>
      </c>
      <c r="H58" s="285"/>
      <c r="I58" s="285">
        <v>57</v>
      </c>
      <c r="J58" s="285">
        <v>96</v>
      </c>
      <c r="K58" s="31">
        <v>6</v>
      </c>
      <c r="L58" s="285">
        <v>11</v>
      </c>
      <c r="M58" s="31">
        <v>104</v>
      </c>
      <c r="N58" s="31">
        <v>3</v>
      </c>
      <c r="O58" s="31">
        <v>6</v>
      </c>
      <c r="P58" s="31"/>
      <c r="Q58" s="31">
        <v>88</v>
      </c>
      <c r="R58" s="285"/>
      <c r="S58" s="285">
        <v>3</v>
      </c>
      <c r="T58" s="33"/>
      <c r="U58" s="33">
        <v>2</v>
      </c>
      <c r="V58" s="287"/>
      <c r="W58" s="285"/>
      <c r="X58" s="285"/>
      <c r="Y58" s="285"/>
      <c r="Z58" s="285"/>
      <c r="AA58" s="285"/>
      <c r="AB58" s="285">
        <v>0</v>
      </c>
      <c r="AC58" s="31">
        <v>11</v>
      </c>
      <c r="AD58" s="285">
        <f t="shared" si="5"/>
        <v>387</v>
      </c>
    </row>
    <row r="59" spans="1:30">
      <c r="A59" s="279">
        <v>3</v>
      </c>
      <c r="B59" s="19">
        <v>44</v>
      </c>
      <c r="C59" s="280" t="s">
        <v>688</v>
      </c>
      <c r="D59" s="285"/>
      <c r="E59" s="281">
        <v>352</v>
      </c>
      <c r="F59" s="280" t="s">
        <v>31</v>
      </c>
      <c r="G59" s="281">
        <v>486</v>
      </c>
      <c r="H59" s="285"/>
      <c r="I59" s="285">
        <v>34</v>
      </c>
      <c r="J59" s="285">
        <v>90</v>
      </c>
      <c r="K59" s="31">
        <v>8</v>
      </c>
      <c r="L59" s="285">
        <v>5</v>
      </c>
      <c r="M59" s="31">
        <v>120</v>
      </c>
      <c r="N59" s="31">
        <v>1</v>
      </c>
      <c r="O59" s="31">
        <v>5</v>
      </c>
      <c r="P59" s="31"/>
      <c r="Q59" s="31">
        <v>57</v>
      </c>
      <c r="R59" s="285"/>
      <c r="S59" s="285">
        <v>1</v>
      </c>
      <c r="T59" s="33"/>
      <c r="U59" s="33">
        <v>0</v>
      </c>
      <c r="V59" s="287"/>
      <c r="W59" s="285"/>
      <c r="X59" s="285"/>
      <c r="Y59" s="285"/>
      <c r="Z59" s="285"/>
      <c r="AA59" s="285"/>
      <c r="AB59" s="285">
        <v>0</v>
      </c>
      <c r="AC59" s="31">
        <v>4</v>
      </c>
      <c r="AD59" s="285">
        <f t="shared" si="5"/>
        <v>325</v>
      </c>
    </row>
    <row r="60" spans="1:30">
      <c r="A60" s="279">
        <v>3</v>
      </c>
      <c r="B60" s="19">
        <v>44</v>
      </c>
      <c r="C60" s="280" t="s">
        <v>688</v>
      </c>
      <c r="D60" s="285"/>
      <c r="E60" s="281">
        <v>352</v>
      </c>
      <c r="F60" s="280" t="s">
        <v>32</v>
      </c>
      <c r="G60" s="281">
        <v>485</v>
      </c>
      <c r="H60" s="285"/>
      <c r="I60" s="285">
        <v>54</v>
      </c>
      <c r="J60" s="285">
        <v>102</v>
      </c>
      <c r="K60" s="31">
        <v>6</v>
      </c>
      <c r="L60" s="285">
        <v>4</v>
      </c>
      <c r="M60" s="31">
        <v>114</v>
      </c>
      <c r="N60" s="31">
        <v>1</v>
      </c>
      <c r="O60" s="31">
        <v>2</v>
      </c>
      <c r="P60" s="31"/>
      <c r="Q60" s="31">
        <v>43</v>
      </c>
      <c r="R60" s="285"/>
      <c r="S60" s="285">
        <v>0</v>
      </c>
      <c r="T60" s="33"/>
      <c r="U60" s="33">
        <v>3</v>
      </c>
      <c r="V60" s="287"/>
      <c r="W60" s="285"/>
      <c r="X60" s="285"/>
      <c r="Y60" s="285"/>
      <c r="Z60" s="285"/>
      <c r="AA60" s="285"/>
      <c r="AB60" s="285">
        <v>0</v>
      </c>
      <c r="AC60" s="31">
        <v>5</v>
      </c>
      <c r="AD60" s="285">
        <f t="shared" si="5"/>
        <v>334</v>
      </c>
    </row>
    <row r="61" spans="1:30">
      <c r="A61" s="279">
        <v>3</v>
      </c>
      <c r="B61" s="19">
        <v>44</v>
      </c>
      <c r="C61" s="280" t="s">
        <v>688</v>
      </c>
      <c r="D61" s="285"/>
      <c r="E61" s="281">
        <v>353</v>
      </c>
      <c r="F61" s="280" t="s">
        <v>31</v>
      </c>
      <c r="G61" s="281">
        <v>714</v>
      </c>
      <c r="H61" s="285"/>
      <c r="I61" s="285">
        <v>46</v>
      </c>
      <c r="J61" s="285">
        <v>189</v>
      </c>
      <c r="K61" s="31">
        <v>4</v>
      </c>
      <c r="L61" s="285">
        <v>6</v>
      </c>
      <c r="M61" s="31">
        <v>122</v>
      </c>
      <c r="N61" s="31">
        <v>2</v>
      </c>
      <c r="O61" s="31">
        <v>6</v>
      </c>
      <c r="P61" s="31"/>
      <c r="Q61" s="31">
        <v>59</v>
      </c>
      <c r="R61" s="285"/>
      <c r="S61" s="285">
        <v>1</v>
      </c>
      <c r="T61" s="33"/>
      <c r="U61" s="33">
        <v>1</v>
      </c>
      <c r="V61" s="287"/>
      <c r="W61" s="285"/>
      <c r="X61" s="285"/>
      <c r="Y61" s="285"/>
      <c r="Z61" s="285"/>
      <c r="AA61" s="285"/>
      <c r="AB61" s="285">
        <v>0</v>
      </c>
      <c r="AC61" s="31">
        <v>17</v>
      </c>
      <c r="AD61" s="285">
        <f t="shared" si="5"/>
        <v>453</v>
      </c>
    </row>
    <row r="62" spans="1:30">
      <c r="A62" s="279">
        <v>3</v>
      </c>
      <c r="B62" s="19">
        <v>44</v>
      </c>
      <c r="C62" s="280" t="s">
        <v>688</v>
      </c>
      <c r="D62" s="285"/>
      <c r="E62" s="281">
        <v>354</v>
      </c>
      <c r="F62" s="280" t="s">
        <v>31</v>
      </c>
      <c r="G62" s="281">
        <v>520</v>
      </c>
      <c r="H62" s="285"/>
      <c r="I62" s="285">
        <v>42</v>
      </c>
      <c r="J62" s="285">
        <v>93</v>
      </c>
      <c r="K62" s="31">
        <v>8</v>
      </c>
      <c r="L62" s="285">
        <v>9</v>
      </c>
      <c r="M62" s="31">
        <v>114</v>
      </c>
      <c r="N62" s="31">
        <v>1</v>
      </c>
      <c r="O62" s="31">
        <v>3</v>
      </c>
      <c r="P62" s="31"/>
      <c r="Q62" s="31">
        <v>58</v>
      </c>
      <c r="R62" s="285"/>
      <c r="S62" s="285">
        <v>1</v>
      </c>
      <c r="T62" s="33"/>
      <c r="U62" s="33">
        <v>2</v>
      </c>
      <c r="V62" s="287"/>
      <c r="W62" s="285"/>
      <c r="X62" s="285"/>
      <c r="Y62" s="285"/>
      <c r="Z62" s="285"/>
      <c r="AA62" s="285"/>
      <c r="AB62" s="285">
        <v>0</v>
      </c>
      <c r="AC62" s="31">
        <v>8</v>
      </c>
      <c r="AD62" s="285">
        <f t="shared" si="5"/>
        <v>339</v>
      </c>
    </row>
    <row r="63" spans="1:30">
      <c r="A63" s="279">
        <v>3</v>
      </c>
      <c r="B63" s="19">
        <v>44</v>
      </c>
      <c r="C63" s="280" t="s">
        <v>688</v>
      </c>
      <c r="D63" s="285"/>
      <c r="E63" s="281">
        <v>354</v>
      </c>
      <c r="F63" s="280" t="s">
        <v>32</v>
      </c>
      <c r="G63" s="281">
        <v>520</v>
      </c>
      <c r="H63" s="285"/>
      <c r="I63" s="285">
        <v>41</v>
      </c>
      <c r="J63" s="285">
        <v>95</v>
      </c>
      <c r="K63" s="31">
        <v>6</v>
      </c>
      <c r="L63" s="285">
        <v>6</v>
      </c>
      <c r="M63" s="31">
        <v>117</v>
      </c>
      <c r="N63" s="31">
        <v>4</v>
      </c>
      <c r="O63" s="31">
        <v>6</v>
      </c>
      <c r="P63" s="31"/>
      <c r="Q63" s="31">
        <v>66</v>
      </c>
      <c r="R63" s="285"/>
      <c r="S63" s="285">
        <v>3</v>
      </c>
      <c r="T63" s="33"/>
      <c r="U63" s="33">
        <v>0</v>
      </c>
      <c r="V63" s="287"/>
      <c r="W63" s="285"/>
      <c r="X63" s="285"/>
      <c r="Y63" s="285"/>
      <c r="Z63" s="285"/>
      <c r="AA63" s="285"/>
      <c r="AB63" s="285">
        <v>0</v>
      </c>
      <c r="AC63" s="31">
        <v>8</v>
      </c>
      <c r="AD63" s="285">
        <f t="shared" si="5"/>
        <v>352</v>
      </c>
    </row>
    <row r="64" spans="1:30">
      <c r="A64" s="279">
        <v>3</v>
      </c>
      <c r="B64" s="19">
        <v>44</v>
      </c>
      <c r="C64" s="280" t="s">
        <v>688</v>
      </c>
      <c r="D64" s="285"/>
      <c r="E64" s="281">
        <v>355</v>
      </c>
      <c r="F64" s="280" t="s">
        <v>31</v>
      </c>
      <c r="G64" s="281">
        <v>405</v>
      </c>
      <c r="H64" s="285"/>
      <c r="I64" s="285">
        <v>24</v>
      </c>
      <c r="J64" s="285">
        <v>105</v>
      </c>
      <c r="K64" s="31">
        <v>3</v>
      </c>
      <c r="L64" s="285">
        <v>6</v>
      </c>
      <c r="M64" s="31">
        <v>85</v>
      </c>
      <c r="N64" s="31">
        <v>5</v>
      </c>
      <c r="O64" s="31">
        <v>2</v>
      </c>
      <c r="P64" s="31"/>
      <c r="Q64" s="31">
        <v>40</v>
      </c>
      <c r="R64" s="285"/>
      <c r="S64" s="285">
        <v>2</v>
      </c>
      <c r="T64" s="33"/>
      <c r="U64" s="33">
        <v>0</v>
      </c>
      <c r="V64" s="287"/>
      <c r="W64" s="285"/>
      <c r="X64" s="285"/>
      <c r="Y64" s="285"/>
      <c r="Z64" s="285"/>
      <c r="AA64" s="285"/>
      <c r="AB64" s="285">
        <v>0</v>
      </c>
      <c r="AC64" s="31">
        <v>13</v>
      </c>
      <c r="AD64" s="285">
        <f t="shared" si="5"/>
        <v>285</v>
      </c>
    </row>
    <row r="65" spans="1:30">
      <c r="A65" s="279">
        <v>3</v>
      </c>
      <c r="B65" s="19">
        <v>44</v>
      </c>
      <c r="C65" s="280" t="s">
        <v>688</v>
      </c>
      <c r="D65" s="285"/>
      <c r="E65" s="281">
        <v>355</v>
      </c>
      <c r="F65" s="280" t="s">
        <v>32</v>
      </c>
      <c r="G65" s="281">
        <v>404</v>
      </c>
      <c r="H65" s="285"/>
      <c r="I65" s="285">
        <v>31</v>
      </c>
      <c r="J65" s="285">
        <v>87</v>
      </c>
      <c r="K65" s="31">
        <v>1</v>
      </c>
      <c r="L65" s="285">
        <v>7</v>
      </c>
      <c r="M65" s="31">
        <v>73</v>
      </c>
      <c r="N65" s="31">
        <v>2</v>
      </c>
      <c r="O65" s="31">
        <v>1</v>
      </c>
      <c r="P65" s="31"/>
      <c r="Q65" s="31">
        <v>41</v>
      </c>
      <c r="R65" s="285"/>
      <c r="S65" s="285">
        <v>0</v>
      </c>
      <c r="T65" s="33"/>
      <c r="U65" s="33">
        <v>4</v>
      </c>
      <c r="V65" s="287"/>
      <c r="W65" s="285"/>
      <c r="X65" s="285"/>
      <c r="Y65" s="285"/>
      <c r="Z65" s="285"/>
      <c r="AA65" s="285"/>
      <c r="AB65" s="285">
        <v>0</v>
      </c>
      <c r="AC65" s="31">
        <v>7</v>
      </c>
      <c r="AD65" s="285">
        <f t="shared" si="5"/>
        <v>254</v>
      </c>
    </row>
    <row r="66" spans="1:30">
      <c r="A66" s="279">
        <v>3</v>
      </c>
      <c r="B66" s="19">
        <v>44</v>
      </c>
      <c r="C66" s="280" t="s">
        <v>688</v>
      </c>
      <c r="D66" s="285"/>
      <c r="E66" s="281">
        <v>356</v>
      </c>
      <c r="F66" s="280" t="s">
        <v>31</v>
      </c>
      <c r="G66" s="281">
        <v>412</v>
      </c>
      <c r="H66" s="285"/>
      <c r="I66" s="285">
        <v>35</v>
      </c>
      <c r="J66" s="285">
        <v>93</v>
      </c>
      <c r="K66" s="31">
        <v>2</v>
      </c>
      <c r="L66" s="285">
        <v>7</v>
      </c>
      <c r="M66" s="31">
        <v>66</v>
      </c>
      <c r="N66" s="31">
        <v>0</v>
      </c>
      <c r="O66" s="31">
        <v>2</v>
      </c>
      <c r="P66" s="31"/>
      <c r="Q66" s="31">
        <v>36</v>
      </c>
      <c r="R66" s="285"/>
      <c r="S66" s="285">
        <v>0</v>
      </c>
      <c r="T66" s="33"/>
      <c r="U66" s="33">
        <v>0</v>
      </c>
      <c r="V66" s="287"/>
      <c r="W66" s="285"/>
      <c r="X66" s="285"/>
      <c r="Y66" s="285"/>
      <c r="Z66" s="285"/>
      <c r="AA66" s="285"/>
      <c r="AB66" s="285">
        <v>0</v>
      </c>
      <c r="AC66" s="31">
        <v>14</v>
      </c>
      <c r="AD66" s="285">
        <f t="shared" si="5"/>
        <v>255</v>
      </c>
    </row>
    <row r="67" spans="1:30">
      <c r="A67" s="279">
        <v>3</v>
      </c>
      <c r="B67" s="19">
        <v>44</v>
      </c>
      <c r="C67" s="280" t="s">
        <v>688</v>
      </c>
      <c r="D67" s="285"/>
      <c r="E67" s="281">
        <v>356</v>
      </c>
      <c r="F67" s="280" t="s">
        <v>32</v>
      </c>
      <c r="G67" s="281">
        <v>411</v>
      </c>
      <c r="H67" s="285"/>
      <c r="I67" s="285">
        <v>41</v>
      </c>
      <c r="J67" s="285">
        <v>111</v>
      </c>
      <c r="K67" s="31">
        <v>5</v>
      </c>
      <c r="L67" s="285">
        <v>5</v>
      </c>
      <c r="M67" s="31">
        <v>78</v>
      </c>
      <c r="N67" s="31">
        <v>0</v>
      </c>
      <c r="O67" s="31">
        <v>6</v>
      </c>
      <c r="P67" s="31"/>
      <c r="Q67" s="31">
        <v>32</v>
      </c>
      <c r="R67" s="285"/>
      <c r="S67" s="285">
        <v>0</v>
      </c>
      <c r="T67" s="33"/>
      <c r="U67" s="33">
        <v>1</v>
      </c>
      <c r="V67" s="287"/>
      <c r="W67" s="285"/>
      <c r="X67" s="285"/>
      <c r="Y67" s="285"/>
      <c r="Z67" s="285"/>
      <c r="AA67" s="285"/>
      <c r="AB67" s="285">
        <v>0</v>
      </c>
      <c r="AC67" s="31">
        <v>4</v>
      </c>
      <c r="AD67" s="285">
        <f t="shared" si="5"/>
        <v>283</v>
      </c>
    </row>
    <row r="68" spans="1:30">
      <c r="A68" s="279">
        <v>3</v>
      </c>
      <c r="B68" s="19">
        <v>44</v>
      </c>
      <c r="C68" s="280" t="s">
        <v>688</v>
      </c>
      <c r="D68" s="285"/>
      <c r="E68" s="281">
        <v>357</v>
      </c>
      <c r="F68" s="280" t="s">
        <v>31</v>
      </c>
      <c r="G68" s="281">
        <v>529</v>
      </c>
      <c r="H68" s="285"/>
      <c r="I68" s="285">
        <v>38</v>
      </c>
      <c r="J68" s="285">
        <v>77</v>
      </c>
      <c r="K68" s="31">
        <v>2</v>
      </c>
      <c r="L68" s="285">
        <v>108</v>
      </c>
      <c r="M68" s="31">
        <v>63</v>
      </c>
      <c r="N68" s="31">
        <v>0</v>
      </c>
      <c r="O68" s="31">
        <v>1</v>
      </c>
      <c r="P68" s="31"/>
      <c r="Q68" s="31">
        <v>21</v>
      </c>
      <c r="R68" s="285"/>
      <c r="S68" s="285">
        <v>0</v>
      </c>
      <c r="T68" s="33"/>
      <c r="U68" s="33">
        <v>2</v>
      </c>
      <c r="V68" s="287"/>
      <c r="W68" s="285"/>
      <c r="X68" s="285"/>
      <c r="Y68" s="285"/>
      <c r="Z68" s="285"/>
      <c r="AA68" s="285"/>
      <c r="AB68" s="285">
        <v>0</v>
      </c>
      <c r="AC68" s="31">
        <v>12</v>
      </c>
      <c r="AD68" s="285">
        <f t="shared" si="5"/>
        <v>324</v>
      </c>
    </row>
    <row r="69" spans="1:30">
      <c r="A69" s="279">
        <v>3</v>
      </c>
      <c r="B69" s="19">
        <v>44</v>
      </c>
      <c r="C69" s="280" t="s">
        <v>688</v>
      </c>
      <c r="D69" s="285"/>
      <c r="E69" s="281">
        <v>357</v>
      </c>
      <c r="F69" s="280" t="s">
        <v>32</v>
      </c>
      <c r="G69" s="281">
        <v>528</v>
      </c>
      <c r="H69" s="285"/>
      <c r="I69" s="285">
        <v>55</v>
      </c>
      <c r="J69" s="285">
        <v>40</v>
      </c>
      <c r="K69" s="31">
        <v>3</v>
      </c>
      <c r="L69" s="285">
        <v>112</v>
      </c>
      <c r="M69" s="31">
        <v>72</v>
      </c>
      <c r="N69" s="31">
        <v>2</v>
      </c>
      <c r="O69" s="31">
        <v>1</v>
      </c>
      <c r="P69" s="31"/>
      <c r="Q69" s="31">
        <v>21</v>
      </c>
      <c r="R69" s="285"/>
      <c r="S69" s="285">
        <v>1</v>
      </c>
      <c r="T69" s="33"/>
      <c r="U69" s="33">
        <v>2</v>
      </c>
      <c r="V69" s="287"/>
      <c r="W69" s="285"/>
      <c r="X69" s="285"/>
      <c r="Y69" s="285"/>
      <c r="Z69" s="285"/>
      <c r="AA69" s="285"/>
      <c r="AB69" s="285">
        <v>0</v>
      </c>
      <c r="AC69" s="31">
        <v>11</v>
      </c>
      <c r="AD69" s="285">
        <f t="shared" si="5"/>
        <v>320</v>
      </c>
    </row>
    <row r="70" spans="1:30">
      <c r="A70" s="279">
        <v>3</v>
      </c>
      <c r="B70" s="19">
        <v>44</v>
      </c>
      <c r="C70" s="280" t="s">
        <v>688</v>
      </c>
      <c r="D70" s="285"/>
      <c r="E70" s="281">
        <v>358</v>
      </c>
      <c r="F70" s="280" t="s">
        <v>31</v>
      </c>
      <c r="G70" s="281">
        <v>472</v>
      </c>
      <c r="H70" s="285"/>
      <c r="I70" s="285">
        <v>80</v>
      </c>
      <c r="J70" s="285">
        <v>119</v>
      </c>
      <c r="K70" s="31">
        <v>7</v>
      </c>
      <c r="L70" s="285">
        <v>17</v>
      </c>
      <c r="M70" s="31">
        <v>53</v>
      </c>
      <c r="N70" s="31">
        <v>0</v>
      </c>
      <c r="O70" s="31">
        <v>4</v>
      </c>
      <c r="P70" s="31"/>
      <c r="Q70" s="31">
        <v>29</v>
      </c>
      <c r="R70" s="285"/>
      <c r="S70" s="285">
        <v>0</v>
      </c>
      <c r="T70" s="33"/>
      <c r="U70" s="33">
        <v>0</v>
      </c>
      <c r="V70" s="287"/>
      <c r="W70" s="285"/>
      <c r="X70" s="285"/>
      <c r="Y70" s="285"/>
      <c r="Z70" s="285"/>
      <c r="AA70" s="285"/>
      <c r="AB70" s="285">
        <v>0</v>
      </c>
      <c r="AC70" s="31">
        <v>12</v>
      </c>
      <c r="AD70" s="285">
        <f t="shared" si="5"/>
        <v>321</v>
      </c>
    </row>
    <row r="71" spans="1:30">
      <c r="A71" s="279">
        <v>3</v>
      </c>
      <c r="B71" s="19">
        <v>44</v>
      </c>
      <c r="C71" s="280" t="s">
        <v>688</v>
      </c>
      <c r="D71" s="285"/>
      <c r="E71" s="281">
        <v>359</v>
      </c>
      <c r="F71" s="280" t="s">
        <v>31</v>
      </c>
      <c r="G71" s="281">
        <v>402</v>
      </c>
      <c r="H71" s="285"/>
      <c r="I71" s="285">
        <v>24</v>
      </c>
      <c r="J71" s="285">
        <v>150</v>
      </c>
      <c r="K71" s="31">
        <v>2</v>
      </c>
      <c r="L71" s="285">
        <v>19</v>
      </c>
      <c r="M71" s="31">
        <v>72</v>
      </c>
      <c r="N71" s="31">
        <v>1</v>
      </c>
      <c r="O71" s="31">
        <v>0</v>
      </c>
      <c r="P71" s="31"/>
      <c r="Q71" s="31">
        <v>13</v>
      </c>
      <c r="R71" s="285"/>
      <c r="S71" s="285">
        <v>1</v>
      </c>
      <c r="T71" s="33"/>
      <c r="U71" s="33">
        <v>0</v>
      </c>
      <c r="V71" s="287"/>
      <c r="W71" s="285"/>
      <c r="X71" s="285"/>
      <c r="Y71" s="285"/>
      <c r="Z71" s="285"/>
      <c r="AA71" s="285"/>
      <c r="AB71" s="285">
        <v>0</v>
      </c>
      <c r="AC71" s="31">
        <v>17</v>
      </c>
      <c r="AD71" s="285">
        <f t="shared" si="5"/>
        <v>299</v>
      </c>
    </row>
    <row r="72" spans="1:30">
      <c r="A72" s="279">
        <v>3</v>
      </c>
      <c r="B72" s="19">
        <v>44</v>
      </c>
      <c r="C72" s="280" t="s">
        <v>688</v>
      </c>
      <c r="D72" s="285"/>
      <c r="E72" s="281">
        <v>359</v>
      </c>
      <c r="F72" s="280" t="s">
        <v>32</v>
      </c>
      <c r="G72" s="281">
        <v>401</v>
      </c>
      <c r="H72" s="285"/>
      <c r="I72" s="285">
        <v>30</v>
      </c>
      <c r="J72" s="285">
        <v>141</v>
      </c>
      <c r="K72" s="31">
        <v>1</v>
      </c>
      <c r="L72" s="285">
        <v>16</v>
      </c>
      <c r="M72" s="31">
        <v>73</v>
      </c>
      <c r="N72" s="31">
        <v>2</v>
      </c>
      <c r="O72" s="31">
        <v>4</v>
      </c>
      <c r="P72" s="31"/>
      <c r="Q72" s="31">
        <v>31</v>
      </c>
      <c r="R72" s="285"/>
      <c r="S72" s="285">
        <v>0</v>
      </c>
      <c r="T72" s="33"/>
      <c r="U72" s="33">
        <v>0</v>
      </c>
      <c r="V72" s="287"/>
      <c r="W72" s="285"/>
      <c r="X72" s="285"/>
      <c r="Y72" s="285"/>
      <c r="Z72" s="285"/>
      <c r="AA72" s="285"/>
      <c r="AB72" s="285">
        <v>0</v>
      </c>
      <c r="AC72" s="31">
        <v>7</v>
      </c>
      <c r="AD72" s="285">
        <f t="shared" si="5"/>
        <v>305</v>
      </c>
    </row>
    <row r="73" spans="1:30">
      <c r="A73" s="279">
        <v>3</v>
      </c>
      <c r="B73" s="19">
        <v>44</v>
      </c>
      <c r="C73" s="280" t="s">
        <v>688</v>
      </c>
      <c r="D73" s="285"/>
      <c r="E73" s="281">
        <v>360</v>
      </c>
      <c r="F73" s="280" t="s">
        <v>31</v>
      </c>
      <c r="G73" s="281">
        <v>695</v>
      </c>
      <c r="H73" s="285"/>
      <c r="I73" s="285">
        <v>93</v>
      </c>
      <c r="J73" s="285">
        <v>130</v>
      </c>
      <c r="K73" s="31">
        <v>5</v>
      </c>
      <c r="L73" s="285">
        <v>51</v>
      </c>
      <c r="M73" s="31">
        <v>115</v>
      </c>
      <c r="N73" s="31">
        <v>4</v>
      </c>
      <c r="O73" s="31">
        <v>6</v>
      </c>
      <c r="P73" s="31"/>
      <c r="Q73" s="31">
        <v>94</v>
      </c>
      <c r="R73" s="285"/>
      <c r="S73" s="285">
        <v>3</v>
      </c>
      <c r="T73" s="33"/>
      <c r="U73" s="33">
        <v>2</v>
      </c>
      <c r="V73" s="287"/>
      <c r="W73" s="285"/>
      <c r="X73" s="285"/>
      <c r="Y73" s="285"/>
      <c r="Z73" s="285"/>
      <c r="AA73" s="285"/>
      <c r="AB73" s="285">
        <v>0</v>
      </c>
      <c r="AC73" s="31">
        <v>17</v>
      </c>
      <c r="AD73" s="285">
        <f t="shared" si="5"/>
        <v>520</v>
      </c>
    </row>
    <row r="74" spans="1:30">
      <c r="A74" s="279">
        <v>3</v>
      </c>
      <c r="B74" s="19">
        <v>44</v>
      </c>
      <c r="C74" s="280" t="s">
        <v>688</v>
      </c>
      <c r="D74" s="285"/>
      <c r="E74" s="281">
        <v>360</v>
      </c>
      <c r="F74" s="280" t="s">
        <v>32</v>
      </c>
      <c r="G74" s="281">
        <v>694</v>
      </c>
      <c r="H74" s="285"/>
      <c r="I74" s="285">
        <v>105</v>
      </c>
      <c r="J74" s="285">
        <v>148</v>
      </c>
      <c r="K74" s="31">
        <v>13</v>
      </c>
      <c r="L74" s="285">
        <v>54</v>
      </c>
      <c r="M74" s="31">
        <v>103</v>
      </c>
      <c r="N74" s="31">
        <v>1</v>
      </c>
      <c r="O74" s="31">
        <v>6</v>
      </c>
      <c r="P74" s="31"/>
      <c r="Q74" s="31">
        <v>54</v>
      </c>
      <c r="R74" s="285"/>
      <c r="S74" s="285">
        <v>0</v>
      </c>
      <c r="T74" s="33"/>
      <c r="U74" s="33">
        <v>1</v>
      </c>
      <c r="V74" s="287"/>
      <c r="W74" s="285"/>
      <c r="X74" s="285"/>
      <c r="Y74" s="285"/>
      <c r="Z74" s="285"/>
      <c r="AA74" s="285"/>
      <c r="AB74" s="285">
        <v>0</v>
      </c>
      <c r="AC74" s="31">
        <v>16</v>
      </c>
      <c r="AD74" s="285">
        <f t="shared" si="5"/>
        <v>501</v>
      </c>
    </row>
    <row r="75" spans="1:30">
      <c r="A75" s="279">
        <v>3</v>
      </c>
      <c r="B75" s="19">
        <v>44</v>
      </c>
      <c r="C75" s="280" t="s">
        <v>688</v>
      </c>
      <c r="D75" s="285"/>
      <c r="E75" s="281">
        <v>361</v>
      </c>
      <c r="F75" s="280" t="s">
        <v>31</v>
      </c>
      <c r="G75" s="281">
        <v>418</v>
      </c>
      <c r="H75" s="285"/>
      <c r="I75" s="285">
        <v>32</v>
      </c>
      <c r="J75" s="285">
        <v>54</v>
      </c>
      <c r="K75" s="31">
        <v>5</v>
      </c>
      <c r="L75" s="285">
        <v>39</v>
      </c>
      <c r="M75" s="31">
        <v>69</v>
      </c>
      <c r="N75" s="31">
        <v>0</v>
      </c>
      <c r="O75" s="31">
        <v>7</v>
      </c>
      <c r="P75" s="31"/>
      <c r="Q75" s="31">
        <v>47</v>
      </c>
      <c r="R75" s="285"/>
      <c r="S75" s="285">
        <v>4</v>
      </c>
      <c r="T75" s="33"/>
      <c r="U75" s="33">
        <v>1</v>
      </c>
      <c r="V75" s="287"/>
      <c r="W75" s="285"/>
      <c r="X75" s="285"/>
      <c r="Y75" s="285"/>
      <c r="Z75" s="285"/>
      <c r="AA75" s="285"/>
      <c r="AB75" s="285">
        <v>0</v>
      </c>
      <c r="AC75" s="31">
        <v>10</v>
      </c>
      <c r="AD75" s="285">
        <f t="shared" si="5"/>
        <v>268</v>
      </c>
    </row>
    <row r="76" spans="1:30">
      <c r="A76" s="279">
        <v>3</v>
      </c>
      <c r="B76" s="19">
        <v>44</v>
      </c>
      <c r="C76" s="280" t="s">
        <v>688</v>
      </c>
      <c r="D76" s="285"/>
      <c r="E76" s="281">
        <v>361</v>
      </c>
      <c r="F76" s="280" t="s">
        <v>79</v>
      </c>
      <c r="G76" s="281">
        <v>369</v>
      </c>
      <c r="H76" s="285"/>
      <c r="I76" s="285">
        <v>47</v>
      </c>
      <c r="J76" s="285">
        <v>84</v>
      </c>
      <c r="K76" s="31">
        <v>3</v>
      </c>
      <c r="L76" s="285">
        <v>12</v>
      </c>
      <c r="M76" s="31">
        <v>58</v>
      </c>
      <c r="N76" s="31">
        <v>1</v>
      </c>
      <c r="O76" s="31">
        <v>2</v>
      </c>
      <c r="P76" s="31"/>
      <c r="Q76" s="31">
        <v>16</v>
      </c>
      <c r="R76" s="285"/>
      <c r="S76" s="285">
        <v>1</v>
      </c>
      <c r="T76" s="33"/>
      <c r="U76" s="33">
        <v>1</v>
      </c>
      <c r="V76" s="287"/>
      <c r="W76" s="285"/>
      <c r="X76" s="285"/>
      <c r="Y76" s="285"/>
      <c r="Z76" s="285"/>
      <c r="AA76" s="285"/>
      <c r="AB76" s="285">
        <v>0</v>
      </c>
      <c r="AC76" s="31">
        <v>8</v>
      </c>
      <c r="AD76" s="285">
        <f t="shared" si="5"/>
        <v>233</v>
      </c>
    </row>
    <row r="77" spans="1:30">
      <c r="A77" s="279">
        <v>3</v>
      </c>
      <c r="B77" s="19">
        <v>44</v>
      </c>
      <c r="C77" s="280" t="s">
        <v>688</v>
      </c>
      <c r="D77" s="285"/>
      <c r="E77" s="281">
        <v>362</v>
      </c>
      <c r="F77" s="280" t="s">
        <v>31</v>
      </c>
      <c r="G77" s="281">
        <v>571</v>
      </c>
      <c r="H77" s="285"/>
      <c r="I77" s="285">
        <v>125</v>
      </c>
      <c r="J77" s="285">
        <v>100</v>
      </c>
      <c r="K77" s="31">
        <v>11</v>
      </c>
      <c r="L77" s="285">
        <v>1</v>
      </c>
      <c r="M77" s="31">
        <v>92</v>
      </c>
      <c r="N77" s="31">
        <v>2</v>
      </c>
      <c r="O77" s="31">
        <v>3</v>
      </c>
      <c r="P77" s="31"/>
      <c r="Q77" s="31">
        <v>56</v>
      </c>
      <c r="R77" s="285"/>
      <c r="S77" s="285">
        <v>0</v>
      </c>
      <c r="T77" s="33"/>
      <c r="U77" s="33">
        <v>2</v>
      </c>
      <c r="V77" s="287"/>
      <c r="W77" s="285"/>
      <c r="X77" s="285"/>
      <c r="Y77" s="285"/>
      <c r="Z77" s="285"/>
      <c r="AA77" s="285"/>
      <c r="AB77" s="285">
        <v>0</v>
      </c>
      <c r="AC77" s="31">
        <v>13</v>
      </c>
      <c r="AD77" s="285">
        <f t="shared" si="5"/>
        <v>405</v>
      </c>
    </row>
    <row r="78" spans="1:30">
      <c r="A78" s="279">
        <v>3</v>
      </c>
      <c r="B78" s="19">
        <v>44</v>
      </c>
      <c r="C78" s="280" t="s">
        <v>688</v>
      </c>
      <c r="D78" s="285"/>
      <c r="E78" s="281">
        <v>362</v>
      </c>
      <c r="F78" s="280" t="s">
        <v>79</v>
      </c>
      <c r="G78" s="281">
        <v>318</v>
      </c>
      <c r="H78" s="285"/>
      <c r="I78" s="285">
        <v>62</v>
      </c>
      <c r="J78" s="285">
        <v>68</v>
      </c>
      <c r="K78" s="31">
        <v>0</v>
      </c>
      <c r="L78" s="285">
        <v>8</v>
      </c>
      <c r="M78" s="31">
        <v>12</v>
      </c>
      <c r="N78" s="31">
        <v>1</v>
      </c>
      <c r="O78" s="31">
        <v>4</v>
      </c>
      <c r="P78" s="31"/>
      <c r="Q78" s="31">
        <v>37</v>
      </c>
      <c r="R78" s="285"/>
      <c r="S78" s="285">
        <v>1</v>
      </c>
      <c r="T78" s="33"/>
      <c r="U78" s="33">
        <v>1</v>
      </c>
      <c r="V78" s="287"/>
      <c r="W78" s="285"/>
      <c r="X78" s="285"/>
      <c r="Y78" s="285"/>
      <c r="Z78" s="285"/>
      <c r="AA78" s="285"/>
      <c r="AB78" s="285">
        <v>0</v>
      </c>
      <c r="AC78" s="31">
        <v>8</v>
      </c>
      <c r="AD78" s="285">
        <f t="shared" si="5"/>
        <v>202</v>
      </c>
    </row>
    <row r="79" spans="1:30">
      <c r="A79" s="279">
        <v>3</v>
      </c>
      <c r="B79" s="19">
        <v>44</v>
      </c>
      <c r="C79" s="280" t="s">
        <v>688</v>
      </c>
      <c r="D79" s="285"/>
      <c r="E79" s="281">
        <v>363</v>
      </c>
      <c r="F79" s="280" t="s">
        <v>31</v>
      </c>
      <c r="G79" s="281">
        <v>580</v>
      </c>
      <c r="H79" s="285"/>
      <c r="I79" s="285">
        <v>110</v>
      </c>
      <c r="J79" s="285">
        <v>181</v>
      </c>
      <c r="K79" s="31">
        <v>1</v>
      </c>
      <c r="L79" s="285">
        <v>2</v>
      </c>
      <c r="M79" s="31">
        <v>107</v>
      </c>
      <c r="N79" s="31">
        <v>1</v>
      </c>
      <c r="O79" s="31">
        <v>0</v>
      </c>
      <c r="P79" s="31"/>
      <c r="Q79" s="31">
        <v>13</v>
      </c>
      <c r="R79" s="285"/>
      <c r="S79" s="285">
        <v>0</v>
      </c>
      <c r="T79" s="33"/>
      <c r="U79" s="33">
        <v>2</v>
      </c>
      <c r="V79" s="287"/>
      <c r="W79" s="285"/>
      <c r="X79" s="285"/>
      <c r="Y79" s="285"/>
      <c r="Z79" s="285"/>
      <c r="AA79" s="285"/>
      <c r="AB79" s="285">
        <v>0</v>
      </c>
      <c r="AC79" s="31">
        <v>4</v>
      </c>
      <c r="AD79" s="285">
        <f t="shared" si="5"/>
        <v>421</v>
      </c>
    </row>
    <row r="80" spans="1:30" ht="17.25" thickBot="1">
      <c r="A80" s="519">
        <v>3</v>
      </c>
      <c r="B80" s="520">
        <v>44</v>
      </c>
      <c r="C80" s="521" t="s">
        <v>688</v>
      </c>
      <c r="D80" s="285"/>
      <c r="E80" s="281">
        <v>364</v>
      </c>
      <c r="F80" s="280" t="s">
        <v>31</v>
      </c>
      <c r="G80" s="281">
        <v>348</v>
      </c>
      <c r="H80" s="285"/>
      <c r="I80" s="285">
        <v>27</v>
      </c>
      <c r="J80" s="285">
        <v>86</v>
      </c>
      <c r="K80" s="31">
        <v>3</v>
      </c>
      <c r="L80" s="285">
        <v>19</v>
      </c>
      <c r="M80" s="31">
        <v>80</v>
      </c>
      <c r="N80" s="31">
        <v>3</v>
      </c>
      <c r="O80" s="31">
        <v>5</v>
      </c>
      <c r="P80" s="31"/>
      <c r="Q80" s="31">
        <v>4</v>
      </c>
      <c r="R80" s="285"/>
      <c r="S80" s="285">
        <v>2</v>
      </c>
      <c r="T80" s="33"/>
      <c r="U80" s="33">
        <v>0</v>
      </c>
      <c r="V80" s="287"/>
      <c r="W80" s="285"/>
      <c r="X80" s="285"/>
      <c r="Y80" s="285"/>
      <c r="Z80" s="285"/>
      <c r="AA80" s="285"/>
      <c r="AB80" s="285">
        <v>0</v>
      </c>
      <c r="AC80" s="31">
        <v>9</v>
      </c>
      <c r="AD80" s="285">
        <f t="shared" si="5"/>
        <v>238</v>
      </c>
    </row>
    <row r="81" spans="1:30">
      <c r="B81" s="291" t="s">
        <v>63</v>
      </c>
      <c r="C81" s="669" t="s">
        <v>64</v>
      </c>
      <c r="D81" s="670"/>
      <c r="E81" s="670"/>
      <c r="F81" s="671"/>
      <c r="G81" s="114">
        <f>SUM(G22:G80)</f>
        <v>28556</v>
      </c>
      <c r="H81" s="114">
        <f>SUM(H22:H80)</f>
        <v>0</v>
      </c>
      <c r="I81" s="114">
        <f t="shared" ref="I81:AC81" si="6">SUM(I22:I80)</f>
        <v>3138</v>
      </c>
      <c r="J81" s="114">
        <f t="shared" si="6"/>
        <v>6037</v>
      </c>
      <c r="K81" s="114">
        <f t="shared" si="6"/>
        <v>226</v>
      </c>
      <c r="L81" s="114">
        <f t="shared" si="6"/>
        <v>759</v>
      </c>
      <c r="M81" s="114">
        <f t="shared" si="6"/>
        <v>5719</v>
      </c>
      <c r="N81" s="114">
        <f t="shared" si="6"/>
        <v>100</v>
      </c>
      <c r="O81" s="114">
        <f t="shared" si="6"/>
        <v>247</v>
      </c>
      <c r="P81" s="114">
        <f t="shared" si="6"/>
        <v>0</v>
      </c>
      <c r="Q81" s="114">
        <f t="shared" si="6"/>
        <v>2206</v>
      </c>
      <c r="R81" s="114">
        <f t="shared" si="6"/>
        <v>0</v>
      </c>
      <c r="S81" s="114">
        <f t="shared" si="6"/>
        <v>77</v>
      </c>
      <c r="T81" s="114">
        <f t="shared" si="6"/>
        <v>0</v>
      </c>
      <c r="U81" s="114">
        <f t="shared" si="6"/>
        <v>95</v>
      </c>
      <c r="V81" s="114">
        <f t="shared" si="6"/>
        <v>0</v>
      </c>
      <c r="W81" s="114">
        <f t="shared" si="6"/>
        <v>0</v>
      </c>
      <c r="X81" s="114">
        <f t="shared" si="6"/>
        <v>0</v>
      </c>
      <c r="Y81" s="114">
        <f t="shared" si="6"/>
        <v>0</v>
      </c>
      <c r="Z81" s="114">
        <f t="shared" si="6"/>
        <v>0</v>
      </c>
      <c r="AA81" s="114">
        <f t="shared" si="6"/>
        <v>0</v>
      </c>
      <c r="AB81" s="114">
        <f t="shared" si="6"/>
        <v>1</v>
      </c>
      <c r="AC81" s="114">
        <f t="shared" si="6"/>
        <v>576</v>
      </c>
      <c r="AD81" s="114">
        <f>SUM(AD22:AD80)</f>
        <v>19181</v>
      </c>
    </row>
    <row r="82" spans="1:30">
      <c r="E82" s="288"/>
      <c r="F82" s="288"/>
      <c r="T82" s="277">
        <f>T81/2</f>
        <v>0</v>
      </c>
      <c r="U82" s="277">
        <f>U81/2</f>
        <v>47.5</v>
      </c>
    </row>
    <row r="83" spans="1:30">
      <c r="B83" s="291" t="s">
        <v>65</v>
      </c>
      <c r="C83" s="660" t="s">
        <v>66</v>
      </c>
      <c r="D83" s="661"/>
      <c r="E83" s="661"/>
      <c r="F83" s="662"/>
      <c r="G83" s="292" t="s">
        <v>6</v>
      </c>
      <c r="H83" s="502" t="s">
        <v>7</v>
      </c>
      <c r="I83" s="502" t="s">
        <v>8</v>
      </c>
      <c r="J83" s="502" t="s">
        <v>9</v>
      </c>
      <c r="K83" s="502" t="s">
        <v>10</v>
      </c>
      <c r="L83" s="502" t="s">
        <v>11</v>
      </c>
      <c r="M83" s="502" t="s">
        <v>12</v>
      </c>
      <c r="N83" s="502" t="s">
        <v>13</v>
      </c>
      <c r="O83" s="502" t="s">
        <v>14</v>
      </c>
      <c r="P83" s="502" t="s">
        <v>15</v>
      </c>
      <c r="Q83" s="502" t="s">
        <v>16</v>
      </c>
      <c r="R83" s="502" t="s">
        <v>17</v>
      </c>
      <c r="S83" s="502" t="s">
        <v>18</v>
      </c>
      <c r="T83" s="502" t="s">
        <v>22</v>
      </c>
      <c r="U83" s="502" t="s">
        <v>23</v>
      </c>
      <c r="V83" s="502" t="s">
        <v>24</v>
      </c>
      <c r="W83" s="502" t="s">
        <v>25</v>
      </c>
      <c r="X83" s="502" t="s">
        <v>26</v>
      </c>
      <c r="Y83" s="502" t="s">
        <v>27</v>
      </c>
      <c r="Z83" s="502" t="s">
        <v>28</v>
      </c>
      <c r="AA83" s="502" t="s">
        <v>29</v>
      </c>
    </row>
    <row r="84" spans="1:30">
      <c r="C84" s="663"/>
      <c r="D84" s="664"/>
      <c r="E84" s="664"/>
      <c r="F84" s="665"/>
      <c r="G84" s="285">
        <f>G81</f>
        <v>28556</v>
      </c>
      <c r="H84" s="285">
        <f>H81</f>
        <v>0</v>
      </c>
      <c r="I84" s="285">
        <f>I81+48</f>
        <v>3186</v>
      </c>
      <c r="J84" s="285">
        <f>J81</f>
        <v>6037</v>
      </c>
      <c r="K84" s="285">
        <f>K81+47</f>
        <v>273</v>
      </c>
      <c r="L84" s="285">
        <f t="shared" ref="L84:P84" si="7">L81</f>
        <v>759</v>
      </c>
      <c r="M84" s="285">
        <f t="shared" si="7"/>
        <v>5719</v>
      </c>
      <c r="N84" s="285">
        <f t="shared" si="7"/>
        <v>100</v>
      </c>
      <c r="O84" s="285">
        <f t="shared" si="7"/>
        <v>247</v>
      </c>
      <c r="P84" s="285">
        <f t="shared" si="7"/>
        <v>0</v>
      </c>
      <c r="Q84" s="285">
        <f>Q81</f>
        <v>2206</v>
      </c>
      <c r="R84" s="285">
        <f t="shared" ref="R84:S84" si="8">R81</f>
        <v>0</v>
      </c>
      <c r="S84" s="285">
        <f t="shared" si="8"/>
        <v>77</v>
      </c>
      <c r="T84" s="285">
        <f>W22</f>
        <v>0</v>
      </c>
      <c r="U84" s="285">
        <f>X22</f>
        <v>0</v>
      </c>
      <c r="V84" s="285">
        <f>Y22</f>
        <v>0</v>
      </c>
      <c r="W84" s="285">
        <f>Z22</f>
        <v>0</v>
      </c>
      <c r="X84" s="285">
        <f>AA22</f>
        <v>0</v>
      </c>
      <c r="Y84" s="285">
        <f>AB81</f>
        <v>1</v>
      </c>
      <c r="Z84" s="285">
        <f>AC81</f>
        <v>576</v>
      </c>
      <c r="AA84" s="285">
        <f>SUM(H84:Z84)</f>
        <v>19181</v>
      </c>
    </row>
    <row r="85" spans="1:30">
      <c r="E85" s="288"/>
      <c r="F85" s="288"/>
    </row>
    <row r="86" spans="1:30" ht="33.75" customHeight="1">
      <c r="B86" s="291" t="s">
        <v>67</v>
      </c>
      <c r="C86" s="666" t="s">
        <v>68</v>
      </c>
      <c r="D86" s="666"/>
      <c r="E86" s="666"/>
      <c r="F86" s="666"/>
      <c r="G86" s="292" t="s">
        <v>6</v>
      </c>
      <c r="H86" s="499" t="s">
        <v>7</v>
      </c>
      <c r="I86" s="667" t="s">
        <v>70</v>
      </c>
      <c r="J86" s="667"/>
      <c r="K86" s="499" t="s">
        <v>9</v>
      </c>
      <c r="L86" s="502" t="s">
        <v>11</v>
      </c>
      <c r="M86" s="502" t="s">
        <v>12</v>
      </c>
      <c r="N86" s="502" t="s">
        <v>13</v>
      </c>
      <c r="O86" s="502" t="s">
        <v>14</v>
      </c>
      <c r="P86" s="502" t="s">
        <v>15</v>
      </c>
      <c r="Q86" s="502" t="s">
        <v>16</v>
      </c>
      <c r="R86" s="502" t="s">
        <v>17</v>
      </c>
      <c r="S86" s="502" t="s">
        <v>18</v>
      </c>
      <c r="T86" s="502" t="s">
        <v>22</v>
      </c>
      <c r="U86" s="502" t="s">
        <v>23</v>
      </c>
      <c r="V86" s="502" t="s">
        <v>24</v>
      </c>
      <c r="W86" s="502" t="s">
        <v>25</v>
      </c>
      <c r="X86" s="502" t="s">
        <v>26</v>
      </c>
      <c r="Y86" s="502" t="s">
        <v>27</v>
      </c>
      <c r="Z86" s="502" t="s">
        <v>28</v>
      </c>
      <c r="AA86" s="502" t="s">
        <v>29</v>
      </c>
    </row>
    <row r="87" spans="1:30">
      <c r="C87" s="666"/>
      <c r="D87" s="666"/>
      <c r="E87" s="666"/>
      <c r="F87" s="666"/>
      <c r="G87" s="285">
        <f>G81</f>
        <v>28556</v>
      </c>
      <c r="H87" s="500">
        <v>0</v>
      </c>
      <c r="I87" s="668">
        <f>I84+K84</f>
        <v>3459</v>
      </c>
      <c r="J87" s="668"/>
      <c r="K87" s="500">
        <f>J84</f>
        <v>6037</v>
      </c>
      <c r="L87" s="285">
        <f>L84</f>
        <v>759</v>
      </c>
      <c r="M87" s="285">
        <f t="shared" ref="M87:Z87" si="9">M84</f>
        <v>5719</v>
      </c>
      <c r="N87" s="285">
        <f t="shared" si="9"/>
        <v>100</v>
      </c>
      <c r="O87" s="285">
        <f t="shared" si="9"/>
        <v>247</v>
      </c>
      <c r="P87" s="285">
        <f t="shared" si="9"/>
        <v>0</v>
      </c>
      <c r="Q87" s="285">
        <f t="shared" si="9"/>
        <v>2206</v>
      </c>
      <c r="R87" s="285">
        <f t="shared" si="9"/>
        <v>0</v>
      </c>
      <c r="S87" s="285">
        <f t="shared" si="9"/>
        <v>77</v>
      </c>
      <c r="T87" s="285">
        <f t="shared" si="9"/>
        <v>0</v>
      </c>
      <c r="U87" s="285">
        <f t="shared" si="9"/>
        <v>0</v>
      </c>
      <c r="V87" s="285">
        <f t="shared" si="9"/>
        <v>0</v>
      </c>
      <c r="W87" s="285">
        <f t="shared" si="9"/>
        <v>0</v>
      </c>
      <c r="X87" s="285">
        <f t="shared" si="9"/>
        <v>0</v>
      </c>
      <c r="Y87" s="285">
        <f t="shared" si="9"/>
        <v>1</v>
      </c>
      <c r="Z87" s="285">
        <f t="shared" si="9"/>
        <v>576</v>
      </c>
      <c r="AA87" s="285">
        <f>SUM(H87:Z87)</f>
        <v>19181</v>
      </c>
    </row>
    <row r="90" spans="1:30">
      <c r="A90" s="276" t="s">
        <v>0</v>
      </c>
      <c r="B90" s="283" t="s">
        <v>1</v>
      </c>
      <c r="C90" s="282" t="s">
        <v>2</v>
      </c>
      <c r="D90" s="282" t="s">
        <v>3</v>
      </c>
      <c r="E90" s="275" t="s">
        <v>4</v>
      </c>
      <c r="F90" s="275" t="s">
        <v>5</v>
      </c>
      <c r="G90" s="275" t="s">
        <v>6</v>
      </c>
      <c r="H90" s="502" t="s">
        <v>7</v>
      </c>
      <c r="I90" s="502" t="s">
        <v>8</v>
      </c>
      <c r="J90" s="502" t="s">
        <v>9</v>
      </c>
      <c r="K90" s="502" t="s">
        <v>10</v>
      </c>
      <c r="L90" s="502" t="s">
        <v>11</v>
      </c>
      <c r="M90" s="502" t="s">
        <v>12</v>
      </c>
      <c r="N90" s="502" t="s">
        <v>13</v>
      </c>
      <c r="O90" s="502" t="s">
        <v>14</v>
      </c>
      <c r="P90" s="502" t="s">
        <v>15</v>
      </c>
      <c r="Q90" s="502" t="s">
        <v>16</v>
      </c>
      <c r="R90" s="502" t="s">
        <v>17</v>
      </c>
      <c r="S90" s="502" t="s">
        <v>18</v>
      </c>
      <c r="T90" s="286" t="s">
        <v>19</v>
      </c>
      <c r="U90" s="286" t="s">
        <v>20</v>
      </c>
      <c r="V90" s="286" t="s">
        <v>21</v>
      </c>
      <c r="W90" s="502" t="s">
        <v>22</v>
      </c>
      <c r="X90" s="502" t="s">
        <v>23</v>
      </c>
      <c r="Y90" s="502" t="s">
        <v>24</v>
      </c>
      <c r="Z90" s="502" t="s">
        <v>25</v>
      </c>
      <c r="AA90" s="502" t="s">
        <v>26</v>
      </c>
      <c r="AB90" s="502" t="s">
        <v>27</v>
      </c>
      <c r="AC90" s="502" t="s">
        <v>28</v>
      </c>
      <c r="AD90" s="502" t="s">
        <v>29</v>
      </c>
    </row>
    <row r="91" spans="1:30">
      <c r="A91" s="279">
        <v>3</v>
      </c>
      <c r="B91" s="19">
        <v>131</v>
      </c>
      <c r="C91" s="280" t="s">
        <v>689</v>
      </c>
      <c r="E91" s="281">
        <v>851</v>
      </c>
      <c r="F91" s="280" t="s">
        <v>31</v>
      </c>
      <c r="G91" s="281">
        <v>728</v>
      </c>
      <c r="H91" s="277">
        <v>1</v>
      </c>
      <c r="I91" s="285">
        <v>257</v>
      </c>
      <c r="J91" s="285">
        <v>77</v>
      </c>
      <c r="K91" s="285">
        <v>0</v>
      </c>
      <c r="L91" s="285">
        <v>7</v>
      </c>
      <c r="M91" s="285">
        <v>0</v>
      </c>
      <c r="N91" s="285">
        <v>10</v>
      </c>
      <c r="O91" s="285">
        <v>0</v>
      </c>
      <c r="P91" s="285">
        <v>6</v>
      </c>
      <c r="Q91" s="285">
        <v>267</v>
      </c>
      <c r="R91" s="285">
        <v>0</v>
      </c>
      <c r="S91" s="285">
        <v>3</v>
      </c>
      <c r="T91" s="287">
        <v>0</v>
      </c>
      <c r="U91" s="287">
        <v>1</v>
      </c>
      <c r="V91" s="287"/>
      <c r="W91" s="285"/>
      <c r="X91" s="285"/>
      <c r="Y91" s="285"/>
      <c r="Z91" s="285"/>
      <c r="AA91" s="285"/>
      <c r="AB91" s="285">
        <v>0</v>
      </c>
      <c r="AC91" s="285">
        <v>3</v>
      </c>
      <c r="AD91" s="285">
        <f>SUM(H91:AC91)</f>
        <v>632</v>
      </c>
    </row>
    <row r="92" spans="1:30">
      <c r="A92" s="279">
        <v>3</v>
      </c>
      <c r="B92" s="19">
        <v>131</v>
      </c>
      <c r="C92" s="280" t="s">
        <v>689</v>
      </c>
      <c r="E92" s="281">
        <v>851</v>
      </c>
      <c r="F92" s="280" t="s">
        <v>32</v>
      </c>
      <c r="G92" s="281">
        <v>727</v>
      </c>
      <c r="H92" s="277">
        <v>0</v>
      </c>
      <c r="I92" s="285">
        <v>226</v>
      </c>
      <c r="J92" s="285">
        <v>106</v>
      </c>
      <c r="K92" s="285">
        <v>0</v>
      </c>
      <c r="L92" s="285">
        <v>6</v>
      </c>
      <c r="M92" s="285">
        <v>0</v>
      </c>
      <c r="N92" s="285">
        <v>3</v>
      </c>
      <c r="O92" s="285">
        <v>0</v>
      </c>
      <c r="P92" s="285">
        <v>2</v>
      </c>
      <c r="Q92" s="285">
        <v>282</v>
      </c>
      <c r="R92" s="285">
        <v>0</v>
      </c>
      <c r="S92" s="285">
        <v>0</v>
      </c>
      <c r="T92" s="287">
        <v>0</v>
      </c>
      <c r="U92" s="287">
        <v>1</v>
      </c>
      <c r="V92" s="287"/>
      <c r="W92" s="285"/>
      <c r="X92" s="285"/>
      <c r="Y92" s="285"/>
      <c r="Z92" s="285"/>
      <c r="AA92" s="285"/>
      <c r="AB92" s="285">
        <v>0</v>
      </c>
      <c r="AC92" s="285">
        <v>5</v>
      </c>
      <c r="AD92" s="285">
        <f t="shared" ref="AD92:AD123" si="10">SUM(H92:AC92)</f>
        <v>631</v>
      </c>
    </row>
    <row r="93" spans="1:30">
      <c r="A93" s="279">
        <v>3</v>
      </c>
      <c r="B93" s="19">
        <v>131</v>
      </c>
      <c r="C93" s="280" t="s">
        <v>689</v>
      </c>
      <c r="E93" s="281">
        <v>852</v>
      </c>
      <c r="F93" s="280" t="s">
        <v>31</v>
      </c>
      <c r="G93" s="281">
        <v>657</v>
      </c>
      <c r="H93" s="277">
        <v>0</v>
      </c>
      <c r="I93" s="285">
        <v>206</v>
      </c>
      <c r="J93" s="285">
        <v>37</v>
      </c>
      <c r="K93" s="285">
        <v>1</v>
      </c>
      <c r="L93" s="285">
        <v>3</v>
      </c>
      <c r="M93" s="285">
        <v>3</v>
      </c>
      <c r="N93" s="285">
        <v>16</v>
      </c>
      <c r="O93" s="285">
        <v>2</v>
      </c>
      <c r="P93" s="285">
        <v>1</v>
      </c>
      <c r="Q93" s="285">
        <v>271</v>
      </c>
      <c r="R93" s="285">
        <v>0</v>
      </c>
      <c r="S93" s="285">
        <v>2</v>
      </c>
      <c r="T93" s="287">
        <v>0</v>
      </c>
      <c r="U93" s="287">
        <v>0</v>
      </c>
      <c r="V93" s="287"/>
      <c r="W93" s="285"/>
      <c r="X93" s="285"/>
      <c r="Y93" s="285"/>
      <c r="Z93" s="285"/>
      <c r="AA93" s="285"/>
      <c r="AB93" s="285">
        <v>0</v>
      </c>
      <c r="AC93" s="285">
        <v>8</v>
      </c>
      <c r="AD93" s="285">
        <f t="shared" si="10"/>
        <v>550</v>
      </c>
    </row>
    <row r="94" spans="1:30">
      <c r="A94" s="279">
        <v>3</v>
      </c>
      <c r="B94" s="19">
        <v>131</v>
      </c>
      <c r="C94" s="280" t="s">
        <v>689</v>
      </c>
      <c r="E94" s="281">
        <v>852</v>
      </c>
      <c r="F94" s="280" t="s">
        <v>32</v>
      </c>
      <c r="G94" s="281">
        <v>657</v>
      </c>
      <c r="H94" s="277">
        <v>0</v>
      </c>
      <c r="I94" s="285">
        <v>228</v>
      </c>
      <c r="J94" s="285">
        <v>41</v>
      </c>
      <c r="K94" s="285">
        <v>2</v>
      </c>
      <c r="L94" s="285">
        <v>4</v>
      </c>
      <c r="M94" s="285">
        <v>2</v>
      </c>
      <c r="N94" s="285">
        <v>4</v>
      </c>
      <c r="O94" s="285">
        <v>6</v>
      </c>
      <c r="P94" s="285">
        <v>3</v>
      </c>
      <c r="Q94" s="285">
        <v>249</v>
      </c>
      <c r="R94" s="285">
        <v>0</v>
      </c>
      <c r="S94" s="285">
        <v>2</v>
      </c>
      <c r="T94" s="287">
        <v>0</v>
      </c>
      <c r="U94" s="287">
        <v>1</v>
      </c>
      <c r="V94" s="287"/>
      <c r="W94" s="285"/>
      <c r="X94" s="285"/>
      <c r="Y94" s="285"/>
      <c r="Z94" s="285"/>
      <c r="AA94" s="285"/>
      <c r="AB94" s="285">
        <v>0</v>
      </c>
      <c r="AC94" s="285">
        <v>6</v>
      </c>
      <c r="AD94" s="285">
        <f t="shared" si="10"/>
        <v>548</v>
      </c>
    </row>
    <row r="95" spans="1:30">
      <c r="A95" s="279">
        <v>3</v>
      </c>
      <c r="B95" s="19">
        <v>131</v>
      </c>
      <c r="C95" s="280" t="s">
        <v>689</v>
      </c>
      <c r="E95" s="281">
        <v>853</v>
      </c>
      <c r="F95" s="280" t="s">
        <v>31</v>
      </c>
      <c r="G95" s="281">
        <v>583</v>
      </c>
      <c r="H95" s="277">
        <v>1</v>
      </c>
      <c r="I95" s="285">
        <v>167</v>
      </c>
      <c r="J95" s="285">
        <v>59</v>
      </c>
      <c r="K95" s="285">
        <v>1</v>
      </c>
      <c r="L95" s="285">
        <v>2</v>
      </c>
      <c r="M95" s="285">
        <v>2</v>
      </c>
      <c r="N95" s="285">
        <v>13</v>
      </c>
      <c r="O95" s="285">
        <v>2</v>
      </c>
      <c r="P95" s="285">
        <v>2</v>
      </c>
      <c r="Q95" s="285">
        <v>218</v>
      </c>
      <c r="R95" s="285">
        <v>0</v>
      </c>
      <c r="S95" s="285">
        <v>2</v>
      </c>
      <c r="T95" s="287">
        <v>0</v>
      </c>
      <c r="U95" s="287">
        <v>2</v>
      </c>
      <c r="V95" s="287"/>
      <c r="W95" s="285"/>
      <c r="X95" s="285"/>
      <c r="Y95" s="285"/>
      <c r="Z95" s="285"/>
      <c r="AA95" s="285"/>
      <c r="AB95" s="285">
        <v>0</v>
      </c>
      <c r="AC95" s="285">
        <v>15</v>
      </c>
      <c r="AD95" s="285">
        <f t="shared" si="10"/>
        <v>486</v>
      </c>
    </row>
    <row r="96" spans="1:30">
      <c r="A96" s="279">
        <v>3</v>
      </c>
      <c r="B96" s="19">
        <v>131</v>
      </c>
      <c r="C96" s="280" t="s">
        <v>689</v>
      </c>
      <c r="E96" s="281">
        <v>853</v>
      </c>
      <c r="F96" s="280" t="s">
        <v>32</v>
      </c>
      <c r="G96" s="281">
        <v>583</v>
      </c>
      <c r="H96" s="277">
        <v>1</v>
      </c>
      <c r="I96" s="285">
        <v>191</v>
      </c>
      <c r="J96" s="285">
        <v>64</v>
      </c>
      <c r="K96" s="285">
        <v>0</v>
      </c>
      <c r="L96" s="285">
        <v>2</v>
      </c>
      <c r="M96" s="285">
        <v>1</v>
      </c>
      <c r="N96" s="285">
        <v>6</v>
      </c>
      <c r="O96" s="285">
        <v>1</v>
      </c>
      <c r="P96" s="285">
        <v>2</v>
      </c>
      <c r="Q96" s="285">
        <v>224</v>
      </c>
      <c r="R96" s="285">
        <v>0</v>
      </c>
      <c r="S96" s="285">
        <v>3</v>
      </c>
      <c r="T96" s="287">
        <v>0</v>
      </c>
      <c r="U96" s="287">
        <v>0</v>
      </c>
      <c r="V96" s="287"/>
      <c r="W96" s="285"/>
      <c r="X96" s="285"/>
      <c r="Y96" s="285"/>
      <c r="Z96" s="285"/>
      <c r="AA96" s="285"/>
      <c r="AB96" s="285">
        <v>0</v>
      </c>
      <c r="AC96" s="285">
        <v>3</v>
      </c>
      <c r="AD96" s="285">
        <f t="shared" si="10"/>
        <v>498</v>
      </c>
    </row>
    <row r="97" spans="1:30">
      <c r="A97" s="279">
        <v>3</v>
      </c>
      <c r="B97" s="19">
        <v>131</v>
      </c>
      <c r="C97" s="280" t="s">
        <v>689</v>
      </c>
      <c r="E97" s="281">
        <v>853</v>
      </c>
      <c r="F97" s="280" t="s">
        <v>79</v>
      </c>
      <c r="G97" s="281">
        <v>686</v>
      </c>
      <c r="H97" s="277">
        <v>2</v>
      </c>
      <c r="I97" s="285">
        <v>205</v>
      </c>
      <c r="J97" s="285">
        <v>40</v>
      </c>
      <c r="K97" s="285">
        <v>2</v>
      </c>
      <c r="L97" s="285">
        <v>2</v>
      </c>
      <c r="M97" s="285">
        <v>2</v>
      </c>
      <c r="N97" s="285">
        <v>9</v>
      </c>
      <c r="O97" s="285">
        <v>5</v>
      </c>
      <c r="P97" s="285">
        <v>4</v>
      </c>
      <c r="Q97" s="285">
        <v>318</v>
      </c>
      <c r="R97" s="285">
        <v>0</v>
      </c>
      <c r="S97" s="285">
        <v>1</v>
      </c>
      <c r="T97" s="287">
        <v>3</v>
      </c>
      <c r="U97" s="287">
        <v>1</v>
      </c>
      <c r="V97" s="287"/>
      <c r="W97" s="285"/>
      <c r="X97" s="285"/>
      <c r="Y97" s="285"/>
      <c r="Z97" s="285"/>
      <c r="AA97" s="285"/>
      <c r="AB97" s="285">
        <v>0</v>
      </c>
      <c r="AC97" s="285">
        <v>7</v>
      </c>
      <c r="AD97" s="285">
        <f t="shared" si="10"/>
        <v>601</v>
      </c>
    </row>
    <row r="98" spans="1:30">
      <c r="A98" s="279">
        <v>3</v>
      </c>
      <c r="B98" s="19">
        <v>131</v>
      </c>
      <c r="C98" s="280" t="s">
        <v>689</v>
      </c>
      <c r="E98" s="281">
        <v>854</v>
      </c>
      <c r="F98" s="280" t="s">
        <v>31</v>
      </c>
      <c r="G98" s="281">
        <v>651</v>
      </c>
      <c r="H98" s="277">
        <v>1</v>
      </c>
      <c r="I98" s="285">
        <v>219</v>
      </c>
      <c r="J98" s="285">
        <v>18</v>
      </c>
      <c r="K98" s="285">
        <v>1</v>
      </c>
      <c r="L98" s="285">
        <v>8</v>
      </c>
      <c r="M98" s="285">
        <v>11</v>
      </c>
      <c r="N98" s="285">
        <v>3</v>
      </c>
      <c r="O98" s="285">
        <v>2</v>
      </c>
      <c r="P98" s="285">
        <v>6</v>
      </c>
      <c r="Q98" s="285">
        <v>256</v>
      </c>
      <c r="R98" s="285">
        <v>0</v>
      </c>
      <c r="S98" s="285">
        <v>0</v>
      </c>
      <c r="T98" s="287">
        <v>0</v>
      </c>
      <c r="U98" s="287">
        <v>1</v>
      </c>
      <c r="V98" s="287"/>
      <c r="W98" s="285"/>
      <c r="X98" s="285"/>
      <c r="Y98" s="285"/>
      <c r="Z98" s="285"/>
      <c r="AA98" s="285"/>
      <c r="AB98" s="285">
        <v>0</v>
      </c>
      <c r="AC98" s="285">
        <v>6</v>
      </c>
      <c r="AD98" s="285">
        <f t="shared" si="10"/>
        <v>532</v>
      </c>
    </row>
    <row r="99" spans="1:30">
      <c r="A99" s="279">
        <v>3</v>
      </c>
      <c r="B99" s="19">
        <v>131</v>
      </c>
      <c r="C99" s="280" t="s">
        <v>689</v>
      </c>
      <c r="E99" s="281">
        <v>854</v>
      </c>
      <c r="F99" s="280" t="s">
        <v>32</v>
      </c>
      <c r="G99" s="281">
        <v>650</v>
      </c>
      <c r="H99" s="277">
        <v>1</v>
      </c>
      <c r="I99" s="285">
        <v>195</v>
      </c>
      <c r="J99" s="285">
        <v>24</v>
      </c>
      <c r="K99" s="285">
        <v>1</v>
      </c>
      <c r="L99" s="285">
        <v>11</v>
      </c>
      <c r="M99" s="285">
        <v>0</v>
      </c>
      <c r="N99" s="285">
        <v>4</v>
      </c>
      <c r="O99" s="285">
        <v>7</v>
      </c>
      <c r="P99" s="285">
        <v>2</v>
      </c>
      <c r="Q99" s="285">
        <v>273</v>
      </c>
      <c r="R99" s="285">
        <v>0</v>
      </c>
      <c r="S99" s="285">
        <v>5</v>
      </c>
      <c r="T99" s="287">
        <v>0</v>
      </c>
      <c r="U99" s="287">
        <v>0</v>
      </c>
      <c r="V99" s="287"/>
      <c r="W99" s="285"/>
      <c r="X99" s="285"/>
      <c r="Y99" s="285"/>
      <c r="Z99" s="285"/>
      <c r="AA99" s="285"/>
      <c r="AB99" s="285">
        <v>0</v>
      </c>
      <c r="AC99" s="285">
        <v>5</v>
      </c>
      <c r="AD99" s="285">
        <f t="shared" si="10"/>
        <v>528</v>
      </c>
    </row>
    <row r="100" spans="1:30">
      <c r="A100" s="279">
        <v>3</v>
      </c>
      <c r="B100" s="19">
        <v>131</v>
      </c>
      <c r="C100" s="280" t="s">
        <v>689</v>
      </c>
      <c r="E100" s="281">
        <v>854</v>
      </c>
      <c r="F100" s="280" t="s">
        <v>33</v>
      </c>
      <c r="G100" s="281">
        <v>650</v>
      </c>
      <c r="H100" s="277">
        <v>3</v>
      </c>
      <c r="I100" s="285">
        <v>235</v>
      </c>
      <c r="J100" s="285">
        <v>24</v>
      </c>
      <c r="K100" s="285">
        <v>0</v>
      </c>
      <c r="L100" s="285">
        <v>11</v>
      </c>
      <c r="M100" s="285">
        <v>1</v>
      </c>
      <c r="N100" s="285">
        <v>3</v>
      </c>
      <c r="O100" s="285">
        <v>3</v>
      </c>
      <c r="P100" s="285">
        <v>1</v>
      </c>
      <c r="Q100" s="285">
        <v>236</v>
      </c>
      <c r="R100" s="285">
        <v>0</v>
      </c>
      <c r="S100" s="285">
        <v>3</v>
      </c>
      <c r="T100" s="287">
        <v>0</v>
      </c>
      <c r="U100" s="287">
        <v>0</v>
      </c>
      <c r="V100" s="287"/>
      <c r="W100" s="285"/>
      <c r="X100" s="285"/>
      <c r="Y100" s="285"/>
      <c r="Z100" s="285"/>
      <c r="AA100" s="285"/>
      <c r="AB100" s="285">
        <v>0</v>
      </c>
      <c r="AC100" s="285">
        <v>11</v>
      </c>
      <c r="AD100" s="285">
        <f t="shared" si="10"/>
        <v>531</v>
      </c>
    </row>
    <row r="101" spans="1:30">
      <c r="A101" s="279">
        <v>3</v>
      </c>
      <c r="B101" s="19">
        <v>131</v>
      </c>
      <c r="C101" s="280" t="s">
        <v>689</v>
      </c>
      <c r="E101" s="281">
        <v>854</v>
      </c>
      <c r="F101" s="280" t="s">
        <v>79</v>
      </c>
      <c r="G101" s="281">
        <v>324</v>
      </c>
      <c r="H101" s="277">
        <v>0</v>
      </c>
      <c r="I101" s="285">
        <v>135</v>
      </c>
      <c r="J101" s="285">
        <v>21</v>
      </c>
      <c r="K101" s="285">
        <v>0</v>
      </c>
      <c r="L101" s="285">
        <v>0</v>
      </c>
      <c r="M101" s="285">
        <v>0</v>
      </c>
      <c r="N101" s="285">
        <v>2</v>
      </c>
      <c r="O101" s="285">
        <v>1</v>
      </c>
      <c r="P101" s="285">
        <v>1</v>
      </c>
      <c r="Q101" s="285">
        <v>125</v>
      </c>
      <c r="R101" s="285">
        <v>0</v>
      </c>
      <c r="S101" s="285">
        <v>0</v>
      </c>
      <c r="T101" s="287">
        <v>0</v>
      </c>
      <c r="U101" s="287">
        <v>0</v>
      </c>
      <c r="V101" s="287"/>
      <c r="W101" s="285"/>
      <c r="X101" s="285"/>
      <c r="Y101" s="285"/>
      <c r="Z101" s="285"/>
      <c r="AA101" s="285"/>
      <c r="AB101" s="285">
        <v>0</v>
      </c>
      <c r="AC101" s="285">
        <v>2</v>
      </c>
      <c r="AD101" s="285">
        <f t="shared" si="10"/>
        <v>287</v>
      </c>
    </row>
    <row r="102" spans="1:30">
      <c r="A102" s="279">
        <v>3</v>
      </c>
      <c r="B102" s="19">
        <v>131</v>
      </c>
      <c r="C102" s="280" t="s">
        <v>689</v>
      </c>
      <c r="E102" s="281">
        <v>855</v>
      </c>
      <c r="F102" s="280" t="s">
        <v>31</v>
      </c>
      <c r="G102" s="281">
        <v>452</v>
      </c>
      <c r="H102" s="277">
        <v>0</v>
      </c>
      <c r="I102" s="285">
        <v>167</v>
      </c>
      <c r="J102" s="285">
        <v>89</v>
      </c>
      <c r="K102" s="285">
        <v>0</v>
      </c>
      <c r="L102" s="285">
        <v>0</v>
      </c>
      <c r="M102" s="285">
        <v>1</v>
      </c>
      <c r="N102" s="285">
        <v>5</v>
      </c>
      <c r="O102" s="285">
        <v>0</v>
      </c>
      <c r="P102" s="285">
        <v>3</v>
      </c>
      <c r="Q102" s="285">
        <v>116</v>
      </c>
      <c r="R102" s="285">
        <v>0</v>
      </c>
      <c r="S102" s="285">
        <v>0</v>
      </c>
      <c r="T102" s="287">
        <v>0</v>
      </c>
      <c r="U102" s="287">
        <v>0</v>
      </c>
      <c r="V102" s="287"/>
      <c r="W102" s="285"/>
      <c r="X102" s="285"/>
      <c r="Y102" s="285"/>
      <c r="Z102" s="285"/>
      <c r="AA102" s="285"/>
      <c r="AB102" s="285">
        <v>0</v>
      </c>
      <c r="AC102" s="285">
        <v>3</v>
      </c>
      <c r="AD102" s="285">
        <f t="shared" si="10"/>
        <v>384</v>
      </c>
    </row>
    <row r="103" spans="1:30">
      <c r="A103" s="279">
        <v>3</v>
      </c>
      <c r="B103" s="19">
        <v>131</v>
      </c>
      <c r="C103" s="280" t="s">
        <v>689</v>
      </c>
      <c r="E103" s="281">
        <v>855</v>
      </c>
      <c r="F103" s="280" t="s">
        <v>32</v>
      </c>
      <c r="G103" s="281">
        <v>451</v>
      </c>
      <c r="H103" s="277">
        <v>1</v>
      </c>
      <c r="I103" s="285">
        <v>174</v>
      </c>
      <c r="J103" s="285">
        <v>78</v>
      </c>
      <c r="K103" s="285">
        <v>1</v>
      </c>
      <c r="L103" s="285">
        <v>0</v>
      </c>
      <c r="M103" s="285">
        <v>2</v>
      </c>
      <c r="N103" s="285">
        <v>7</v>
      </c>
      <c r="O103" s="285">
        <v>0</v>
      </c>
      <c r="P103" s="285">
        <v>0</v>
      </c>
      <c r="Q103" s="285">
        <v>134</v>
      </c>
      <c r="R103" s="285">
        <v>0</v>
      </c>
      <c r="S103" s="285">
        <v>1</v>
      </c>
      <c r="T103" s="287">
        <v>1</v>
      </c>
      <c r="U103" s="287">
        <v>1</v>
      </c>
      <c r="V103" s="287"/>
      <c r="W103" s="285"/>
      <c r="X103" s="285"/>
      <c r="Y103" s="285"/>
      <c r="Z103" s="285"/>
      <c r="AA103" s="285"/>
      <c r="AB103" s="285">
        <v>0</v>
      </c>
      <c r="AC103" s="285">
        <v>0</v>
      </c>
      <c r="AD103" s="285">
        <f t="shared" si="10"/>
        <v>400</v>
      </c>
    </row>
    <row r="104" spans="1:30">
      <c r="A104" s="279">
        <v>3</v>
      </c>
      <c r="B104" s="19">
        <v>131</v>
      </c>
      <c r="C104" s="280" t="s">
        <v>689</v>
      </c>
      <c r="E104" s="281">
        <v>856</v>
      </c>
      <c r="F104" s="280" t="s">
        <v>31</v>
      </c>
      <c r="G104" s="281">
        <v>644</v>
      </c>
      <c r="H104" s="277">
        <v>0</v>
      </c>
      <c r="I104" s="285">
        <v>190</v>
      </c>
      <c r="J104" s="285">
        <v>68</v>
      </c>
      <c r="K104" s="285">
        <v>0</v>
      </c>
      <c r="L104" s="285">
        <v>3</v>
      </c>
      <c r="M104" s="285">
        <v>2</v>
      </c>
      <c r="N104" s="285">
        <v>16</v>
      </c>
      <c r="O104" s="285">
        <v>3</v>
      </c>
      <c r="P104" s="285">
        <v>5</v>
      </c>
      <c r="Q104" s="285">
        <v>281</v>
      </c>
      <c r="R104" s="285">
        <v>0</v>
      </c>
      <c r="S104" s="285">
        <v>1</v>
      </c>
      <c r="T104" s="287">
        <v>0</v>
      </c>
      <c r="U104" s="287">
        <v>0</v>
      </c>
      <c r="V104" s="287"/>
      <c r="W104" s="285"/>
      <c r="X104" s="285"/>
      <c r="Y104" s="285"/>
      <c r="Z104" s="285"/>
      <c r="AA104" s="285"/>
      <c r="AB104" s="285">
        <v>0</v>
      </c>
      <c r="AC104" s="285">
        <v>7</v>
      </c>
      <c r="AD104" s="285">
        <f t="shared" si="10"/>
        <v>576</v>
      </c>
    </row>
    <row r="105" spans="1:30">
      <c r="A105" s="279">
        <v>3</v>
      </c>
      <c r="B105" s="19">
        <v>131</v>
      </c>
      <c r="C105" s="280" t="s">
        <v>689</v>
      </c>
      <c r="E105" s="281">
        <v>856</v>
      </c>
      <c r="F105" s="280" t="s">
        <v>32</v>
      </c>
      <c r="G105" s="281">
        <v>644</v>
      </c>
      <c r="H105" s="277">
        <v>0</v>
      </c>
      <c r="I105" s="285">
        <v>197</v>
      </c>
      <c r="J105" s="285">
        <v>72</v>
      </c>
      <c r="K105" s="285">
        <v>1</v>
      </c>
      <c r="L105" s="285">
        <v>4</v>
      </c>
      <c r="M105" s="285">
        <v>6</v>
      </c>
      <c r="N105" s="285">
        <v>26</v>
      </c>
      <c r="O105" s="285">
        <v>0</v>
      </c>
      <c r="P105" s="285">
        <v>4</v>
      </c>
      <c r="Q105" s="285">
        <v>257</v>
      </c>
      <c r="R105" s="285">
        <v>0</v>
      </c>
      <c r="S105" s="285">
        <v>2</v>
      </c>
      <c r="T105" s="287">
        <v>0</v>
      </c>
      <c r="U105" s="287">
        <v>0</v>
      </c>
      <c r="V105" s="287"/>
      <c r="W105" s="285"/>
      <c r="X105" s="285"/>
      <c r="Y105" s="285"/>
      <c r="Z105" s="285"/>
      <c r="AA105" s="285"/>
      <c r="AB105" s="285">
        <v>0</v>
      </c>
      <c r="AC105" s="285">
        <v>1</v>
      </c>
      <c r="AD105" s="285">
        <f t="shared" si="10"/>
        <v>570</v>
      </c>
    </row>
    <row r="106" spans="1:30">
      <c r="A106" s="279">
        <v>3</v>
      </c>
      <c r="B106" s="19">
        <v>131</v>
      </c>
      <c r="C106" s="280" t="s">
        <v>689</v>
      </c>
      <c r="E106" s="281">
        <v>856</v>
      </c>
      <c r="F106" s="280" t="s">
        <v>79</v>
      </c>
      <c r="G106" s="281">
        <v>597</v>
      </c>
      <c r="H106" s="277">
        <v>0</v>
      </c>
      <c r="I106" s="285">
        <v>253</v>
      </c>
      <c r="J106" s="285">
        <v>36</v>
      </c>
      <c r="K106" s="285">
        <v>0</v>
      </c>
      <c r="L106" s="285">
        <v>0</v>
      </c>
      <c r="M106" s="285">
        <v>2</v>
      </c>
      <c r="N106" s="285">
        <v>0</v>
      </c>
      <c r="O106" s="285">
        <v>1</v>
      </c>
      <c r="P106" s="285">
        <v>2</v>
      </c>
      <c r="Q106" s="285">
        <v>235</v>
      </c>
      <c r="R106" s="285">
        <v>0</v>
      </c>
      <c r="S106" s="285">
        <v>1</v>
      </c>
      <c r="T106" s="287">
        <v>0</v>
      </c>
      <c r="U106" s="287">
        <v>0</v>
      </c>
      <c r="V106" s="287"/>
      <c r="W106" s="285"/>
      <c r="X106" s="285"/>
      <c r="Y106" s="285"/>
      <c r="Z106" s="285"/>
      <c r="AA106" s="285"/>
      <c r="AB106" s="285">
        <v>0</v>
      </c>
      <c r="AC106" s="285">
        <v>1</v>
      </c>
      <c r="AD106" s="285">
        <f t="shared" si="10"/>
        <v>531</v>
      </c>
    </row>
    <row r="107" spans="1:30">
      <c r="A107" s="279">
        <v>3</v>
      </c>
      <c r="B107" s="19">
        <v>131</v>
      </c>
      <c r="C107" s="280" t="s">
        <v>689</v>
      </c>
      <c r="E107" s="281">
        <v>856</v>
      </c>
      <c r="F107" s="280" t="s">
        <v>136</v>
      </c>
      <c r="G107" s="281">
        <v>552</v>
      </c>
      <c r="H107" s="277">
        <v>0</v>
      </c>
      <c r="I107" s="285">
        <v>250</v>
      </c>
      <c r="J107" s="285">
        <v>28</v>
      </c>
      <c r="K107" s="285">
        <v>1</v>
      </c>
      <c r="L107" s="285">
        <v>3</v>
      </c>
      <c r="M107" s="285">
        <v>1</v>
      </c>
      <c r="N107" s="285">
        <v>0</v>
      </c>
      <c r="O107" s="285">
        <v>2</v>
      </c>
      <c r="P107" s="285">
        <v>2</v>
      </c>
      <c r="Q107" s="285">
        <v>199</v>
      </c>
      <c r="R107" s="285">
        <v>0</v>
      </c>
      <c r="S107" s="285">
        <v>0</v>
      </c>
      <c r="T107" s="287">
        <v>1</v>
      </c>
      <c r="U107" s="287">
        <v>0</v>
      </c>
      <c r="V107" s="287"/>
      <c r="W107" s="285"/>
      <c r="X107" s="285"/>
      <c r="Y107" s="285"/>
      <c r="Z107" s="285"/>
      <c r="AA107" s="285"/>
      <c r="AB107" s="285">
        <v>0</v>
      </c>
      <c r="AC107" s="285">
        <v>5</v>
      </c>
      <c r="AD107" s="285">
        <f t="shared" si="10"/>
        <v>492</v>
      </c>
    </row>
    <row r="108" spans="1:30">
      <c r="A108" s="279">
        <v>3</v>
      </c>
      <c r="B108" s="19">
        <v>131</v>
      </c>
      <c r="C108" s="280" t="s">
        <v>689</v>
      </c>
      <c r="E108" s="281">
        <v>857</v>
      </c>
      <c r="F108" s="280" t="s">
        <v>31</v>
      </c>
      <c r="G108" s="281">
        <v>505</v>
      </c>
      <c r="H108" s="277">
        <v>0</v>
      </c>
      <c r="I108" s="277">
        <v>209</v>
      </c>
      <c r="J108" s="277">
        <v>65</v>
      </c>
      <c r="K108" s="277">
        <v>2</v>
      </c>
      <c r="L108" s="277">
        <v>6</v>
      </c>
      <c r="M108" s="277">
        <v>2</v>
      </c>
      <c r="N108" s="277">
        <v>18</v>
      </c>
      <c r="O108" s="277">
        <v>6</v>
      </c>
      <c r="P108" s="277">
        <v>0</v>
      </c>
      <c r="Q108" s="277">
        <v>118</v>
      </c>
      <c r="R108" s="277">
        <v>0</v>
      </c>
      <c r="S108" s="277">
        <v>2</v>
      </c>
      <c r="T108" s="277">
        <v>2</v>
      </c>
      <c r="U108" s="277">
        <v>1</v>
      </c>
      <c r="AB108" s="277">
        <v>0</v>
      </c>
      <c r="AC108" s="277">
        <v>9</v>
      </c>
      <c r="AD108" s="285">
        <f t="shared" si="10"/>
        <v>440</v>
      </c>
    </row>
    <row r="109" spans="1:30">
      <c r="A109" s="279">
        <v>3</v>
      </c>
      <c r="B109" s="19">
        <v>131</v>
      </c>
      <c r="C109" s="280" t="s">
        <v>689</v>
      </c>
      <c r="E109" s="281">
        <v>857</v>
      </c>
      <c r="F109" s="280" t="s">
        <v>32</v>
      </c>
      <c r="G109" s="281">
        <v>505</v>
      </c>
      <c r="H109" s="277">
        <v>0</v>
      </c>
      <c r="I109" s="285">
        <v>181</v>
      </c>
      <c r="J109" s="285">
        <v>0</v>
      </c>
      <c r="K109" s="285">
        <v>0</v>
      </c>
      <c r="L109" s="285">
        <v>2</v>
      </c>
      <c r="M109" s="285">
        <v>1</v>
      </c>
      <c r="N109" s="285">
        <v>17</v>
      </c>
      <c r="O109" s="285">
        <v>5</v>
      </c>
      <c r="P109" s="285">
        <v>3</v>
      </c>
      <c r="Q109" s="285">
        <v>133</v>
      </c>
      <c r="R109" s="285">
        <v>0</v>
      </c>
      <c r="S109" s="285">
        <v>2</v>
      </c>
      <c r="T109" s="287">
        <v>0</v>
      </c>
      <c r="U109" s="287">
        <v>70</v>
      </c>
      <c r="V109" s="287"/>
      <c r="W109" s="285"/>
      <c r="X109" s="285"/>
      <c r="Y109" s="285"/>
      <c r="Z109" s="285"/>
      <c r="AA109" s="285"/>
      <c r="AB109" s="285">
        <v>0</v>
      </c>
      <c r="AC109" s="31">
        <v>4</v>
      </c>
      <c r="AD109" s="285">
        <f t="shared" si="10"/>
        <v>418</v>
      </c>
    </row>
    <row r="110" spans="1:30">
      <c r="A110" s="279">
        <v>3</v>
      </c>
      <c r="B110" s="19">
        <v>131</v>
      </c>
      <c r="C110" s="280" t="s">
        <v>689</v>
      </c>
      <c r="E110" s="281">
        <v>857</v>
      </c>
      <c r="F110" s="280" t="s">
        <v>79</v>
      </c>
      <c r="G110" s="281">
        <v>491</v>
      </c>
      <c r="H110" s="277">
        <v>2</v>
      </c>
      <c r="I110" s="285">
        <v>177</v>
      </c>
      <c r="J110" s="285">
        <v>81</v>
      </c>
      <c r="K110" s="31">
        <v>0</v>
      </c>
      <c r="L110" s="285">
        <v>3</v>
      </c>
      <c r="M110" s="31">
        <v>0</v>
      </c>
      <c r="N110" s="31">
        <v>18</v>
      </c>
      <c r="O110" s="31">
        <v>0</v>
      </c>
      <c r="P110" s="31">
        <v>2</v>
      </c>
      <c r="Q110" s="31">
        <v>134</v>
      </c>
      <c r="R110" s="285">
        <v>0</v>
      </c>
      <c r="S110" s="285">
        <v>2</v>
      </c>
      <c r="T110" s="33">
        <v>3</v>
      </c>
      <c r="U110" s="33">
        <v>1</v>
      </c>
      <c r="V110" s="287"/>
      <c r="W110" s="285"/>
      <c r="X110" s="285"/>
      <c r="Y110" s="285"/>
      <c r="Z110" s="285"/>
      <c r="AA110" s="285"/>
      <c r="AB110" s="285">
        <v>0</v>
      </c>
      <c r="AC110" s="31">
        <v>6</v>
      </c>
      <c r="AD110" s="285">
        <f t="shared" si="10"/>
        <v>429</v>
      </c>
    </row>
    <row r="111" spans="1:30">
      <c r="A111" s="279">
        <v>3</v>
      </c>
      <c r="B111" s="19">
        <v>131</v>
      </c>
      <c r="C111" s="280" t="s">
        <v>689</v>
      </c>
      <c r="E111" s="281">
        <v>857</v>
      </c>
      <c r="F111" s="280" t="s">
        <v>136</v>
      </c>
      <c r="G111" s="281">
        <v>343</v>
      </c>
      <c r="H111" s="277">
        <v>1</v>
      </c>
      <c r="I111" s="32">
        <v>122</v>
      </c>
      <c r="J111" s="32">
        <v>44</v>
      </c>
      <c r="K111" s="32">
        <v>0</v>
      </c>
      <c r="L111" s="285">
        <v>3</v>
      </c>
      <c r="M111" s="32">
        <v>0</v>
      </c>
      <c r="N111" s="31">
        <v>4</v>
      </c>
      <c r="O111" s="32">
        <v>2</v>
      </c>
      <c r="P111" s="32">
        <v>1</v>
      </c>
      <c r="Q111" s="32">
        <v>142</v>
      </c>
      <c r="R111" s="285">
        <v>0</v>
      </c>
      <c r="S111" s="285">
        <v>0</v>
      </c>
      <c r="T111" s="392">
        <v>0</v>
      </c>
      <c r="U111" s="392">
        <v>1</v>
      </c>
      <c r="V111" s="287"/>
      <c r="W111" s="285"/>
      <c r="X111" s="285"/>
      <c r="Y111" s="285"/>
      <c r="Z111" s="285"/>
      <c r="AA111" s="285"/>
      <c r="AB111" s="285">
        <v>0</v>
      </c>
      <c r="AC111" s="32">
        <v>5</v>
      </c>
      <c r="AD111" s="285">
        <f t="shared" si="10"/>
        <v>325</v>
      </c>
    </row>
    <row r="112" spans="1:30">
      <c r="A112" s="279">
        <v>3</v>
      </c>
      <c r="B112" s="19">
        <v>131</v>
      </c>
      <c r="C112" s="280" t="s">
        <v>689</v>
      </c>
      <c r="E112" s="281">
        <v>857</v>
      </c>
      <c r="F112" s="280" t="s">
        <v>687</v>
      </c>
      <c r="G112" s="281">
        <v>442</v>
      </c>
      <c r="H112" s="277">
        <v>0</v>
      </c>
      <c r="I112" s="285">
        <v>112</v>
      </c>
      <c r="J112" s="285">
        <v>55</v>
      </c>
      <c r="K112" s="31">
        <v>1</v>
      </c>
      <c r="L112" s="285">
        <v>2</v>
      </c>
      <c r="M112" s="31">
        <v>2</v>
      </c>
      <c r="N112" s="31">
        <v>0</v>
      </c>
      <c r="O112" s="31">
        <v>2</v>
      </c>
      <c r="P112" s="31">
        <v>3</v>
      </c>
      <c r="Q112" s="31">
        <v>198</v>
      </c>
      <c r="R112" s="285">
        <v>0</v>
      </c>
      <c r="S112" s="285">
        <v>0</v>
      </c>
      <c r="T112" s="33">
        <v>0</v>
      </c>
      <c r="U112" s="33">
        <v>1</v>
      </c>
      <c r="V112" s="287"/>
      <c r="W112" s="285"/>
      <c r="X112" s="285"/>
      <c r="Y112" s="285"/>
      <c r="Z112" s="285"/>
      <c r="AA112" s="285"/>
      <c r="AB112" s="285">
        <v>0</v>
      </c>
      <c r="AC112" s="31">
        <v>5</v>
      </c>
      <c r="AD112" s="285">
        <f t="shared" si="10"/>
        <v>381</v>
      </c>
    </row>
    <row r="113" spans="1:30">
      <c r="A113" s="279">
        <v>3</v>
      </c>
      <c r="B113" s="19">
        <v>131</v>
      </c>
      <c r="C113" s="280" t="s">
        <v>689</v>
      </c>
      <c r="E113" s="281">
        <v>858</v>
      </c>
      <c r="F113" s="280" t="s">
        <v>31</v>
      </c>
      <c r="G113" s="281">
        <v>490</v>
      </c>
      <c r="H113" s="277">
        <v>0</v>
      </c>
      <c r="I113" s="32">
        <v>190</v>
      </c>
      <c r="J113" s="32">
        <v>22</v>
      </c>
      <c r="K113" s="32">
        <v>1</v>
      </c>
      <c r="L113" s="285">
        <v>2</v>
      </c>
      <c r="M113" s="32">
        <v>3</v>
      </c>
      <c r="N113" s="31">
        <v>2</v>
      </c>
      <c r="O113" s="32">
        <v>1</v>
      </c>
      <c r="P113" s="32">
        <v>1</v>
      </c>
      <c r="Q113" s="32">
        <v>199</v>
      </c>
      <c r="R113" s="285">
        <v>0</v>
      </c>
      <c r="S113" s="285">
        <v>0</v>
      </c>
      <c r="T113" s="392">
        <v>0</v>
      </c>
      <c r="U113" s="392">
        <v>0</v>
      </c>
      <c r="V113" s="287"/>
      <c r="W113" s="285"/>
      <c r="X113" s="285"/>
      <c r="Y113" s="285"/>
      <c r="Z113" s="285"/>
      <c r="AA113" s="285"/>
      <c r="AB113" s="285">
        <v>0</v>
      </c>
      <c r="AC113" s="32">
        <v>7</v>
      </c>
      <c r="AD113" s="285">
        <f t="shared" si="10"/>
        <v>428</v>
      </c>
    </row>
    <row r="114" spans="1:30">
      <c r="A114" s="279">
        <v>3</v>
      </c>
      <c r="B114" s="19">
        <v>131</v>
      </c>
      <c r="C114" s="280" t="s">
        <v>689</v>
      </c>
      <c r="E114" s="281">
        <v>858</v>
      </c>
      <c r="F114" s="280" t="s">
        <v>32</v>
      </c>
      <c r="G114" s="281">
        <v>490</v>
      </c>
      <c r="H114" s="277">
        <v>0</v>
      </c>
      <c r="I114" s="285">
        <v>214</v>
      </c>
      <c r="J114" s="285">
        <v>46</v>
      </c>
      <c r="K114" s="31">
        <v>0</v>
      </c>
      <c r="L114" s="285">
        <v>0</v>
      </c>
      <c r="M114" s="31">
        <v>1</v>
      </c>
      <c r="N114" s="31">
        <v>3</v>
      </c>
      <c r="O114" s="31">
        <v>1</v>
      </c>
      <c r="P114" s="31">
        <v>0</v>
      </c>
      <c r="Q114" s="31">
        <v>173</v>
      </c>
      <c r="R114" s="285">
        <v>0</v>
      </c>
      <c r="S114" s="285">
        <v>0</v>
      </c>
      <c r="T114" s="33">
        <v>0</v>
      </c>
      <c r="U114" s="33">
        <v>0</v>
      </c>
      <c r="V114" s="287"/>
      <c r="W114" s="285"/>
      <c r="X114" s="285"/>
      <c r="Y114" s="285"/>
      <c r="Z114" s="285"/>
      <c r="AA114" s="285"/>
      <c r="AB114" s="285">
        <v>0</v>
      </c>
      <c r="AC114" s="31">
        <v>1</v>
      </c>
      <c r="AD114" s="285">
        <f t="shared" si="10"/>
        <v>439</v>
      </c>
    </row>
    <row r="115" spans="1:30">
      <c r="A115" s="279">
        <v>3</v>
      </c>
      <c r="B115" s="19">
        <v>131</v>
      </c>
      <c r="C115" s="280" t="s">
        <v>689</v>
      </c>
      <c r="E115" s="281">
        <v>858</v>
      </c>
      <c r="F115" s="280" t="s">
        <v>79</v>
      </c>
      <c r="G115" s="281">
        <v>497</v>
      </c>
      <c r="H115" s="277">
        <v>0</v>
      </c>
      <c r="I115" s="285">
        <v>194</v>
      </c>
      <c r="J115" s="285">
        <v>34</v>
      </c>
      <c r="K115" s="31">
        <v>1</v>
      </c>
      <c r="L115" s="285">
        <v>1</v>
      </c>
      <c r="M115" s="31">
        <v>1</v>
      </c>
      <c r="N115" s="31">
        <v>2</v>
      </c>
      <c r="O115" s="31">
        <v>4</v>
      </c>
      <c r="P115" s="31">
        <v>1</v>
      </c>
      <c r="Q115" s="31">
        <v>163</v>
      </c>
      <c r="R115" s="285">
        <v>0</v>
      </c>
      <c r="S115" s="285">
        <v>1</v>
      </c>
      <c r="T115" s="33">
        <v>0</v>
      </c>
      <c r="U115" s="33">
        <v>0</v>
      </c>
      <c r="V115" s="287"/>
      <c r="W115" s="285"/>
      <c r="X115" s="285"/>
      <c r="Y115" s="285"/>
      <c r="Z115" s="285"/>
      <c r="AA115" s="285"/>
      <c r="AB115" s="285">
        <v>0</v>
      </c>
      <c r="AC115" s="31">
        <v>4</v>
      </c>
      <c r="AD115" s="285">
        <f t="shared" si="10"/>
        <v>406</v>
      </c>
    </row>
    <row r="116" spans="1:30">
      <c r="A116" s="279">
        <v>3</v>
      </c>
      <c r="B116" s="19">
        <v>131</v>
      </c>
      <c r="C116" s="280" t="s">
        <v>689</v>
      </c>
      <c r="E116" s="281">
        <v>858</v>
      </c>
      <c r="F116" s="280" t="s">
        <v>376</v>
      </c>
      <c r="G116" s="281">
        <v>496</v>
      </c>
      <c r="H116" s="277">
        <v>0</v>
      </c>
      <c r="I116" s="285">
        <v>207</v>
      </c>
      <c r="J116" s="285">
        <v>39</v>
      </c>
      <c r="K116" s="31">
        <v>0</v>
      </c>
      <c r="L116" s="285">
        <v>0</v>
      </c>
      <c r="M116" s="31">
        <v>0</v>
      </c>
      <c r="N116" s="31">
        <v>1</v>
      </c>
      <c r="O116" s="31">
        <v>1</v>
      </c>
      <c r="P116" s="31">
        <v>0</v>
      </c>
      <c r="Q116" s="31">
        <v>137</v>
      </c>
      <c r="R116" s="285">
        <v>0</v>
      </c>
      <c r="S116" s="285">
        <v>1</v>
      </c>
      <c r="T116" s="33">
        <v>0</v>
      </c>
      <c r="U116" s="33">
        <v>0</v>
      </c>
      <c r="V116" s="287"/>
      <c r="W116" s="285"/>
      <c r="X116" s="285"/>
      <c r="Y116" s="285"/>
      <c r="Z116" s="285"/>
      <c r="AA116" s="285"/>
      <c r="AB116" s="285">
        <v>0</v>
      </c>
      <c r="AC116" s="31">
        <v>3</v>
      </c>
      <c r="AD116" s="285">
        <f t="shared" si="10"/>
        <v>389</v>
      </c>
    </row>
    <row r="117" spans="1:30">
      <c r="A117" s="279">
        <v>3</v>
      </c>
      <c r="B117" s="19">
        <v>131</v>
      </c>
      <c r="C117" s="280" t="s">
        <v>689</v>
      </c>
      <c r="E117" s="281">
        <v>859</v>
      </c>
      <c r="F117" s="280" t="s">
        <v>31</v>
      </c>
      <c r="G117" s="281">
        <v>488</v>
      </c>
      <c r="H117" s="277">
        <v>0</v>
      </c>
      <c r="I117" s="285">
        <v>179</v>
      </c>
      <c r="J117" s="285">
        <v>34</v>
      </c>
      <c r="K117" s="31">
        <v>1</v>
      </c>
      <c r="L117" s="285">
        <v>0</v>
      </c>
      <c r="M117" s="31">
        <v>0</v>
      </c>
      <c r="N117" s="31">
        <v>5</v>
      </c>
      <c r="O117" s="31">
        <v>3</v>
      </c>
      <c r="P117" s="31">
        <v>2</v>
      </c>
      <c r="Q117" s="31">
        <v>190</v>
      </c>
      <c r="R117" s="285">
        <v>0</v>
      </c>
      <c r="S117" s="285">
        <v>1</v>
      </c>
      <c r="T117" s="33">
        <v>0</v>
      </c>
      <c r="U117" s="33">
        <v>0</v>
      </c>
      <c r="V117" s="287"/>
      <c r="W117" s="285"/>
      <c r="X117" s="285"/>
      <c r="Y117" s="285"/>
      <c r="Z117" s="285"/>
      <c r="AA117" s="285"/>
      <c r="AB117" s="285">
        <v>0</v>
      </c>
      <c r="AC117" s="31">
        <v>2</v>
      </c>
      <c r="AD117" s="285">
        <f t="shared" si="10"/>
        <v>417</v>
      </c>
    </row>
    <row r="118" spans="1:30">
      <c r="A118" s="279">
        <v>3</v>
      </c>
      <c r="B118" s="19">
        <v>131</v>
      </c>
      <c r="C118" s="280" t="s">
        <v>689</v>
      </c>
      <c r="E118" s="281">
        <v>859</v>
      </c>
      <c r="F118" s="280" t="s">
        <v>32</v>
      </c>
      <c r="G118" s="281">
        <v>487</v>
      </c>
      <c r="H118" s="277">
        <v>3</v>
      </c>
      <c r="I118" s="285">
        <v>174</v>
      </c>
      <c r="J118" s="285">
        <v>41</v>
      </c>
      <c r="K118" s="31">
        <v>0</v>
      </c>
      <c r="L118" s="285">
        <v>1</v>
      </c>
      <c r="M118" s="31">
        <v>1</v>
      </c>
      <c r="N118" s="31">
        <v>2</v>
      </c>
      <c r="O118" s="31">
        <v>1</v>
      </c>
      <c r="P118" s="31">
        <v>1</v>
      </c>
      <c r="Q118" s="31">
        <v>201</v>
      </c>
      <c r="R118" s="285">
        <v>0</v>
      </c>
      <c r="S118" s="285">
        <v>0</v>
      </c>
      <c r="T118" s="33">
        <v>3</v>
      </c>
      <c r="U118" s="33">
        <v>1</v>
      </c>
      <c r="V118" s="287"/>
      <c r="W118" s="285"/>
      <c r="X118" s="285"/>
      <c r="Y118" s="285"/>
      <c r="Z118" s="285"/>
      <c r="AA118" s="285"/>
      <c r="AB118" s="285">
        <v>0</v>
      </c>
      <c r="AC118" s="31">
        <v>1</v>
      </c>
      <c r="AD118" s="285">
        <f t="shared" si="10"/>
        <v>430</v>
      </c>
    </row>
    <row r="119" spans="1:30">
      <c r="A119" s="279">
        <v>3</v>
      </c>
      <c r="B119" s="19">
        <v>131</v>
      </c>
      <c r="C119" s="280" t="s">
        <v>689</v>
      </c>
      <c r="E119" s="281">
        <v>860</v>
      </c>
      <c r="F119" s="280" t="s">
        <v>31</v>
      </c>
      <c r="G119" s="281">
        <v>590</v>
      </c>
      <c r="H119" s="277">
        <v>0</v>
      </c>
      <c r="I119" s="285">
        <v>108</v>
      </c>
      <c r="J119" s="285">
        <v>128</v>
      </c>
      <c r="K119" s="31">
        <v>2</v>
      </c>
      <c r="L119" s="285">
        <v>1</v>
      </c>
      <c r="M119" s="31">
        <v>0</v>
      </c>
      <c r="N119" s="31">
        <v>35</v>
      </c>
      <c r="O119" s="31">
        <v>2</v>
      </c>
      <c r="P119" s="31">
        <v>5</v>
      </c>
      <c r="Q119" s="31">
        <v>211</v>
      </c>
      <c r="R119" s="285">
        <v>0</v>
      </c>
      <c r="S119" s="285">
        <v>5</v>
      </c>
      <c r="T119" s="33">
        <v>1</v>
      </c>
      <c r="U119" s="33">
        <v>1</v>
      </c>
      <c r="V119" s="287"/>
      <c r="W119" s="285"/>
      <c r="X119" s="285"/>
      <c r="Y119" s="285"/>
      <c r="Z119" s="285"/>
      <c r="AA119" s="285"/>
      <c r="AB119" s="285">
        <v>0</v>
      </c>
      <c r="AC119" s="31">
        <v>9</v>
      </c>
      <c r="AD119" s="285">
        <f t="shared" si="10"/>
        <v>508</v>
      </c>
    </row>
    <row r="120" spans="1:30">
      <c r="A120" s="279">
        <v>3</v>
      </c>
      <c r="B120" s="19">
        <v>131</v>
      </c>
      <c r="C120" s="280" t="s">
        <v>689</v>
      </c>
      <c r="E120" s="281">
        <v>861</v>
      </c>
      <c r="F120" s="280" t="s">
        <v>31</v>
      </c>
      <c r="G120" s="281">
        <v>591</v>
      </c>
      <c r="H120" s="277">
        <v>3</v>
      </c>
      <c r="I120" s="285">
        <v>223</v>
      </c>
      <c r="J120" s="285">
        <v>39</v>
      </c>
      <c r="K120" s="31">
        <v>0</v>
      </c>
      <c r="L120" s="285">
        <v>1</v>
      </c>
      <c r="M120" s="31">
        <v>1</v>
      </c>
      <c r="N120" s="31">
        <v>8</v>
      </c>
      <c r="O120" s="31">
        <v>2</v>
      </c>
      <c r="P120" s="31">
        <v>4</v>
      </c>
      <c r="Q120" s="31">
        <v>216</v>
      </c>
      <c r="R120" s="285">
        <v>0</v>
      </c>
      <c r="S120" s="285">
        <v>0</v>
      </c>
      <c r="T120" s="33">
        <v>0</v>
      </c>
      <c r="U120" s="33">
        <v>0</v>
      </c>
      <c r="V120" s="287"/>
      <c r="W120" s="285"/>
      <c r="X120" s="285"/>
      <c r="Y120" s="285"/>
      <c r="Z120" s="285"/>
      <c r="AA120" s="285"/>
      <c r="AB120" s="285">
        <v>0</v>
      </c>
      <c r="AC120" s="31">
        <v>2</v>
      </c>
      <c r="AD120" s="285">
        <f t="shared" si="10"/>
        <v>499</v>
      </c>
    </row>
    <row r="121" spans="1:30">
      <c r="A121" s="279">
        <v>3</v>
      </c>
      <c r="B121" s="19">
        <v>131</v>
      </c>
      <c r="C121" s="280" t="s">
        <v>689</v>
      </c>
      <c r="E121" s="281">
        <v>861</v>
      </c>
      <c r="F121" s="280" t="s">
        <v>32</v>
      </c>
      <c r="G121" s="281">
        <v>590</v>
      </c>
      <c r="H121" s="277">
        <v>0</v>
      </c>
      <c r="I121" s="285">
        <v>222</v>
      </c>
      <c r="J121" s="285">
        <v>39</v>
      </c>
      <c r="K121" s="31">
        <v>1</v>
      </c>
      <c r="L121" s="285">
        <v>1</v>
      </c>
      <c r="M121" s="31">
        <v>1</v>
      </c>
      <c r="N121" s="31">
        <v>0</v>
      </c>
      <c r="O121" s="31">
        <v>4</v>
      </c>
      <c r="P121" s="31">
        <v>6</v>
      </c>
      <c r="Q121" s="31">
        <v>233</v>
      </c>
      <c r="R121" s="285">
        <v>0</v>
      </c>
      <c r="S121" s="285">
        <v>0</v>
      </c>
      <c r="T121" s="33">
        <v>0</v>
      </c>
      <c r="U121" s="33">
        <v>0</v>
      </c>
      <c r="V121" s="287"/>
      <c r="W121" s="285"/>
      <c r="X121" s="285"/>
      <c r="Y121" s="285"/>
      <c r="Z121" s="285"/>
      <c r="AA121" s="285"/>
      <c r="AB121" s="285">
        <v>0</v>
      </c>
      <c r="AC121" s="31">
        <v>5</v>
      </c>
      <c r="AD121" s="285">
        <f t="shared" si="10"/>
        <v>512</v>
      </c>
    </row>
    <row r="122" spans="1:30">
      <c r="A122" s="279">
        <v>3</v>
      </c>
      <c r="B122" s="19">
        <v>131</v>
      </c>
      <c r="C122" s="280" t="s">
        <v>689</v>
      </c>
      <c r="E122" s="281">
        <v>861</v>
      </c>
      <c r="F122" s="280" t="s">
        <v>79</v>
      </c>
      <c r="G122" s="281">
        <v>671</v>
      </c>
      <c r="H122" s="277">
        <v>1</v>
      </c>
      <c r="I122" s="285">
        <v>256</v>
      </c>
      <c r="J122" s="285">
        <v>13</v>
      </c>
      <c r="K122" s="31">
        <v>1</v>
      </c>
      <c r="L122" s="285">
        <v>0</v>
      </c>
      <c r="M122" s="31">
        <v>2</v>
      </c>
      <c r="N122" s="31">
        <v>6</v>
      </c>
      <c r="O122" s="31">
        <v>3</v>
      </c>
      <c r="P122" s="31">
        <v>3</v>
      </c>
      <c r="Q122" s="31">
        <v>309</v>
      </c>
      <c r="R122" s="285">
        <v>0</v>
      </c>
      <c r="S122" s="285">
        <v>4</v>
      </c>
      <c r="T122" s="33">
        <v>0</v>
      </c>
      <c r="U122" s="33">
        <v>0</v>
      </c>
      <c r="V122" s="287"/>
      <c r="W122" s="285"/>
      <c r="X122" s="285"/>
      <c r="Y122" s="285"/>
      <c r="Z122" s="285"/>
      <c r="AA122" s="285"/>
      <c r="AB122" s="285">
        <v>0</v>
      </c>
      <c r="AC122" s="31">
        <v>2</v>
      </c>
      <c r="AD122" s="285">
        <f t="shared" si="10"/>
        <v>600</v>
      </c>
    </row>
    <row r="123" spans="1:30">
      <c r="A123" s="279">
        <v>3</v>
      </c>
      <c r="B123" s="19">
        <v>131</v>
      </c>
      <c r="C123" s="280" t="s">
        <v>689</v>
      </c>
      <c r="E123" s="281">
        <v>861</v>
      </c>
      <c r="F123" s="280" t="s">
        <v>136</v>
      </c>
      <c r="G123" s="281">
        <v>380</v>
      </c>
      <c r="H123" s="277">
        <v>0</v>
      </c>
      <c r="I123" s="285">
        <v>137</v>
      </c>
      <c r="J123" s="285">
        <v>27</v>
      </c>
      <c r="K123" s="31">
        <v>1</v>
      </c>
      <c r="L123" s="285">
        <v>0</v>
      </c>
      <c r="M123" s="31">
        <v>0</v>
      </c>
      <c r="N123" s="31">
        <v>1</v>
      </c>
      <c r="O123" s="31">
        <v>3</v>
      </c>
      <c r="P123" s="31">
        <v>1</v>
      </c>
      <c r="Q123" s="31">
        <v>173</v>
      </c>
      <c r="R123" s="285">
        <v>0</v>
      </c>
      <c r="S123" s="285">
        <v>2</v>
      </c>
      <c r="T123" s="33">
        <v>5</v>
      </c>
      <c r="U123" s="33">
        <v>13</v>
      </c>
      <c r="V123" s="287"/>
      <c r="W123" s="285"/>
      <c r="X123" s="285"/>
      <c r="Y123" s="285"/>
      <c r="Z123" s="285"/>
      <c r="AA123" s="285"/>
      <c r="AB123" s="285">
        <v>0</v>
      </c>
      <c r="AC123" s="31">
        <v>2</v>
      </c>
      <c r="AD123" s="285">
        <f t="shared" si="10"/>
        <v>365</v>
      </c>
    </row>
    <row r="124" spans="1:30">
      <c r="B124" s="291" t="s">
        <v>63</v>
      </c>
      <c r="C124" s="669" t="s">
        <v>64</v>
      </c>
      <c r="D124" s="670"/>
      <c r="E124" s="670"/>
      <c r="F124" s="671"/>
      <c r="G124" s="114">
        <f>SUM(G91:G123)</f>
        <v>18292</v>
      </c>
      <c r="H124" s="114">
        <f t="shared" ref="H124" si="11">SUM(H91:H123)</f>
        <v>21</v>
      </c>
      <c r="I124" s="114">
        <f t="shared" ref="I124" si="12">SUM(I91:I123)</f>
        <v>6400</v>
      </c>
      <c r="J124" s="114">
        <f t="shared" ref="J124" si="13">SUM(J91:J123)</f>
        <v>1589</v>
      </c>
      <c r="K124" s="114">
        <f t="shared" ref="K124" si="14">SUM(K91:K123)</f>
        <v>22</v>
      </c>
      <c r="L124" s="114">
        <f t="shared" ref="L124" si="15">SUM(L91:L123)</f>
        <v>89</v>
      </c>
      <c r="M124" s="114">
        <f t="shared" ref="M124" si="16">SUM(M91:M123)</f>
        <v>51</v>
      </c>
      <c r="N124" s="114">
        <f t="shared" ref="N124" si="17">SUM(N91:N123)</f>
        <v>249</v>
      </c>
      <c r="O124" s="114">
        <f t="shared" ref="O124" si="18">SUM(O91:O123)</f>
        <v>75</v>
      </c>
      <c r="P124" s="114">
        <f t="shared" ref="P124" si="19">SUM(P91:P123)</f>
        <v>79</v>
      </c>
      <c r="Q124" s="114">
        <f t="shared" ref="Q124" si="20">SUM(Q91:Q123)</f>
        <v>6871</v>
      </c>
      <c r="R124" s="114">
        <f t="shared" ref="R124" si="21">SUM(R91:R123)</f>
        <v>0</v>
      </c>
      <c r="S124" s="395">
        <f t="shared" ref="S124" si="22">SUM(S91:S123)</f>
        <v>46</v>
      </c>
      <c r="T124" s="395">
        <f t="shared" ref="T124" si="23">SUM(T91:T123)</f>
        <v>19</v>
      </c>
      <c r="U124" s="395">
        <f t="shared" ref="U124" si="24">SUM(U91:U123)</f>
        <v>97</v>
      </c>
      <c r="V124" s="395">
        <f t="shared" ref="V124" si="25">SUM(V91:V123)</f>
        <v>0</v>
      </c>
      <c r="W124" s="395">
        <f t="shared" ref="W124" si="26">SUM(W91:W123)</f>
        <v>0</v>
      </c>
      <c r="X124" s="395">
        <f t="shared" ref="X124" si="27">SUM(X91:X123)</f>
        <v>0</v>
      </c>
      <c r="Y124" s="395">
        <f t="shared" ref="Y124" si="28">SUM(Y91:Y123)</f>
        <v>0</v>
      </c>
      <c r="Z124" s="395">
        <f t="shared" ref="Z124" si="29">SUM(Z91:Z123)</f>
        <v>0</v>
      </c>
      <c r="AA124" s="395">
        <f t="shared" ref="AA124" si="30">SUM(AA91:AA123)</f>
        <v>0</v>
      </c>
      <c r="AB124" s="395">
        <f t="shared" ref="AB124" si="31">SUM(AB91:AB123)</f>
        <v>0</v>
      </c>
      <c r="AC124" s="395">
        <f t="shared" ref="AC124" si="32">SUM(AC91:AC123)</f>
        <v>155</v>
      </c>
      <c r="AD124" s="395">
        <f>SUM(AD91:AD123)</f>
        <v>15763</v>
      </c>
    </row>
    <row r="125" spans="1:30">
      <c r="E125" s="288"/>
      <c r="F125" s="288"/>
      <c r="T125" s="277">
        <f>T124/2</f>
        <v>9.5</v>
      </c>
      <c r="U125" s="277">
        <f>U124/2</f>
        <v>48.5</v>
      </c>
    </row>
    <row r="126" spans="1:30">
      <c r="B126" s="291" t="s">
        <v>65</v>
      </c>
      <c r="C126" s="660" t="s">
        <v>66</v>
      </c>
      <c r="D126" s="661"/>
      <c r="E126" s="661"/>
      <c r="F126" s="662"/>
      <c r="G126" s="292" t="s">
        <v>6</v>
      </c>
      <c r="H126" s="502" t="s">
        <v>7</v>
      </c>
      <c r="I126" s="502" t="s">
        <v>8</v>
      </c>
      <c r="J126" s="502" t="s">
        <v>9</v>
      </c>
      <c r="K126" s="502" t="s">
        <v>10</v>
      </c>
      <c r="L126" s="502" t="s">
        <v>11</v>
      </c>
      <c r="M126" s="502" t="s">
        <v>12</v>
      </c>
      <c r="N126" s="502" t="s">
        <v>13</v>
      </c>
      <c r="O126" s="502" t="s">
        <v>14</v>
      </c>
      <c r="P126" s="502" t="s">
        <v>15</v>
      </c>
      <c r="Q126" s="502" t="s">
        <v>16</v>
      </c>
      <c r="R126" s="502" t="s">
        <v>17</v>
      </c>
      <c r="S126" s="502" t="s">
        <v>18</v>
      </c>
      <c r="T126" s="502" t="s">
        <v>22</v>
      </c>
      <c r="U126" s="502" t="s">
        <v>23</v>
      </c>
      <c r="V126" s="502" t="s">
        <v>24</v>
      </c>
      <c r="W126" s="502" t="s">
        <v>25</v>
      </c>
      <c r="X126" s="502" t="s">
        <v>26</v>
      </c>
      <c r="Y126" s="502" t="s">
        <v>27</v>
      </c>
      <c r="Z126" s="502" t="s">
        <v>28</v>
      </c>
      <c r="AA126" s="502" t="s">
        <v>29</v>
      </c>
    </row>
    <row r="127" spans="1:30">
      <c r="C127" s="663"/>
      <c r="D127" s="664"/>
      <c r="E127" s="664"/>
      <c r="F127" s="665"/>
      <c r="G127" s="285">
        <f>G124</f>
        <v>18292</v>
      </c>
      <c r="H127" s="285">
        <f>H124+9</f>
        <v>30</v>
      </c>
      <c r="I127" s="285">
        <f>I124+49</f>
        <v>6449</v>
      </c>
      <c r="J127" s="285">
        <f>J124+10</f>
        <v>1599</v>
      </c>
      <c r="K127" s="285">
        <f>K124+48</f>
        <v>70</v>
      </c>
      <c r="L127" s="285">
        <f t="shared" ref="L127:P127" si="33">L124</f>
        <v>89</v>
      </c>
      <c r="M127" s="285">
        <f t="shared" si="33"/>
        <v>51</v>
      </c>
      <c r="N127" s="285">
        <f t="shared" si="33"/>
        <v>249</v>
      </c>
      <c r="O127" s="285">
        <f t="shared" si="33"/>
        <v>75</v>
      </c>
      <c r="P127" s="285">
        <f t="shared" si="33"/>
        <v>79</v>
      </c>
      <c r="Q127" s="285">
        <f>Q124</f>
        <v>6871</v>
      </c>
      <c r="R127" s="285">
        <f t="shared" ref="R127:S127" si="34">R124</f>
        <v>0</v>
      </c>
      <c r="S127" s="285">
        <f t="shared" si="34"/>
        <v>46</v>
      </c>
      <c r="T127" s="285">
        <f>W91</f>
        <v>0</v>
      </c>
      <c r="U127" s="285">
        <f>X91</f>
        <v>0</v>
      </c>
      <c r="V127" s="285">
        <f>Y91</f>
        <v>0</v>
      </c>
      <c r="W127" s="285">
        <f>Z91</f>
        <v>0</v>
      </c>
      <c r="X127" s="285">
        <f>AA91</f>
        <v>0</v>
      </c>
      <c r="Y127" s="285">
        <f>AB124</f>
        <v>0</v>
      </c>
      <c r="Z127" s="285">
        <f>AC124</f>
        <v>155</v>
      </c>
      <c r="AA127" s="285">
        <f>SUM(H127:Z127)</f>
        <v>15763</v>
      </c>
    </row>
    <row r="128" spans="1:30">
      <c r="E128" s="288"/>
      <c r="F128" s="288"/>
    </row>
    <row r="129" spans="1:30" ht="33.75" customHeight="1">
      <c r="B129" s="291" t="s">
        <v>67</v>
      </c>
      <c r="C129" s="666" t="s">
        <v>68</v>
      </c>
      <c r="D129" s="666"/>
      <c r="E129" s="666"/>
      <c r="F129" s="666"/>
      <c r="G129" s="292" t="s">
        <v>6</v>
      </c>
      <c r="H129" s="667" t="s">
        <v>69</v>
      </c>
      <c r="I129" s="667"/>
      <c r="J129" s="667" t="s">
        <v>70</v>
      </c>
      <c r="K129" s="667"/>
      <c r="L129" s="502" t="s">
        <v>11</v>
      </c>
      <c r="M129" s="502" t="s">
        <v>12</v>
      </c>
      <c r="N129" s="502" t="s">
        <v>13</v>
      </c>
      <c r="O129" s="502" t="s">
        <v>14</v>
      </c>
      <c r="P129" s="502" t="s">
        <v>15</v>
      </c>
      <c r="Q129" s="502" t="s">
        <v>16</v>
      </c>
      <c r="R129" s="502" t="s">
        <v>17</v>
      </c>
      <c r="S129" s="502" t="s">
        <v>18</v>
      </c>
      <c r="T129" s="502" t="s">
        <v>22</v>
      </c>
      <c r="U129" s="502" t="s">
        <v>23</v>
      </c>
      <c r="V129" s="502" t="s">
        <v>24</v>
      </c>
      <c r="W129" s="502" t="s">
        <v>25</v>
      </c>
      <c r="X129" s="502" t="s">
        <v>26</v>
      </c>
      <c r="Y129" s="502" t="s">
        <v>27</v>
      </c>
      <c r="Z129" s="502" t="s">
        <v>28</v>
      </c>
      <c r="AA129" s="502" t="s">
        <v>29</v>
      </c>
    </row>
    <row r="130" spans="1:30">
      <c r="C130" s="666"/>
      <c r="D130" s="666"/>
      <c r="E130" s="666"/>
      <c r="F130" s="666"/>
      <c r="G130" s="285">
        <f>G124</f>
        <v>18292</v>
      </c>
      <c r="H130" s="668">
        <f>H127+J127</f>
        <v>1629</v>
      </c>
      <c r="I130" s="668"/>
      <c r="J130" s="668">
        <f>I127+K127</f>
        <v>6519</v>
      </c>
      <c r="K130" s="668"/>
      <c r="L130" s="285">
        <f>L127</f>
        <v>89</v>
      </c>
      <c r="M130" s="285">
        <f t="shared" ref="M130:Z130" si="35">M127</f>
        <v>51</v>
      </c>
      <c r="N130" s="285">
        <f t="shared" si="35"/>
        <v>249</v>
      </c>
      <c r="O130" s="285">
        <f t="shared" si="35"/>
        <v>75</v>
      </c>
      <c r="P130" s="285">
        <f t="shared" si="35"/>
        <v>79</v>
      </c>
      <c r="Q130" s="285">
        <f t="shared" si="35"/>
        <v>6871</v>
      </c>
      <c r="R130" s="285">
        <f t="shared" si="35"/>
        <v>0</v>
      </c>
      <c r="S130" s="285">
        <f t="shared" si="35"/>
        <v>46</v>
      </c>
      <c r="T130" s="285">
        <f t="shared" si="35"/>
        <v>0</v>
      </c>
      <c r="U130" s="285">
        <f t="shared" si="35"/>
        <v>0</v>
      </c>
      <c r="V130" s="285">
        <f t="shared" si="35"/>
        <v>0</v>
      </c>
      <c r="W130" s="285">
        <f t="shared" si="35"/>
        <v>0</v>
      </c>
      <c r="X130" s="285">
        <f t="shared" si="35"/>
        <v>0</v>
      </c>
      <c r="Y130" s="285">
        <f t="shared" si="35"/>
        <v>0</v>
      </c>
      <c r="Z130" s="285">
        <f t="shared" si="35"/>
        <v>155</v>
      </c>
      <c r="AA130" s="285">
        <f>SUM(H130:Z130)</f>
        <v>15763</v>
      </c>
    </row>
    <row r="133" spans="1:30">
      <c r="A133" s="276" t="s">
        <v>0</v>
      </c>
      <c r="B133" s="283" t="s">
        <v>1</v>
      </c>
      <c r="C133" s="282" t="s">
        <v>2</v>
      </c>
      <c r="D133" s="282" t="s">
        <v>3</v>
      </c>
      <c r="E133" s="275" t="s">
        <v>4</v>
      </c>
      <c r="F133" s="275" t="s">
        <v>5</v>
      </c>
      <c r="G133" s="275" t="s">
        <v>6</v>
      </c>
      <c r="H133" s="502" t="s">
        <v>7</v>
      </c>
      <c r="I133" s="502" t="s">
        <v>8</v>
      </c>
      <c r="J133" s="502" t="s">
        <v>9</v>
      </c>
      <c r="K133" s="502" t="s">
        <v>10</v>
      </c>
      <c r="L133" s="502" t="s">
        <v>11</v>
      </c>
      <c r="M133" s="502" t="s">
        <v>12</v>
      </c>
      <c r="N133" s="502" t="s">
        <v>13</v>
      </c>
      <c r="O133" s="502" t="s">
        <v>14</v>
      </c>
      <c r="P133" s="502" t="s">
        <v>15</v>
      </c>
      <c r="Q133" s="502" t="s">
        <v>16</v>
      </c>
      <c r="R133" s="502" t="s">
        <v>17</v>
      </c>
      <c r="S133" s="502" t="s">
        <v>18</v>
      </c>
      <c r="T133" s="286" t="s">
        <v>19</v>
      </c>
      <c r="U133" s="286" t="s">
        <v>20</v>
      </c>
      <c r="V133" s="286" t="s">
        <v>21</v>
      </c>
      <c r="W133" s="502" t="s">
        <v>22</v>
      </c>
      <c r="X133" s="502" t="s">
        <v>23</v>
      </c>
      <c r="Y133" s="502" t="s">
        <v>24</v>
      </c>
      <c r="Z133" s="502" t="s">
        <v>25</v>
      </c>
      <c r="AA133" s="502" t="s">
        <v>26</v>
      </c>
      <c r="AB133" s="502" t="s">
        <v>27</v>
      </c>
      <c r="AC133" s="502" t="s">
        <v>28</v>
      </c>
      <c r="AD133" s="502" t="s">
        <v>29</v>
      </c>
    </row>
    <row r="134" spans="1:30">
      <c r="A134" s="279">
        <v>3</v>
      </c>
      <c r="B134" s="19">
        <v>133</v>
      </c>
      <c r="C134" s="280" t="s">
        <v>690</v>
      </c>
      <c r="E134" s="281">
        <v>866</v>
      </c>
      <c r="F134" s="280" t="s">
        <v>31</v>
      </c>
      <c r="G134" s="281">
        <v>684</v>
      </c>
      <c r="H134" s="277">
        <v>16</v>
      </c>
      <c r="I134" s="285">
        <v>285</v>
      </c>
      <c r="J134" s="285">
        <v>2</v>
      </c>
      <c r="K134" s="285">
        <v>1</v>
      </c>
      <c r="L134" s="285">
        <v>17</v>
      </c>
      <c r="M134" s="285">
        <v>0</v>
      </c>
      <c r="N134" s="285">
        <v>85</v>
      </c>
      <c r="O134" s="285">
        <v>0</v>
      </c>
      <c r="P134" s="285">
        <v>1</v>
      </c>
      <c r="Q134" s="285">
        <v>166</v>
      </c>
      <c r="R134" s="285">
        <v>0</v>
      </c>
      <c r="S134" s="285">
        <v>0</v>
      </c>
      <c r="T134" s="287">
        <v>0</v>
      </c>
      <c r="U134" s="287">
        <v>1</v>
      </c>
      <c r="V134" s="287"/>
      <c r="W134" s="285"/>
      <c r="X134" s="285"/>
      <c r="Y134" s="285"/>
      <c r="Z134" s="285"/>
      <c r="AA134" s="285"/>
      <c r="AB134" s="285">
        <v>0</v>
      </c>
      <c r="AC134" s="285">
        <v>5</v>
      </c>
      <c r="AD134" s="285">
        <f>SUM(H134:AC134)</f>
        <v>579</v>
      </c>
    </row>
    <row r="135" spans="1:30">
      <c r="A135" s="279">
        <v>3</v>
      </c>
      <c r="B135" s="19">
        <v>133</v>
      </c>
      <c r="C135" s="280" t="s">
        <v>690</v>
      </c>
      <c r="E135" s="281">
        <v>866</v>
      </c>
      <c r="F135" s="280" t="s">
        <v>32</v>
      </c>
      <c r="G135" s="281">
        <v>683</v>
      </c>
      <c r="H135" s="277">
        <v>29</v>
      </c>
      <c r="I135" s="285">
        <v>286</v>
      </c>
      <c r="J135" s="285">
        <v>1</v>
      </c>
      <c r="K135" s="285">
        <v>0</v>
      </c>
      <c r="L135" s="285">
        <v>8</v>
      </c>
      <c r="M135" s="285">
        <v>0</v>
      </c>
      <c r="N135" s="285">
        <v>75</v>
      </c>
      <c r="O135" s="285">
        <v>0</v>
      </c>
      <c r="P135" s="285">
        <v>3</v>
      </c>
      <c r="Q135" s="285">
        <v>184</v>
      </c>
      <c r="R135" s="285">
        <v>0</v>
      </c>
      <c r="S135" s="285">
        <v>0</v>
      </c>
      <c r="T135" s="287">
        <v>0</v>
      </c>
      <c r="U135" s="287">
        <v>0</v>
      </c>
      <c r="V135" s="287"/>
      <c r="W135" s="285"/>
      <c r="X135" s="285"/>
      <c r="Y135" s="285"/>
      <c r="Z135" s="285"/>
      <c r="AA135" s="285"/>
      <c r="AB135" s="285">
        <v>0</v>
      </c>
      <c r="AC135" s="285">
        <v>4</v>
      </c>
      <c r="AD135" s="285">
        <f t="shared" ref="AD135:AD147" si="36">SUM(H135:AC135)</f>
        <v>590</v>
      </c>
    </row>
    <row r="136" spans="1:30">
      <c r="A136" s="279">
        <v>3</v>
      </c>
      <c r="B136" s="19">
        <v>133</v>
      </c>
      <c r="C136" s="280" t="s">
        <v>690</v>
      </c>
      <c r="E136" s="281">
        <v>866</v>
      </c>
      <c r="F136" s="280" t="s">
        <v>33</v>
      </c>
      <c r="G136" s="281">
        <v>683</v>
      </c>
      <c r="H136" s="277">
        <v>18</v>
      </c>
      <c r="I136" s="285">
        <v>276</v>
      </c>
      <c r="J136" s="285">
        <v>3</v>
      </c>
      <c r="K136" s="285">
        <v>4</v>
      </c>
      <c r="L136" s="285">
        <v>7</v>
      </c>
      <c r="M136" s="285">
        <v>0</v>
      </c>
      <c r="N136" s="285">
        <v>136</v>
      </c>
      <c r="O136" s="285">
        <v>0</v>
      </c>
      <c r="P136" s="285">
        <v>2</v>
      </c>
      <c r="Q136" s="285">
        <v>151</v>
      </c>
      <c r="R136" s="285">
        <v>0</v>
      </c>
      <c r="S136" s="285">
        <v>0</v>
      </c>
      <c r="T136" s="287">
        <v>0</v>
      </c>
      <c r="U136" s="287">
        <v>1</v>
      </c>
      <c r="V136" s="287"/>
      <c r="W136" s="285"/>
      <c r="X136" s="285"/>
      <c r="Y136" s="285"/>
      <c r="Z136" s="285"/>
      <c r="AA136" s="285"/>
      <c r="AB136" s="285">
        <v>0</v>
      </c>
      <c r="AC136" s="285">
        <v>5</v>
      </c>
      <c r="AD136" s="285">
        <f t="shared" si="36"/>
        <v>603</v>
      </c>
    </row>
    <row r="137" spans="1:30">
      <c r="A137" s="279">
        <v>3</v>
      </c>
      <c r="B137" s="19">
        <v>133</v>
      </c>
      <c r="C137" s="280" t="s">
        <v>690</v>
      </c>
      <c r="E137" s="281">
        <v>867</v>
      </c>
      <c r="F137" s="280" t="s">
        <v>31</v>
      </c>
      <c r="G137" s="281">
        <v>640</v>
      </c>
      <c r="H137" s="277">
        <v>9</v>
      </c>
      <c r="I137" s="285">
        <v>261</v>
      </c>
      <c r="J137" s="285">
        <v>0</v>
      </c>
      <c r="K137" s="285">
        <v>2</v>
      </c>
      <c r="L137" s="285">
        <v>16</v>
      </c>
      <c r="M137" s="285">
        <v>0</v>
      </c>
      <c r="N137" s="285">
        <v>117</v>
      </c>
      <c r="O137" s="285">
        <v>0</v>
      </c>
      <c r="P137" s="285">
        <v>0</v>
      </c>
      <c r="Q137" s="285">
        <v>137</v>
      </c>
      <c r="R137" s="285">
        <v>0</v>
      </c>
      <c r="S137" s="285">
        <v>0</v>
      </c>
      <c r="T137" s="287">
        <v>0</v>
      </c>
      <c r="U137" s="287">
        <v>1</v>
      </c>
      <c r="V137" s="287"/>
      <c r="W137" s="285"/>
      <c r="X137" s="285"/>
      <c r="Y137" s="285"/>
      <c r="Z137" s="285"/>
      <c r="AA137" s="285"/>
      <c r="AB137" s="285">
        <v>0</v>
      </c>
      <c r="AC137" s="285">
        <v>6</v>
      </c>
      <c r="AD137" s="285">
        <f t="shared" si="36"/>
        <v>549</v>
      </c>
    </row>
    <row r="138" spans="1:30">
      <c r="A138" s="279">
        <v>3</v>
      </c>
      <c r="B138" s="19">
        <v>133</v>
      </c>
      <c r="C138" s="280" t="s">
        <v>690</v>
      </c>
      <c r="E138" s="281">
        <v>867</v>
      </c>
      <c r="F138" s="280" t="s">
        <v>32</v>
      </c>
      <c r="G138" s="281">
        <v>639</v>
      </c>
      <c r="H138" s="277">
        <v>12</v>
      </c>
      <c r="I138" s="285">
        <v>277</v>
      </c>
      <c r="J138" s="285">
        <v>1</v>
      </c>
      <c r="K138" s="285">
        <v>0</v>
      </c>
      <c r="L138" s="285">
        <v>16</v>
      </c>
      <c r="M138" s="285">
        <v>0</v>
      </c>
      <c r="N138" s="285">
        <v>94</v>
      </c>
      <c r="O138" s="285">
        <v>0</v>
      </c>
      <c r="P138" s="285">
        <v>2</v>
      </c>
      <c r="Q138" s="285">
        <v>134</v>
      </c>
      <c r="R138" s="285">
        <v>0</v>
      </c>
      <c r="S138" s="285">
        <v>0</v>
      </c>
      <c r="T138" s="287">
        <v>0</v>
      </c>
      <c r="U138" s="287">
        <v>1</v>
      </c>
      <c r="V138" s="287"/>
      <c r="W138" s="285"/>
      <c r="X138" s="285"/>
      <c r="Y138" s="285"/>
      <c r="Z138" s="285"/>
      <c r="AA138" s="285"/>
      <c r="AB138" s="285">
        <v>0</v>
      </c>
      <c r="AC138" s="285">
        <v>7</v>
      </c>
      <c r="AD138" s="285">
        <f t="shared" si="36"/>
        <v>544</v>
      </c>
    </row>
    <row r="139" spans="1:30">
      <c r="A139" s="279">
        <v>3</v>
      </c>
      <c r="B139" s="19">
        <v>133</v>
      </c>
      <c r="C139" s="280" t="s">
        <v>690</v>
      </c>
      <c r="E139" s="281">
        <v>867</v>
      </c>
      <c r="F139" s="280" t="s">
        <v>33</v>
      </c>
      <c r="G139" s="281">
        <v>639</v>
      </c>
      <c r="H139" s="277">
        <v>10</v>
      </c>
      <c r="I139" s="285">
        <v>244</v>
      </c>
      <c r="J139" s="285">
        <v>1</v>
      </c>
      <c r="K139" s="285">
        <v>1</v>
      </c>
      <c r="L139" s="285">
        <v>5</v>
      </c>
      <c r="M139" s="285">
        <v>0</v>
      </c>
      <c r="N139" s="285">
        <v>91</v>
      </c>
      <c r="O139" s="285">
        <v>0</v>
      </c>
      <c r="P139" s="285">
        <v>1</v>
      </c>
      <c r="Q139" s="285">
        <v>160</v>
      </c>
      <c r="R139" s="285">
        <v>0</v>
      </c>
      <c r="S139" s="285">
        <v>0</v>
      </c>
      <c r="T139" s="287">
        <v>0</v>
      </c>
      <c r="U139" s="287">
        <v>3</v>
      </c>
      <c r="V139" s="287"/>
      <c r="W139" s="285"/>
      <c r="X139" s="285"/>
      <c r="Y139" s="285"/>
      <c r="Z139" s="285"/>
      <c r="AA139" s="285"/>
      <c r="AB139" s="285">
        <v>0</v>
      </c>
      <c r="AC139" s="285">
        <v>8</v>
      </c>
      <c r="AD139" s="285">
        <f t="shared" si="36"/>
        <v>524</v>
      </c>
    </row>
    <row r="140" spans="1:30">
      <c r="A140" s="279">
        <v>3</v>
      </c>
      <c r="B140" s="19">
        <v>133</v>
      </c>
      <c r="C140" s="280" t="s">
        <v>690</v>
      </c>
      <c r="E140" s="281">
        <v>867</v>
      </c>
      <c r="F140" s="280" t="s">
        <v>197</v>
      </c>
      <c r="G140" s="281">
        <v>639</v>
      </c>
      <c r="H140" s="277">
        <v>12</v>
      </c>
      <c r="I140" s="285">
        <v>309</v>
      </c>
      <c r="J140" s="285">
        <v>1</v>
      </c>
      <c r="K140" s="285">
        <v>1</v>
      </c>
      <c r="L140" s="285">
        <v>7</v>
      </c>
      <c r="M140" s="285">
        <v>0</v>
      </c>
      <c r="N140" s="285">
        <v>88</v>
      </c>
      <c r="O140" s="285">
        <v>0</v>
      </c>
      <c r="P140" s="285">
        <v>1</v>
      </c>
      <c r="Q140" s="285">
        <v>135</v>
      </c>
      <c r="R140" s="285">
        <v>0</v>
      </c>
      <c r="S140" s="285">
        <v>0</v>
      </c>
      <c r="T140" s="287">
        <v>0</v>
      </c>
      <c r="U140" s="287">
        <v>0</v>
      </c>
      <c r="V140" s="287"/>
      <c r="W140" s="285"/>
      <c r="X140" s="285"/>
      <c r="Y140" s="285"/>
      <c r="Z140" s="285"/>
      <c r="AA140" s="285"/>
      <c r="AB140" s="285">
        <v>0</v>
      </c>
      <c r="AC140" s="285">
        <v>4</v>
      </c>
      <c r="AD140" s="285">
        <f t="shared" si="36"/>
        <v>558</v>
      </c>
    </row>
    <row r="141" spans="1:30">
      <c r="A141" s="279">
        <v>3</v>
      </c>
      <c r="B141" s="19">
        <v>133</v>
      </c>
      <c r="C141" s="280" t="s">
        <v>690</v>
      </c>
      <c r="E141" s="281">
        <v>868</v>
      </c>
      <c r="F141" s="280" t="s">
        <v>31</v>
      </c>
      <c r="G141" s="281">
        <v>592</v>
      </c>
      <c r="H141" s="277">
        <v>9</v>
      </c>
      <c r="I141" s="285">
        <v>212</v>
      </c>
      <c r="J141" s="285">
        <v>1</v>
      </c>
      <c r="K141" s="285">
        <v>5</v>
      </c>
      <c r="L141" s="285">
        <v>5</v>
      </c>
      <c r="M141" s="285">
        <v>0</v>
      </c>
      <c r="N141" s="285">
        <v>113</v>
      </c>
      <c r="O141" s="285">
        <v>0</v>
      </c>
      <c r="P141" s="285">
        <v>2</v>
      </c>
      <c r="Q141" s="285">
        <v>160</v>
      </c>
      <c r="R141" s="285">
        <v>0</v>
      </c>
      <c r="S141" s="285">
        <v>0</v>
      </c>
      <c r="T141" s="287">
        <v>0</v>
      </c>
      <c r="U141" s="287">
        <v>2</v>
      </c>
      <c r="V141" s="287"/>
      <c r="W141" s="285"/>
      <c r="X141" s="285"/>
      <c r="Y141" s="285"/>
      <c r="Z141" s="285"/>
      <c r="AA141" s="285"/>
      <c r="AB141" s="285">
        <v>0</v>
      </c>
      <c r="AC141" s="285">
        <v>2</v>
      </c>
      <c r="AD141" s="285">
        <f t="shared" si="36"/>
        <v>511</v>
      </c>
    </row>
    <row r="142" spans="1:30">
      <c r="A142" s="279">
        <v>3</v>
      </c>
      <c r="B142" s="19">
        <v>133</v>
      </c>
      <c r="C142" s="280" t="s">
        <v>690</v>
      </c>
      <c r="E142" s="281">
        <v>868</v>
      </c>
      <c r="F142" s="280" t="s">
        <v>32</v>
      </c>
      <c r="G142" s="281">
        <v>591</v>
      </c>
      <c r="H142" s="277">
        <v>17</v>
      </c>
      <c r="I142" s="285">
        <v>242</v>
      </c>
      <c r="J142" s="285">
        <v>3</v>
      </c>
      <c r="K142" s="285">
        <v>0</v>
      </c>
      <c r="L142" s="285">
        <v>4</v>
      </c>
      <c r="M142" s="285">
        <v>0</v>
      </c>
      <c r="N142" s="285">
        <v>100</v>
      </c>
      <c r="O142" s="285">
        <v>0</v>
      </c>
      <c r="P142" s="285">
        <v>0</v>
      </c>
      <c r="Q142" s="285">
        <v>156</v>
      </c>
      <c r="R142" s="285">
        <v>0</v>
      </c>
      <c r="S142" s="285">
        <v>0</v>
      </c>
      <c r="T142" s="287">
        <v>0</v>
      </c>
      <c r="U142" s="287">
        <v>2</v>
      </c>
      <c r="V142" s="287"/>
      <c r="W142" s="285"/>
      <c r="X142" s="285"/>
      <c r="Y142" s="285"/>
      <c r="Z142" s="285"/>
      <c r="AA142" s="285"/>
      <c r="AB142" s="285">
        <v>0</v>
      </c>
      <c r="AC142" s="285">
        <v>2</v>
      </c>
      <c r="AD142" s="285">
        <f t="shared" si="36"/>
        <v>526</v>
      </c>
    </row>
    <row r="143" spans="1:30">
      <c r="A143" s="279">
        <v>3</v>
      </c>
      <c r="B143" s="19">
        <v>133</v>
      </c>
      <c r="C143" s="280" t="s">
        <v>690</v>
      </c>
      <c r="E143" s="281">
        <v>868</v>
      </c>
      <c r="F143" s="280" t="s">
        <v>79</v>
      </c>
      <c r="G143" s="281">
        <v>516</v>
      </c>
      <c r="H143" s="277">
        <v>16</v>
      </c>
      <c r="I143" s="285">
        <v>230</v>
      </c>
      <c r="J143" s="285">
        <v>0</v>
      </c>
      <c r="K143" s="285">
        <v>1</v>
      </c>
      <c r="L143" s="285">
        <v>0</v>
      </c>
      <c r="M143" s="285">
        <v>0</v>
      </c>
      <c r="N143" s="285">
        <v>35</v>
      </c>
      <c r="O143" s="285">
        <v>0</v>
      </c>
      <c r="P143" s="285">
        <v>1</v>
      </c>
      <c r="Q143" s="285">
        <v>152</v>
      </c>
      <c r="R143" s="285">
        <v>0</v>
      </c>
      <c r="S143" s="285">
        <v>0</v>
      </c>
      <c r="T143" s="287">
        <v>0</v>
      </c>
      <c r="U143" s="287">
        <v>2</v>
      </c>
      <c r="V143" s="287"/>
      <c r="W143" s="285"/>
      <c r="X143" s="285"/>
      <c r="Y143" s="285"/>
      <c r="Z143" s="285"/>
      <c r="AA143" s="285"/>
      <c r="AB143" s="285">
        <v>0</v>
      </c>
      <c r="AC143" s="285">
        <v>2</v>
      </c>
      <c r="AD143" s="285">
        <f t="shared" si="36"/>
        <v>439</v>
      </c>
    </row>
    <row r="144" spans="1:30">
      <c r="A144" s="279">
        <v>3</v>
      </c>
      <c r="B144" s="19">
        <v>133</v>
      </c>
      <c r="C144" s="280" t="s">
        <v>690</v>
      </c>
      <c r="E144" s="281">
        <v>868</v>
      </c>
      <c r="F144" s="280" t="s">
        <v>136</v>
      </c>
      <c r="G144" s="281">
        <v>352</v>
      </c>
      <c r="H144" s="277">
        <v>17</v>
      </c>
      <c r="I144" s="285">
        <v>133</v>
      </c>
      <c r="J144" s="285">
        <v>1</v>
      </c>
      <c r="K144" s="285">
        <v>0</v>
      </c>
      <c r="L144" s="285">
        <v>2</v>
      </c>
      <c r="M144" s="285">
        <v>0</v>
      </c>
      <c r="N144" s="285">
        <v>67</v>
      </c>
      <c r="O144" s="285">
        <v>0</v>
      </c>
      <c r="P144" s="285">
        <v>0</v>
      </c>
      <c r="Q144" s="285">
        <v>60</v>
      </c>
      <c r="R144" s="285">
        <v>0</v>
      </c>
      <c r="S144" s="285">
        <v>0</v>
      </c>
      <c r="T144" s="287">
        <v>0</v>
      </c>
      <c r="U144" s="287">
        <v>0</v>
      </c>
      <c r="V144" s="287"/>
      <c r="W144" s="285"/>
      <c r="X144" s="285"/>
      <c r="Y144" s="285"/>
      <c r="Z144" s="285"/>
      <c r="AA144" s="285"/>
      <c r="AB144" s="285">
        <v>0</v>
      </c>
      <c r="AC144" s="285">
        <v>5</v>
      </c>
      <c r="AD144" s="285">
        <f t="shared" si="36"/>
        <v>285</v>
      </c>
    </row>
    <row r="145" spans="1:30">
      <c r="A145" s="279">
        <v>3</v>
      </c>
      <c r="B145" s="19">
        <v>133</v>
      </c>
      <c r="C145" s="280" t="s">
        <v>690</v>
      </c>
      <c r="E145" s="281">
        <v>869</v>
      </c>
      <c r="F145" s="280" t="s">
        <v>31</v>
      </c>
      <c r="G145" s="281">
        <v>657</v>
      </c>
      <c r="H145" s="277">
        <v>14</v>
      </c>
      <c r="I145" s="285">
        <v>287</v>
      </c>
      <c r="J145" s="285">
        <v>1</v>
      </c>
      <c r="K145" s="285">
        <v>2</v>
      </c>
      <c r="L145" s="285">
        <v>5</v>
      </c>
      <c r="M145" s="285">
        <v>0</v>
      </c>
      <c r="N145" s="285">
        <v>67</v>
      </c>
      <c r="O145" s="285">
        <v>0</v>
      </c>
      <c r="P145" s="285">
        <v>1</v>
      </c>
      <c r="Q145" s="285">
        <v>186</v>
      </c>
      <c r="R145" s="285">
        <v>0</v>
      </c>
      <c r="S145" s="285">
        <v>0</v>
      </c>
      <c r="T145" s="287">
        <v>0</v>
      </c>
      <c r="U145" s="287">
        <v>0</v>
      </c>
      <c r="V145" s="287"/>
      <c r="W145" s="285"/>
      <c r="X145" s="285"/>
      <c r="Y145" s="285"/>
      <c r="Z145" s="285"/>
      <c r="AA145" s="285"/>
      <c r="AB145" s="285">
        <v>0</v>
      </c>
      <c r="AC145" s="285">
        <v>3</v>
      </c>
      <c r="AD145" s="285">
        <f t="shared" si="36"/>
        <v>566</v>
      </c>
    </row>
    <row r="146" spans="1:30">
      <c r="A146" s="279">
        <v>3</v>
      </c>
      <c r="B146" s="19">
        <v>133</v>
      </c>
      <c r="C146" s="280" t="s">
        <v>690</v>
      </c>
      <c r="E146" s="281">
        <v>869</v>
      </c>
      <c r="F146" s="280" t="s">
        <v>32</v>
      </c>
      <c r="G146" s="281">
        <v>656</v>
      </c>
      <c r="H146" s="277">
        <v>23</v>
      </c>
      <c r="I146" s="285">
        <v>239</v>
      </c>
      <c r="J146" s="285">
        <v>1</v>
      </c>
      <c r="K146" s="285">
        <v>2</v>
      </c>
      <c r="L146" s="285">
        <v>4</v>
      </c>
      <c r="M146" s="285">
        <v>0</v>
      </c>
      <c r="N146" s="285">
        <v>90</v>
      </c>
      <c r="O146" s="285">
        <v>0</v>
      </c>
      <c r="P146" s="285">
        <v>6</v>
      </c>
      <c r="Q146" s="285">
        <v>184</v>
      </c>
      <c r="R146" s="285">
        <v>0</v>
      </c>
      <c r="S146" s="285">
        <v>0</v>
      </c>
      <c r="T146" s="287">
        <v>0</v>
      </c>
      <c r="U146" s="287">
        <v>2</v>
      </c>
      <c r="V146" s="287"/>
      <c r="W146" s="285"/>
      <c r="X146" s="285"/>
      <c r="Y146" s="285"/>
      <c r="Z146" s="285"/>
      <c r="AA146" s="285"/>
      <c r="AB146" s="285">
        <v>0</v>
      </c>
      <c r="AC146" s="285">
        <v>5</v>
      </c>
      <c r="AD146" s="285">
        <f t="shared" si="36"/>
        <v>556</v>
      </c>
    </row>
    <row r="147" spans="1:30">
      <c r="A147" s="279">
        <v>3</v>
      </c>
      <c r="B147" s="19">
        <v>133</v>
      </c>
      <c r="C147" s="280" t="s">
        <v>690</v>
      </c>
      <c r="E147" s="281">
        <v>870</v>
      </c>
      <c r="F147" s="280" t="s">
        <v>31</v>
      </c>
      <c r="G147" s="281">
        <v>452</v>
      </c>
      <c r="H147" s="277">
        <v>90</v>
      </c>
      <c r="I147" s="285">
        <v>173</v>
      </c>
      <c r="J147" s="285">
        <v>6</v>
      </c>
      <c r="K147" s="285">
        <v>0</v>
      </c>
      <c r="L147" s="285">
        <v>4</v>
      </c>
      <c r="M147" s="285">
        <v>0</v>
      </c>
      <c r="N147" s="285">
        <v>8</v>
      </c>
      <c r="O147" s="285">
        <v>0</v>
      </c>
      <c r="P147" s="285">
        <v>1</v>
      </c>
      <c r="Q147" s="285">
        <v>115</v>
      </c>
      <c r="R147" s="285">
        <v>0</v>
      </c>
      <c r="S147" s="285">
        <v>0</v>
      </c>
      <c r="T147" s="287">
        <v>0</v>
      </c>
      <c r="U147" s="287">
        <v>0</v>
      </c>
      <c r="V147" s="287"/>
      <c r="W147" s="285"/>
      <c r="X147" s="285"/>
      <c r="Y147" s="285"/>
      <c r="Z147" s="285"/>
      <c r="AA147" s="285"/>
      <c r="AB147" s="285">
        <v>0</v>
      </c>
      <c r="AC147" s="285">
        <v>2</v>
      </c>
      <c r="AD147" s="285">
        <f t="shared" si="36"/>
        <v>399</v>
      </c>
    </row>
    <row r="148" spans="1:30">
      <c r="B148" s="291" t="s">
        <v>63</v>
      </c>
      <c r="C148" s="669" t="s">
        <v>64</v>
      </c>
      <c r="D148" s="670"/>
      <c r="E148" s="670"/>
      <c r="F148" s="671"/>
      <c r="G148" s="114">
        <f>SUM(G134:G147)</f>
        <v>8423</v>
      </c>
      <c r="H148" s="114">
        <f>SUM(H134:H147)</f>
        <v>292</v>
      </c>
      <c r="I148" s="114">
        <f t="shared" ref="I148:AD148" si="37">SUM(I134:I147)</f>
        <v>3454</v>
      </c>
      <c r="J148" s="114">
        <f t="shared" si="37"/>
        <v>22</v>
      </c>
      <c r="K148" s="114">
        <f t="shared" si="37"/>
        <v>19</v>
      </c>
      <c r="L148" s="114">
        <f t="shared" si="37"/>
        <v>100</v>
      </c>
      <c r="M148" s="114">
        <f t="shared" si="37"/>
        <v>0</v>
      </c>
      <c r="N148" s="114">
        <f t="shared" si="37"/>
        <v>1166</v>
      </c>
      <c r="O148" s="114">
        <f t="shared" si="37"/>
        <v>0</v>
      </c>
      <c r="P148" s="114">
        <f t="shared" si="37"/>
        <v>21</v>
      </c>
      <c r="Q148" s="114">
        <f t="shared" si="37"/>
        <v>2080</v>
      </c>
      <c r="R148" s="114">
        <f t="shared" si="37"/>
        <v>0</v>
      </c>
      <c r="S148" s="114">
        <f t="shared" si="37"/>
        <v>0</v>
      </c>
      <c r="T148" s="114">
        <f t="shared" si="37"/>
        <v>0</v>
      </c>
      <c r="U148" s="114">
        <f t="shared" si="37"/>
        <v>15</v>
      </c>
      <c r="V148" s="114">
        <f t="shared" si="37"/>
        <v>0</v>
      </c>
      <c r="W148" s="114">
        <f t="shared" si="37"/>
        <v>0</v>
      </c>
      <c r="X148" s="114">
        <f t="shared" si="37"/>
        <v>0</v>
      </c>
      <c r="Y148" s="114">
        <f t="shared" si="37"/>
        <v>0</v>
      </c>
      <c r="Z148" s="114">
        <f t="shared" si="37"/>
        <v>0</v>
      </c>
      <c r="AA148" s="114">
        <f t="shared" si="37"/>
        <v>0</v>
      </c>
      <c r="AB148" s="114">
        <f t="shared" si="37"/>
        <v>0</v>
      </c>
      <c r="AC148" s="114">
        <f t="shared" si="37"/>
        <v>60</v>
      </c>
      <c r="AD148" s="114">
        <f t="shared" si="37"/>
        <v>7229</v>
      </c>
    </row>
    <row r="149" spans="1:30">
      <c r="E149" s="288"/>
      <c r="F149" s="288"/>
      <c r="T149" s="277">
        <f>T148/2</f>
        <v>0</v>
      </c>
      <c r="U149" s="277">
        <f>U148/2</f>
        <v>7.5</v>
      </c>
    </row>
    <row r="150" spans="1:30">
      <c r="B150" s="291" t="s">
        <v>65</v>
      </c>
      <c r="C150" s="660" t="s">
        <v>66</v>
      </c>
      <c r="D150" s="661"/>
      <c r="E150" s="661"/>
      <c r="F150" s="662"/>
      <c r="G150" s="292" t="s">
        <v>6</v>
      </c>
      <c r="H150" s="502" t="s">
        <v>7</v>
      </c>
      <c r="I150" s="502" t="s">
        <v>8</v>
      </c>
      <c r="J150" s="502" t="s">
        <v>9</v>
      </c>
      <c r="K150" s="502" t="s">
        <v>10</v>
      </c>
      <c r="L150" s="502" t="s">
        <v>11</v>
      </c>
      <c r="M150" s="502" t="s">
        <v>12</v>
      </c>
      <c r="N150" s="502" t="s">
        <v>13</v>
      </c>
      <c r="O150" s="502" t="s">
        <v>14</v>
      </c>
      <c r="P150" s="502" t="s">
        <v>15</v>
      </c>
      <c r="Q150" s="502" t="s">
        <v>16</v>
      </c>
      <c r="R150" s="502" t="s">
        <v>17</v>
      </c>
      <c r="S150" s="502" t="s">
        <v>18</v>
      </c>
      <c r="T150" s="502" t="s">
        <v>22</v>
      </c>
      <c r="U150" s="502" t="s">
        <v>23</v>
      </c>
      <c r="V150" s="502" t="s">
        <v>24</v>
      </c>
      <c r="W150" s="502" t="s">
        <v>25</v>
      </c>
      <c r="X150" s="502" t="s">
        <v>26</v>
      </c>
      <c r="Y150" s="502" t="s">
        <v>27</v>
      </c>
      <c r="Z150" s="502" t="s">
        <v>28</v>
      </c>
      <c r="AA150" s="502" t="s">
        <v>29</v>
      </c>
    </row>
    <row r="151" spans="1:30">
      <c r="C151" s="663"/>
      <c r="D151" s="664"/>
      <c r="E151" s="664"/>
      <c r="F151" s="665"/>
      <c r="G151" s="285"/>
      <c r="H151" s="285">
        <f>H148</f>
        <v>292</v>
      </c>
      <c r="I151" s="285">
        <f>I148+8</f>
        <v>3462</v>
      </c>
      <c r="J151" s="285">
        <f>J148</f>
        <v>22</v>
      </c>
      <c r="K151" s="285">
        <f>K148+7</f>
        <v>26</v>
      </c>
      <c r="L151" s="285">
        <f t="shared" ref="L151:P151" si="38">L148</f>
        <v>100</v>
      </c>
      <c r="M151" s="285">
        <f t="shared" si="38"/>
        <v>0</v>
      </c>
      <c r="N151" s="285">
        <f t="shared" si="38"/>
        <v>1166</v>
      </c>
      <c r="O151" s="285">
        <f t="shared" si="38"/>
        <v>0</v>
      </c>
      <c r="P151" s="285">
        <f t="shared" si="38"/>
        <v>21</v>
      </c>
      <c r="Q151" s="285">
        <f>Q148</f>
        <v>2080</v>
      </c>
      <c r="R151" s="285">
        <f t="shared" ref="R151:S151" si="39">R148</f>
        <v>0</v>
      </c>
      <c r="S151" s="285">
        <f t="shared" si="39"/>
        <v>0</v>
      </c>
      <c r="T151" s="285">
        <f>W134</f>
        <v>0</v>
      </c>
      <c r="U151" s="285">
        <f>X134</f>
        <v>0</v>
      </c>
      <c r="V151" s="285">
        <f>Y134</f>
        <v>0</v>
      </c>
      <c r="W151" s="285">
        <f>Z134</f>
        <v>0</v>
      </c>
      <c r="X151" s="285">
        <f>AA134</f>
        <v>0</v>
      </c>
      <c r="Y151" s="285">
        <f>AB148</f>
        <v>0</v>
      </c>
      <c r="Z151" s="285">
        <f>AC148</f>
        <v>60</v>
      </c>
      <c r="AA151" s="285">
        <f>SUM(H151:Z151)</f>
        <v>7229</v>
      </c>
    </row>
    <row r="152" spans="1:30">
      <c r="E152" s="288"/>
      <c r="F152" s="288"/>
    </row>
    <row r="153" spans="1:30" ht="33.75" customHeight="1">
      <c r="B153" s="291" t="s">
        <v>67</v>
      </c>
      <c r="C153" s="666" t="s">
        <v>68</v>
      </c>
      <c r="D153" s="666"/>
      <c r="E153" s="666"/>
      <c r="F153" s="666"/>
      <c r="G153" s="292" t="s">
        <v>6</v>
      </c>
      <c r="H153" s="667" t="s">
        <v>69</v>
      </c>
      <c r="I153" s="667"/>
      <c r="J153" s="667" t="s">
        <v>70</v>
      </c>
      <c r="K153" s="667"/>
      <c r="L153" s="502" t="s">
        <v>11</v>
      </c>
      <c r="M153" s="502" t="s">
        <v>12</v>
      </c>
      <c r="N153" s="502" t="s">
        <v>13</v>
      </c>
      <c r="O153" s="502" t="s">
        <v>14</v>
      </c>
      <c r="P153" s="502" t="s">
        <v>15</v>
      </c>
      <c r="Q153" s="502" t="s">
        <v>16</v>
      </c>
      <c r="R153" s="502" t="s">
        <v>17</v>
      </c>
      <c r="S153" s="502" t="s">
        <v>18</v>
      </c>
      <c r="T153" s="502" t="s">
        <v>22</v>
      </c>
      <c r="U153" s="502" t="s">
        <v>23</v>
      </c>
      <c r="V153" s="502" t="s">
        <v>24</v>
      </c>
      <c r="W153" s="502" t="s">
        <v>25</v>
      </c>
      <c r="X153" s="502" t="s">
        <v>26</v>
      </c>
      <c r="Y153" s="502" t="s">
        <v>27</v>
      </c>
      <c r="Z153" s="502" t="s">
        <v>28</v>
      </c>
      <c r="AA153" s="502" t="s">
        <v>29</v>
      </c>
    </row>
    <row r="154" spans="1:30">
      <c r="C154" s="666"/>
      <c r="D154" s="666"/>
      <c r="E154" s="666"/>
      <c r="F154" s="666"/>
      <c r="G154" s="285">
        <f>G148</f>
        <v>8423</v>
      </c>
      <c r="H154" s="668">
        <f>H151+J151</f>
        <v>314</v>
      </c>
      <c r="I154" s="668"/>
      <c r="J154" s="668">
        <f>I151+K151</f>
        <v>3488</v>
      </c>
      <c r="K154" s="668"/>
      <c r="L154" s="285">
        <f>L151</f>
        <v>100</v>
      </c>
      <c r="M154" s="285">
        <f t="shared" ref="M154:Z154" si="40">M151</f>
        <v>0</v>
      </c>
      <c r="N154" s="285">
        <f t="shared" si="40"/>
        <v>1166</v>
      </c>
      <c r="O154" s="285">
        <f t="shared" si="40"/>
        <v>0</v>
      </c>
      <c r="P154" s="285">
        <f t="shared" si="40"/>
        <v>21</v>
      </c>
      <c r="Q154" s="285">
        <f t="shared" si="40"/>
        <v>2080</v>
      </c>
      <c r="R154" s="285">
        <f t="shared" si="40"/>
        <v>0</v>
      </c>
      <c r="S154" s="285">
        <f t="shared" si="40"/>
        <v>0</v>
      </c>
      <c r="T154" s="285">
        <f t="shared" si="40"/>
        <v>0</v>
      </c>
      <c r="U154" s="285">
        <f t="shared" si="40"/>
        <v>0</v>
      </c>
      <c r="V154" s="285">
        <f t="shared" si="40"/>
        <v>0</v>
      </c>
      <c r="W154" s="285">
        <f t="shared" si="40"/>
        <v>0</v>
      </c>
      <c r="X154" s="285">
        <f t="shared" si="40"/>
        <v>0</v>
      </c>
      <c r="Y154" s="285">
        <f t="shared" si="40"/>
        <v>0</v>
      </c>
      <c r="Z154" s="285">
        <f t="shared" si="40"/>
        <v>60</v>
      </c>
      <c r="AA154" s="285">
        <f>SUM(H154:Z154)</f>
        <v>7229</v>
      </c>
    </row>
    <row r="157" spans="1:30">
      <c r="A157" s="276" t="s">
        <v>0</v>
      </c>
      <c r="B157" s="283" t="s">
        <v>1</v>
      </c>
      <c r="C157" s="282" t="s">
        <v>2</v>
      </c>
      <c r="D157" s="282" t="s">
        <v>3</v>
      </c>
      <c r="E157" s="275" t="s">
        <v>4</v>
      </c>
      <c r="F157" s="275" t="s">
        <v>5</v>
      </c>
      <c r="G157" s="275" t="s">
        <v>6</v>
      </c>
      <c r="H157" s="502" t="s">
        <v>7</v>
      </c>
      <c r="I157" s="502" t="s">
        <v>8</v>
      </c>
      <c r="J157" s="502" t="s">
        <v>9</v>
      </c>
      <c r="K157" s="502" t="s">
        <v>10</v>
      </c>
      <c r="L157" s="502" t="s">
        <v>11</v>
      </c>
      <c r="M157" s="502" t="s">
        <v>12</v>
      </c>
      <c r="N157" s="502" t="s">
        <v>13</v>
      </c>
      <c r="O157" s="502" t="s">
        <v>14</v>
      </c>
      <c r="P157" s="502" t="s">
        <v>15</v>
      </c>
      <c r="Q157" s="502" t="s">
        <v>16</v>
      </c>
      <c r="R157" s="502" t="s">
        <v>17</v>
      </c>
      <c r="S157" s="502" t="s">
        <v>18</v>
      </c>
      <c r="T157" s="286" t="s">
        <v>19</v>
      </c>
      <c r="U157" s="286" t="s">
        <v>20</v>
      </c>
      <c r="V157" s="286" t="s">
        <v>21</v>
      </c>
      <c r="W157" s="502" t="s">
        <v>22</v>
      </c>
      <c r="X157" s="502" t="s">
        <v>23</v>
      </c>
      <c r="Y157" s="502" t="s">
        <v>24</v>
      </c>
      <c r="Z157" s="502" t="s">
        <v>25</v>
      </c>
      <c r="AA157" s="502" t="s">
        <v>26</v>
      </c>
      <c r="AB157" s="502" t="s">
        <v>27</v>
      </c>
      <c r="AC157" s="502" t="s">
        <v>28</v>
      </c>
      <c r="AD157" s="502" t="s">
        <v>29</v>
      </c>
    </row>
    <row r="158" spans="1:30">
      <c r="A158" s="279">
        <v>3</v>
      </c>
      <c r="B158" s="280">
        <v>164</v>
      </c>
      <c r="C158" s="280" t="s">
        <v>691</v>
      </c>
      <c r="D158" s="280"/>
      <c r="E158" s="280">
        <v>943</v>
      </c>
      <c r="F158" s="281" t="s">
        <v>31</v>
      </c>
      <c r="G158" s="285">
        <v>638</v>
      </c>
      <c r="H158" s="285">
        <v>7</v>
      </c>
      <c r="I158" s="285">
        <v>166</v>
      </c>
      <c r="J158" s="285">
        <v>52</v>
      </c>
      <c r="K158" s="285">
        <v>7</v>
      </c>
      <c r="L158" s="285">
        <v>15</v>
      </c>
      <c r="M158" s="285">
        <v>68</v>
      </c>
      <c r="N158" s="285"/>
      <c r="O158" s="285">
        <v>5</v>
      </c>
      <c r="P158" s="285">
        <v>3</v>
      </c>
      <c r="Q158" s="285">
        <v>137</v>
      </c>
      <c r="R158" s="285"/>
      <c r="S158" s="285"/>
      <c r="T158" s="287">
        <v>5</v>
      </c>
      <c r="U158" s="287">
        <v>5</v>
      </c>
      <c r="V158" s="287"/>
      <c r="W158" s="285"/>
      <c r="X158" s="285"/>
      <c r="Y158" s="285"/>
      <c r="Z158" s="285"/>
      <c r="AA158" s="285"/>
      <c r="AB158" s="285">
        <v>0</v>
      </c>
      <c r="AC158" s="285">
        <v>13</v>
      </c>
      <c r="AD158" s="285">
        <f>SUM(H158:AC158)</f>
        <v>483</v>
      </c>
    </row>
    <row r="159" spans="1:30">
      <c r="A159" s="279">
        <v>3</v>
      </c>
      <c r="B159" s="280">
        <v>164</v>
      </c>
      <c r="C159" s="280" t="s">
        <v>691</v>
      </c>
      <c r="D159" s="280"/>
      <c r="E159" s="280">
        <v>943</v>
      </c>
      <c r="F159" s="281" t="s">
        <v>32</v>
      </c>
      <c r="G159" s="285">
        <v>637</v>
      </c>
      <c r="H159" s="285">
        <v>12</v>
      </c>
      <c r="I159" s="285">
        <v>140</v>
      </c>
      <c r="J159" s="285">
        <v>65</v>
      </c>
      <c r="K159" s="285">
        <v>2</v>
      </c>
      <c r="L159" s="285">
        <v>23</v>
      </c>
      <c r="M159" s="285">
        <v>99</v>
      </c>
      <c r="N159" s="285"/>
      <c r="O159" s="285">
        <v>0</v>
      </c>
      <c r="P159" s="285">
        <v>0</v>
      </c>
      <c r="Q159" s="285">
        <v>127</v>
      </c>
      <c r="R159" s="285"/>
      <c r="S159" s="285"/>
      <c r="T159" s="287">
        <v>6</v>
      </c>
      <c r="U159" s="287">
        <v>0</v>
      </c>
      <c r="V159" s="287"/>
      <c r="W159" s="285"/>
      <c r="X159" s="285"/>
      <c r="Y159" s="285"/>
      <c r="Z159" s="285"/>
      <c r="AA159" s="285"/>
      <c r="AB159" s="285">
        <v>0</v>
      </c>
      <c r="AC159" s="285">
        <v>29</v>
      </c>
      <c r="AD159" s="285">
        <f t="shared" ref="AD159:AD172" si="41">SUM(H159:AC159)</f>
        <v>503</v>
      </c>
    </row>
    <row r="160" spans="1:30">
      <c r="A160" s="279">
        <v>3</v>
      </c>
      <c r="B160" s="280">
        <v>164</v>
      </c>
      <c r="C160" s="280" t="s">
        <v>691</v>
      </c>
      <c r="D160" s="280"/>
      <c r="E160" s="280">
        <v>943</v>
      </c>
      <c r="F160" s="281" t="s">
        <v>33</v>
      </c>
      <c r="G160" s="285">
        <v>637</v>
      </c>
      <c r="H160" s="285">
        <v>9</v>
      </c>
      <c r="I160" s="285">
        <v>131</v>
      </c>
      <c r="J160" s="285">
        <v>48</v>
      </c>
      <c r="K160" s="285">
        <v>8</v>
      </c>
      <c r="L160" s="285">
        <v>14</v>
      </c>
      <c r="M160" s="285">
        <v>87</v>
      </c>
      <c r="N160" s="285"/>
      <c r="O160" s="285">
        <v>5</v>
      </c>
      <c r="P160" s="285">
        <v>1</v>
      </c>
      <c r="Q160" s="285">
        <v>139</v>
      </c>
      <c r="R160" s="285"/>
      <c r="S160" s="285"/>
      <c r="T160" s="287">
        <v>4</v>
      </c>
      <c r="U160" s="287">
        <v>4</v>
      </c>
      <c r="V160" s="287"/>
      <c r="W160" s="285"/>
      <c r="X160" s="285"/>
      <c r="Y160" s="285"/>
      <c r="Z160" s="285"/>
      <c r="AA160" s="285"/>
      <c r="AB160" s="285">
        <v>0</v>
      </c>
      <c r="AC160" s="285">
        <v>18</v>
      </c>
      <c r="AD160" s="285">
        <f t="shared" si="41"/>
        <v>468</v>
      </c>
    </row>
    <row r="161" spans="1:30">
      <c r="A161" s="279">
        <v>3</v>
      </c>
      <c r="B161" s="280">
        <v>164</v>
      </c>
      <c r="C161" s="280" t="s">
        <v>691</v>
      </c>
      <c r="D161" s="280"/>
      <c r="E161" s="280">
        <v>944</v>
      </c>
      <c r="F161" s="281" t="s">
        <v>31</v>
      </c>
      <c r="G161" s="285">
        <v>545</v>
      </c>
      <c r="H161" s="285">
        <v>12</v>
      </c>
      <c r="I161" s="285">
        <v>153</v>
      </c>
      <c r="J161" s="285">
        <v>19</v>
      </c>
      <c r="K161" s="285">
        <v>5</v>
      </c>
      <c r="L161" s="285">
        <v>14</v>
      </c>
      <c r="M161" s="285">
        <v>67</v>
      </c>
      <c r="N161" s="285"/>
      <c r="O161" s="285">
        <v>10</v>
      </c>
      <c r="P161" s="285">
        <v>2</v>
      </c>
      <c r="Q161" s="285">
        <v>150</v>
      </c>
      <c r="R161" s="285"/>
      <c r="S161" s="285"/>
      <c r="T161" s="287">
        <v>3</v>
      </c>
      <c r="U161" s="287">
        <v>4</v>
      </c>
      <c r="V161" s="287"/>
      <c r="W161" s="285"/>
      <c r="X161" s="285"/>
      <c r="Y161" s="285"/>
      <c r="Z161" s="285"/>
      <c r="AA161" s="285"/>
      <c r="AB161" s="285">
        <v>0</v>
      </c>
      <c r="AC161" s="285">
        <v>11</v>
      </c>
      <c r="AD161" s="285">
        <f t="shared" si="41"/>
        <v>450</v>
      </c>
    </row>
    <row r="162" spans="1:30">
      <c r="A162" s="279">
        <v>3</v>
      </c>
      <c r="B162" s="280">
        <v>164</v>
      </c>
      <c r="C162" s="280" t="s">
        <v>691</v>
      </c>
      <c r="D162" s="280"/>
      <c r="E162" s="280">
        <v>944</v>
      </c>
      <c r="F162" s="281" t="s">
        <v>32</v>
      </c>
      <c r="G162" s="285">
        <v>545</v>
      </c>
      <c r="H162" s="285">
        <v>6</v>
      </c>
      <c r="I162" s="285">
        <v>148</v>
      </c>
      <c r="J162" s="285">
        <v>21</v>
      </c>
      <c r="K162" s="285">
        <v>5</v>
      </c>
      <c r="L162" s="285">
        <v>15</v>
      </c>
      <c r="M162" s="285">
        <v>53</v>
      </c>
      <c r="N162" s="285"/>
      <c r="O162" s="285">
        <v>4</v>
      </c>
      <c r="P162" s="285">
        <v>5</v>
      </c>
      <c r="Q162" s="285">
        <v>166</v>
      </c>
      <c r="R162" s="285"/>
      <c r="S162" s="285"/>
      <c r="T162" s="287">
        <v>0</v>
      </c>
      <c r="U162" s="287">
        <v>7</v>
      </c>
      <c r="V162" s="287"/>
      <c r="W162" s="285"/>
      <c r="X162" s="285"/>
      <c r="Y162" s="285"/>
      <c r="Z162" s="285"/>
      <c r="AA162" s="285"/>
      <c r="AB162" s="285">
        <v>0</v>
      </c>
      <c r="AC162" s="285">
        <v>14</v>
      </c>
      <c r="AD162" s="285">
        <f t="shared" si="41"/>
        <v>444</v>
      </c>
    </row>
    <row r="163" spans="1:30">
      <c r="A163" s="279">
        <v>3</v>
      </c>
      <c r="B163" s="280">
        <v>164</v>
      </c>
      <c r="C163" s="280" t="s">
        <v>691</v>
      </c>
      <c r="D163" s="280"/>
      <c r="E163" s="280">
        <v>944</v>
      </c>
      <c r="F163" s="281" t="s">
        <v>79</v>
      </c>
      <c r="G163" s="285">
        <v>539</v>
      </c>
      <c r="H163" s="285">
        <v>4</v>
      </c>
      <c r="I163" s="285">
        <v>91</v>
      </c>
      <c r="J163" s="285">
        <v>35</v>
      </c>
      <c r="K163" s="285">
        <v>5</v>
      </c>
      <c r="L163" s="285">
        <v>11</v>
      </c>
      <c r="M163" s="285">
        <v>75</v>
      </c>
      <c r="N163" s="285"/>
      <c r="O163" s="285">
        <v>4</v>
      </c>
      <c r="P163" s="285">
        <v>8</v>
      </c>
      <c r="Q163" s="285">
        <v>160</v>
      </c>
      <c r="R163" s="285"/>
      <c r="S163" s="285"/>
      <c r="T163" s="287">
        <v>4</v>
      </c>
      <c r="U163" s="287">
        <v>1</v>
      </c>
      <c r="V163" s="287"/>
      <c r="W163" s="285"/>
      <c r="X163" s="285"/>
      <c r="Y163" s="285"/>
      <c r="Z163" s="285"/>
      <c r="AA163" s="285"/>
      <c r="AB163" s="285">
        <v>0</v>
      </c>
      <c r="AC163" s="285">
        <v>17</v>
      </c>
      <c r="AD163" s="285">
        <f t="shared" si="41"/>
        <v>415</v>
      </c>
    </row>
    <row r="164" spans="1:30">
      <c r="A164" s="279">
        <v>3</v>
      </c>
      <c r="B164" s="280">
        <v>164</v>
      </c>
      <c r="C164" s="280" t="s">
        <v>691</v>
      </c>
      <c r="D164" s="280"/>
      <c r="E164" s="280">
        <v>945</v>
      </c>
      <c r="F164" s="281" t="s">
        <v>31</v>
      </c>
      <c r="G164" s="285">
        <v>386</v>
      </c>
      <c r="H164" s="285">
        <v>1</v>
      </c>
      <c r="I164" s="285">
        <v>139</v>
      </c>
      <c r="J164" s="285">
        <v>14</v>
      </c>
      <c r="K164" s="285">
        <v>3</v>
      </c>
      <c r="L164" s="285">
        <v>22</v>
      </c>
      <c r="M164" s="285">
        <v>20</v>
      </c>
      <c r="N164" s="285"/>
      <c r="O164" s="285">
        <v>3</v>
      </c>
      <c r="P164" s="285">
        <v>4</v>
      </c>
      <c r="Q164" s="285">
        <v>95</v>
      </c>
      <c r="R164" s="285"/>
      <c r="S164" s="285"/>
      <c r="T164" s="287">
        <v>0</v>
      </c>
      <c r="U164" s="287">
        <v>0</v>
      </c>
      <c r="V164" s="287"/>
      <c r="W164" s="285"/>
      <c r="X164" s="285"/>
      <c r="Y164" s="285"/>
      <c r="Z164" s="285"/>
      <c r="AA164" s="285"/>
      <c r="AB164" s="285">
        <v>0</v>
      </c>
      <c r="AC164" s="285">
        <v>5</v>
      </c>
      <c r="AD164" s="285">
        <f t="shared" si="41"/>
        <v>306</v>
      </c>
    </row>
    <row r="165" spans="1:30">
      <c r="A165" s="279">
        <v>3</v>
      </c>
      <c r="B165" s="280">
        <v>164</v>
      </c>
      <c r="C165" s="280" t="s">
        <v>691</v>
      </c>
      <c r="D165" s="280"/>
      <c r="E165" s="280">
        <v>945</v>
      </c>
      <c r="F165" s="281" t="s">
        <v>32</v>
      </c>
      <c r="G165" s="285">
        <v>386</v>
      </c>
      <c r="H165" s="285">
        <v>2</v>
      </c>
      <c r="I165" s="285">
        <v>121</v>
      </c>
      <c r="J165" s="285">
        <v>24</v>
      </c>
      <c r="K165" s="285">
        <v>6</v>
      </c>
      <c r="L165" s="285">
        <v>16</v>
      </c>
      <c r="M165" s="285">
        <v>32</v>
      </c>
      <c r="N165" s="285"/>
      <c r="O165" s="285">
        <v>3</v>
      </c>
      <c r="P165" s="285">
        <v>3</v>
      </c>
      <c r="Q165" s="285">
        <v>86</v>
      </c>
      <c r="R165" s="285"/>
      <c r="S165" s="285"/>
      <c r="T165" s="287">
        <v>0</v>
      </c>
      <c r="U165" s="287">
        <v>4</v>
      </c>
      <c r="V165" s="287"/>
      <c r="W165" s="285"/>
      <c r="X165" s="285"/>
      <c r="Y165" s="285"/>
      <c r="Z165" s="285"/>
      <c r="AA165" s="285"/>
      <c r="AB165" s="285">
        <v>0</v>
      </c>
      <c r="AC165" s="285">
        <v>10</v>
      </c>
      <c r="AD165" s="285">
        <f t="shared" si="41"/>
        <v>307</v>
      </c>
    </row>
    <row r="166" spans="1:30">
      <c r="A166" s="279">
        <v>3</v>
      </c>
      <c r="B166" s="280">
        <v>164</v>
      </c>
      <c r="C166" s="280" t="s">
        <v>691</v>
      </c>
      <c r="D166" s="280"/>
      <c r="E166" s="280">
        <v>946</v>
      </c>
      <c r="F166" s="281" t="s">
        <v>31</v>
      </c>
      <c r="G166" s="285">
        <v>590</v>
      </c>
      <c r="H166" s="285">
        <v>15</v>
      </c>
      <c r="I166" s="285">
        <v>164</v>
      </c>
      <c r="J166" s="285">
        <v>90</v>
      </c>
      <c r="K166" s="285">
        <v>16</v>
      </c>
      <c r="L166" s="285">
        <v>14</v>
      </c>
      <c r="M166" s="285">
        <v>30</v>
      </c>
      <c r="N166" s="285"/>
      <c r="O166" s="285">
        <v>1</v>
      </c>
      <c r="P166" s="285">
        <v>3</v>
      </c>
      <c r="Q166" s="285">
        <v>125</v>
      </c>
      <c r="R166" s="285"/>
      <c r="S166" s="285"/>
      <c r="T166" s="287">
        <v>2</v>
      </c>
      <c r="U166" s="287">
        <v>6</v>
      </c>
      <c r="V166" s="287"/>
      <c r="W166" s="285"/>
      <c r="X166" s="285"/>
      <c r="Y166" s="285"/>
      <c r="Z166" s="285"/>
      <c r="AA166" s="285"/>
      <c r="AB166" s="285">
        <v>0</v>
      </c>
      <c r="AC166" s="285">
        <v>7</v>
      </c>
      <c r="AD166" s="285">
        <f t="shared" si="41"/>
        <v>473</v>
      </c>
    </row>
    <row r="167" spans="1:30">
      <c r="A167" s="279">
        <v>3</v>
      </c>
      <c r="B167" s="280">
        <v>164</v>
      </c>
      <c r="C167" s="280" t="s">
        <v>691</v>
      </c>
      <c r="D167" s="280"/>
      <c r="E167" s="280">
        <v>946</v>
      </c>
      <c r="F167" s="281" t="s">
        <v>32</v>
      </c>
      <c r="G167" s="285">
        <v>589</v>
      </c>
      <c r="H167" s="285">
        <v>9</v>
      </c>
      <c r="I167" s="285">
        <v>156</v>
      </c>
      <c r="J167" s="285">
        <v>89</v>
      </c>
      <c r="K167" s="285">
        <v>9</v>
      </c>
      <c r="L167" s="285">
        <v>25</v>
      </c>
      <c r="M167" s="285">
        <v>34</v>
      </c>
      <c r="N167" s="285"/>
      <c r="O167" s="285">
        <v>3</v>
      </c>
      <c r="P167" s="285">
        <v>0</v>
      </c>
      <c r="Q167" s="285">
        <v>110</v>
      </c>
      <c r="R167" s="285"/>
      <c r="S167" s="285"/>
      <c r="T167" s="287">
        <v>2</v>
      </c>
      <c r="U167" s="287">
        <v>3</v>
      </c>
      <c r="V167" s="287"/>
      <c r="W167" s="285"/>
      <c r="X167" s="285"/>
      <c r="Y167" s="285"/>
      <c r="Z167" s="285"/>
      <c r="AA167" s="285"/>
      <c r="AB167" s="285">
        <v>0</v>
      </c>
      <c r="AC167" s="285">
        <v>12</v>
      </c>
      <c r="AD167" s="285">
        <f t="shared" si="41"/>
        <v>452</v>
      </c>
    </row>
    <row r="168" spans="1:30">
      <c r="A168" s="279">
        <v>3</v>
      </c>
      <c r="B168" s="280">
        <v>164</v>
      </c>
      <c r="C168" s="280" t="s">
        <v>691</v>
      </c>
      <c r="D168" s="280"/>
      <c r="E168" s="280">
        <v>946</v>
      </c>
      <c r="F168" s="281" t="s">
        <v>79</v>
      </c>
      <c r="G168" s="285">
        <v>371</v>
      </c>
      <c r="H168" s="285">
        <v>4</v>
      </c>
      <c r="I168" s="285">
        <v>56</v>
      </c>
      <c r="J168" s="285">
        <v>55</v>
      </c>
      <c r="K168" s="285">
        <v>2</v>
      </c>
      <c r="L168" s="285">
        <v>2</v>
      </c>
      <c r="M168" s="285">
        <v>59</v>
      </c>
      <c r="N168" s="285"/>
      <c r="O168" s="285">
        <v>1</v>
      </c>
      <c r="P168" s="285">
        <v>4</v>
      </c>
      <c r="Q168" s="285">
        <v>90</v>
      </c>
      <c r="R168" s="285"/>
      <c r="S168" s="285"/>
      <c r="T168" s="287">
        <v>4</v>
      </c>
      <c r="U168" s="287">
        <v>0</v>
      </c>
      <c r="V168" s="287"/>
      <c r="W168" s="285"/>
      <c r="X168" s="285"/>
      <c r="Y168" s="285"/>
      <c r="Z168" s="285"/>
      <c r="AA168" s="285"/>
      <c r="AB168" s="285">
        <v>1</v>
      </c>
      <c r="AC168" s="285">
        <v>29</v>
      </c>
      <c r="AD168" s="285">
        <f t="shared" si="41"/>
        <v>307</v>
      </c>
    </row>
    <row r="169" spans="1:30">
      <c r="A169" s="279">
        <v>3</v>
      </c>
      <c r="B169" s="280">
        <v>164</v>
      </c>
      <c r="C169" s="280" t="s">
        <v>691</v>
      </c>
      <c r="D169" s="280"/>
      <c r="E169" s="280">
        <v>947</v>
      </c>
      <c r="F169" s="281" t="s">
        <v>31</v>
      </c>
      <c r="G169" s="285">
        <v>596</v>
      </c>
      <c r="H169" s="285">
        <v>18</v>
      </c>
      <c r="I169" s="285">
        <v>173</v>
      </c>
      <c r="J169" s="285">
        <v>30</v>
      </c>
      <c r="K169" s="285">
        <v>5</v>
      </c>
      <c r="L169" s="285">
        <v>74</v>
      </c>
      <c r="M169" s="285">
        <v>61</v>
      </c>
      <c r="N169" s="285"/>
      <c r="O169" s="285">
        <v>2</v>
      </c>
      <c r="P169" s="285">
        <v>1</v>
      </c>
      <c r="Q169" s="285">
        <v>106</v>
      </c>
      <c r="R169" s="285"/>
      <c r="S169" s="285"/>
      <c r="T169" s="287">
        <v>4</v>
      </c>
      <c r="U169" s="287">
        <v>11</v>
      </c>
      <c r="V169" s="287"/>
      <c r="W169" s="285"/>
      <c r="X169" s="285"/>
      <c r="Y169" s="285"/>
      <c r="Z169" s="285"/>
      <c r="AA169" s="285"/>
      <c r="AB169" s="285">
        <v>0</v>
      </c>
      <c r="AC169" s="285">
        <v>9</v>
      </c>
      <c r="AD169" s="285">
        <f t="shared" si="41"/>
        <v>494</v>
      </c>
    </row>
    <row r="170" spans="1:30">
      <c r="A170" s="279">
        <v>3</v>
      </c>
      <c r="B170" s="280">
        <v>164</v>
      </c>
      <c r="C170" s="280" t="s">
        <v>691</v>
      </c>
      <c r="D170" s="280"/>
      <c r="E170" s="280">
        <v>947</v>
      </c>
      <c r="F170" s="281" t="s">
        <v>32</v>
      </c>
      <c r="G170" s="285">
        <v>596</v>
      </c>
      <c r="H170" s="285">
        <v>23</v>
      </c>
      <c r="I170" s="285">
        <v>168</v>
      </c>
      <c r="J170" s="285">
        <v>13</v>
      </c>
      <c r="K170" s="285">
        <v>3</v>
      </c>
      <c r="L170" s="285">
        <v>50</v>
      </c>
      <c r="M170" s="285">
        <v>89</v>
      </c>
      <c r="N170" s="285"/>
      <c r="O170" s="285">
        <v>1</v>
      </c>
      <c r="P170" s="285">
        <v>2</v>
      </c>
      <c r="Q170" s="285">
        <v>102</v>
      </c>
      <c r="R170" s="285"/>
      <c r="S170" s="285"/>
      <c r="T170" s="287">
        <v>3</v>
      </c>
      <c r="U170" s="287">
        <v>0</v>
      </c>
      <c r="V170" s="287"/>
      <c r="W170" s="285"/>
      <c r="X170" s="285"/>
      <c r="Y170" s="285"/>
      <c r="Z170" s="285"/>
      <c r="AA170" s="285"/>
      <c r="AB170" s="285">
        <v>0</v>
      </c>
      <c r="AC170" s="285">
        <v>32</v>
      </c>
      <c r="AD170" s="285">
        <f t="shared" si="41"/>
        <v>486</v>
      </c>
    </row>
    <row r="171" spans="1:30">
      <c r="A171" s="279">
        <v>3</v>
      </c>
      <c r="B171" s="280">
        <v>164</v>
      </c>
      <c r="C171" s="280" t="s">
        <v>691</v>
      </c>
      <c r="D171" s="280"/>
      <c r="E171" s="280">
        <v>948</v>
      </c>
      <c r="F171" s="281" t="s">
        <v>31</v>
      </c>
      <c r="G171" s="285">
        <v>612</v>
      </c>
      <c r="H171" s="285">
        <v>6</v>
      </c>
      <c r="I171" s="285">
        <v>206</v>
      </c>
      <c r="J171" s="285">
        <v>23</v>
      </c>
      <c r="K171" s="285">
        <v>13</v>
      </c>
      <c r="L171" s="285">
        <v>7</v>
      </c>
      <c r="M171" s="285">
        <v>38</v>
      </c>
      <c r="N171" s="285"/>
      <c r="O171" s="285">
        <v>3</v>
      </c>
      <c r="P171" s="285">
        <v>1</v>
      </c>
      <c r="Q171" s="285">
        <v>170</v>
      </c>
      <c r="R171" s="285"/>
      <c r="S171" s="285"/>
      <c r="T171" s="287">
        <v>3</v>
      </c>
      <c r="U171" s="287">
        <v>3</v>
      </c>
      <c r="V171" s="287"/>
      <c r="W171" s="285"/>
      <c r="X171" s="285"/>
      <c r="Y171" s="285"/>
      <c r="Z171" s="285"/>
      <c r="AA171" s="285"/>
      <c r="AB171" s="285">
        <v>1</v>
      </c>
      <c r="AC171" s="285">
        <v>8</v>
      </c>
      <c r="AD171" s="285">
        <f t="shared" si="41"/>
        <v>482</v>
      </c>
    </row>
    <row r="172" spans="1:30">
      <c r="A172" s="279">
        <v>3</v>
      </c>
      <c r="B172" s="280">
        <v>164</v>
      </c>
      <c r="C172" s="280" t="s">
        <v>691</v>
      </c>
      <c r="D172" s="280"/>
      <c r="E172" s="280">
        <v>948</v>
      </c>
      <c r="F172" s="281" t="s">
        <v>32</v>
      </c>
      <c r="G172" s="285">
        <v>612</v>
      </c>
      <c r="H172" s="285">
        <v>7</v>
      </c>
      <c r="I172" s="285">
        <v>229</v>
      </c>
      <c r="J172" s="285">
        <v>19</v>
      </c>
      <c r="K172" s="285">
        <v>14</v>
      </c>
      <c r="L172" s="285">
        <v>12</v>
      </c>
      <c r="M172" s="285">
        <v>44</v>
      </c>
      <c r="N172" s="285"/>
      <c r="O172" s="285">
        <v>4</v>
      </c>
      <c r="P172" s="285">
        <v>2</v>
      </c>
      <c r="Q172" s="285">
        <v>142</v>
      </c>
      <c r="R172" s="285"/>
      <c r="S172" s="285"/>
      <c r="T172" s="287">
        <v>2</v>
      </c>
      <c r="U172" s="287">
        <v>3</v>
      </c>
      <c r="V172" s="287"/>
      <c r="W172" s="285"/>
      <c r="X172" s="285"/>
      <c r="Y172" s="285"/>
      <c r="Z172" s="285"/>
      <c r="AA172" s="285"/>
      <c r="AB172" s="285">
        <v>1</v>
      </c>
      <c r="AC172" s="285">
        <v>8</v>
      </c>
      <c r="AD172" s="285">
        <f t="shared" si="41"/>
        <v>487</v>
      </c>
    </row>
    <row r="173" spans="1:30">
      <c r="B173" s="291" t="s">
        <v>63</v>
      </c>
      <c r="C173" s="659" t="s">
        <v>64</v>
      </c>
      <c r="D173" s="659"/>
      <c r="E173" s="501"/>
      <c r="F173" s="501"/>
      <c r="G173" s="293">
        <f t="shared" ref="G173:AC173" si="42">SUM(G158:G172)</f>
        <v>8279</v>
      </c>
      <c r="H173" s="293">
        <f t="shared" si="42"/>
        <v>135</v>
      </c>
      <c r="I173" s="293">
        <f t="shared" si="42"/>
        <v>2241</v>
      </c>
      <c r="J173" s="293">
        <f t="shared" si="42"/>
        <v>597</v>
      </c>
      <c r="K173" s="293">
        <f t="shared" si="42"/>
        <v>103</v>
      </c>
      <c r="L173" s="293">
        <f t="shared" si="42"/>
        <v>314</v>
      </c>
      <c r="M173" s="293">
        <f t="shared" si="42"/>
        <v>856</v>
      </c>
      <c r="N173" s="293">
        <f t="shared" si="42"/>
        <v>0</v>
      </c>
      <c r="O173" s="293">
        <f t="shared" si="42"/>
        <v>49</v>
      </c>
      <c r="P173" s="293">
        <f t="shared" si="42"/>
        <v>39</v>
      </c>
      <c r="Q173" s="293">
        <f t="shared" si="42"/>
        <v>1905</v>
      </c>
      <c r="R173" s="293">
        <f t="shared" si="42"/>
        <v>0</v>
      </c>
      <c r="S173" s="293">
        <f t="shared" si="42"/>
        <v>0</v>
      </c>
      <c r="T173" s="34">
        <f t="shared" si="42"/>
        <v>42</v>
      </c>
      <c r="U173" s="34">
        <f t="shared" si="42"/>
        <v>51</v>
      </c>
      <c r="V173" s="293">
        <f t="shared" si="42"/>
        <v>0</v>
      </c>
      <c r="W173" s="293">
        <f t="shared" si="42"/>
        <v>0</v>
      </c>
      <c r="X173" s="293">
        <f t="shared" si="42"/>
        <v>0</v>
      </c>
      <c r="Y173" s="293">
        <f t="shared" si="42"/>
        <v>0</v>
      </c>
      <c r="Z173" s="293">
        <f t="shared" si="42"/>
        <v>0</v>
      </c>
      <c r="AA173" s="293">
        <f t="shared" si="42"/>
        <v>0</v>
      </c>
      <c r="AB173" s="293">
        <f t="shared" si="42"/>
        <v>3</v>
      </c>
      <c r="AC173" s="293">
        <f t="shared" si="42"/>
        <v>222</v>
      </c>
      <c r="AD173" s="293">
        <f>SUM(H173:AC173)</f>
        <v>6557</v>
      </c>
    </row>
    <row r="174" spans="1:30">
      <c r="E174" s="288"/>
      <c r="F174" s="288"/>
      <c r="T174" s="277">
        <f>T173/2</f>
        <v>21</v>
      </c>
      <c r="U174" s="277">
        <f>U173/2</f>
        <v>25.5</v>
      </c>
    </row>
    <row r="175" spans="1:30">
      <c r="B175" s="291" t="s">
        <v>65</v>
      </c>
      <c r="C175" s="660" t="s">
        <v>66</v>
      </c>
      <c r="D175" s="661"/>
      <c r="E175" s="661"/>
      <c r="F175" s="662"/>
      <c r="G175" s="292" t="s">
        <v>6</v>
      </c>
      <c r="H175" s="502" t="s">
        <v>7</v>
      </c>
      <c r="I175" s="502" t="s">
        <v>8</v>
      </c>
      <c r="J175" s="502" t="s">
        <v>9</v>
      </c>
      <c r="K175" s="502" t="s">
        <v>10</v>
      </c>
      <c r="L175" s="502" t="s">
        <v>11</v>
      </c>
      <c r="M175" s="502" t="s">
        <v>12</v>
      </c>
      <c r="N175" s="502" t="s">
        <v>13</v>
      </c>
      <c r="O175" s="502" t="s">
        <v>14</v>
      </c>
      <c r="P175" s="502" t="s">
        <v>15</v>
      </c>
      <c r="Q175" s="502" t="s">
        <v>16</v>
      </c>
      <c r="R175" s="502" t="s">
        <v>17</v>
      </c>
      <c r="S175" s="502" t="s">
        <v>18</v>
      </c>
      <c r="T175" s="502" t="s">
        <v>22</v>
      </c>
      <c r="U175" s="502" t="s">
        <v>23</v>
      </c>
      <c r="V175" s="502" t="s">
        <v>24</v>
      </c>
      <c r="W175" s="502" t="s">
        <v>25</v>
      </c>
      <c r="X175" s="502" t="s">
        <v>26</v>
      </c>
      <c r="Y175" s="502" t="s">
        <v>27</v>
      </c>
      <c r="Z175" s="502" t="s">
        <v>28</v>
      </c>
      <c r="AA175" s="502" t="s">
        <v>29</v>
      </c>
    </row>
    <row r="176" spans="1:30">
      <c r="C176" s="663"/>
      <c r="D176" s="664"/>
      <c r="E176" s="664"/>
      <c r="F176" s="665"/>
      <c r="G176" s="285">
        <f>G173</f>
        <v>8279</v>
      </c>
      <c r="H176" s="285">
        <f>H173+21</f>
        <v>156</v>
      </c>
      <c r="I176" s="285">
        <f>I173+26</f>
        <v>2267</v>
      </c>
      <c r="J176" s="285">
        <f>J173+21</f>
        <v>618</v>
      </c>
      <c r="K176" s="285">
        <f>K173+25</f>
        <v>128</v>
      </c>
      <c r="L176" s="285">
        <f t="shared" ref="L176:P176" si="43">L173</f>
        <v>314</v>
      </c>
      <c r="M176" s="285">
        <f t="shared" si="43"/>
        <v>856</v>
      </c>
      <c r="N176" s="500" t="s">
        <v>790</v>
      </c>
      <c r="O176" s="285">
        <f t="shared" si="43"/>
        <v>49</v>
      </c>
      <c r="P176" s="285">
        <f t="shared" si="43"/>
        <v>39</v>
      </c>
      <c r="Q176" s="285">
        <f>Q173</f>
        <v>1905</v>
      </c>
      <c r="R176" s="500" t="s">
        <v>790</v>
      </c>
      <c r="S176" s="500" t="s">
        <v>790</v>
      </c>
      <c r="T176" s="500" t="s">
        <v>790</v>
      </c>
      <c r="U176" s="500" t="s">
        <v>790</v>
      </c>
      <c r="V176" s="500" t="s">
        <v>790</v>
      </c>
      <c r="W176" s="500" t="s">
        <v>790</v>
      </c>
      <c r="X176" s="500" t="s">
        <v>790</v>
      </c>
      <c r="Y176" s="285">
        <f>AB173</f>
        <v>3</v>
      </c>
      <c r="Z176" s="285">
        <f>AC173</f>
        <v>222</v>
      </c>
      <c r="AA176" s="285">
        <f>SUM(H176:Z176)</f>
        <v>6557</v>
      </c>
    </row>
    <row r="177" spans="1:30">
      <c r="E177" s="288"/>
      <c r="F177" s="288"/>
    </row>
    <row r="178" spans="1:30" ht="33.75" customHeight="1">
      <c r="B178" s="291" t="s">
        <v>67</v>
      </c>
      <c r="C178" s="666" t="s">
        <v>68</v>
      </c>
      <c r="D178" s="666"/>
      <c r="E178" s="666"/>
      <c r="F178" s="666"/>
      <c r="G178" s="292" t="s">
        <v>6</v>
      </c>
      <c r="H178" s="667" t="s">
        <v>69</v>
      </c>
      <c r="I178" s="667"/>
      <c r="J178" s="667" t="s">
        <v>70</v>
      </c>
      <c r="K178" s="667"/>
      <c r="L178" s="502" t="s">
        <v>11</v>
      </c>
      <c r="M178" s="502" t="s">
        <v>12</v>
      </c>
      <c r="N178" s="502" t="s">
        <v>13</v>
      </c>
      <c r="O178" s="502" t="s">
        <v>14</v>
      </c>
      <c r="P178" s="502" t="s">
        <v>15</v>
      </c>
      <c r="Q178" s="502" t="s">
        <v>16</v>
      </c>
      <c r="R178" s="502" t="s">
        <v>17</v>
      </c>
      <c r="S178" s="502" t="s">
        <v>18</v>
      </c>
      <c r="T178" s="502" t="s">
        <v>22</v>
      </c>
      <c r="U178" s="502" t="s">
        <v>23</v>
      </c>
      <c r="V178" s="502" t="s">
        <v>24</v>
      </c>
      <c r="W178" s="502" t="s">
        <v>25</v>
      </c>
      <c r="X178" s="502" t="s">
        <v>26</v>
      </c>
      <c r="Y178" s="502" t="s">
        <v>27</v>
      </c>
      <c r="Z178" s="502" t="s">
        <v>28</v>
      </c>
      <c r="AA178" s="502" t="s">
        <v>29</v>
      </c>
    </row>
    <row r="179" spans="1:30">
      <c r="C179" s="666"/>
      <c r="D179" s="666"/>
      <c r="E179" s="666"/>
      <c r="F179" s="666"/>
      <c r="G179" s="285">
        <f>G173</f>
        <v>8279</v>
      </c>
      <c r="H179" s="668">
        <f>H176+J176</f>
        <v>774</v>
      </c>
      <c r="I179" s="668"/>
      <c r="J179" s="668">
        <f>I176+K176</f>
        <v>2395</v>
      </c>
      <c r="K179" s="668"/>
      <c r="L179" s="285">
        <f>L176</f>
        <v>314</v>
      </c>
      <c r="M179" s="285">
        <f t="shared" ref="M179:Z179" si="44">M176</f>
        <v>856</v>
      </c>
      <c r="N179" s="500" t="s">
        <v>790</v>
      </c>
      <c r="O179" s="285">
        <f t="shared" si="44"/>
        <v>49</v>
      </c>
      <c r="P179" s="285">
        <f t="shared" si="44"/>
        <v>39</v>
      </c>
      <c r="Q179" s="285">
        <f t="shared" si="44"/>
        <v>1905</v>
      </c>
      <c r="R179" s="500" t="s">
        <v>790</v>
      </c>
      <c r="S179" s="500" t="s">
        <v>790</v>
      </c>
      <c r="T179" s="500" t="s">
        <v>790</v>
      </c>
      <c r="U179" s="500" t="s">
        <v>790</v>
      </c>
      <c r="V179" s="500" t="s">
        <v>790</v>
      </c>
      <c r="W179" s="500" t="s">
        <v>790</v>
      </c>
      <c r="X179" s="500" t="s">
        <v>790</v>
      </c>
      <c r="Y179" s="285">
        <f t="shared" si="44"/>
        <v>3</v>
      </c>
      <c r="Z179" s="285">
        <f t="shared" si="44"/>
        <v>222</v>
      </c>
      <c r="AA179" s="285">
        <f>SUM(H179:Z179)</f>
        <v>6557</v>
      </c>
    </row>
    <row r="183" spans="1:30">
      <c r="A183" s="276" t="s">
        <v>0</v>
      </c>
      <c r="B183" s="283" t="s">
        <v>1</v>
      </c>
      <c r="C183" s="282" t="s">
        <v>2</v>
      </c>
      <c r="D183" s="282" t="s">
        <v>3</v>
      </c>
      <c r="E183" s="275" t="s">
        <v>4</v>
      </c>
      <c r="F183" s="275" t="s">
        <v>5</v>
      </c>
      <c r="G183" s="275" t="s">
        <v>6</v>
      </c>
      <c r="H183" s="502" t="s">
        <v>7</v>
      </c>
      <c r="I183" s="502" t="s">
        <v>8</v>
      </c>
      <c r="J183" s="502" t="s">
        <v>9</v>
      </c>
      <c r="K183" s="502" t="s">
        <v>10</v>
      </c>
      <c r="L183" s="502" t="s">
        <v>11</v>
      </c>
      <c r="M183" s="502" t="s">
        <v>12</v>
      </c>
      <c r="N183" s="502" t="s">
        <v>13</v>
      </c>
      <c r="O183" s="502" t="s">
        <v>14</v>
      </c>
      <c r="P183" s="502" t="s">
        <v>15</v>
      </c>
      <c r="Q183" s="502" t="s">
        <v>16</v>
      </c>
      <c r="R183" s="502" t="s">
        <v>17</v>
      </c>
      <c r="S183" s="502" t="s">
        <v>18</v>
      </c>
      <c r="T183" s="286" t="s">
        <v>19</v>
      </c>
      <c r="U183" s="286" t="s">
        <v>20</v>
      </c>
      <c r="V183" s="286" t="s">
        <v>21</v>
      </c>
      <c r="W183" s="502" t="s">
        <v>22</v>
      </c>
      <c r="X183" s="502" t="s">
        <v>23</v>
      </c>
      <c r="Y183" s="502" t="s">
        <v>24</v>
      </c>
      <c r="Z183" s="502" t="s">
        <v>25</v>
      </c>
      <c r="AA183" s="502" t="s">
        <v>26</v>
      </c>
      <c r="AB183" s="502" t="s">
        <v>27</v>
      </c>
      <c r="AC183" s="502" t="s">
        <v>28</v>
      </c>
      <c r="AD183" s="502" t="s">
        <v>29</v>
      </c>
    </row>
    <row r="184" spans="1:30">
      <c r="A184" s="279">
        <v>3</v>
      </c>
      <c r="B184" s="280">
        <v>181</v>
      </c>
      <c r="C184" s="280" t="s">
        <v>692</v>
      </c>
      <c r="D184" s="280"/>
      <c r="E184" s="281">
        <v>1009</v>
      </c>
      <c r="F184" s="285" t="s">
        <v>31</v>
      </c>
      <c r="G184" s="285">
        <v>486</v>
      </c>
      <c r="H184" s="285">
        <v>0</v>
      </c>
      <c r="I184" s="285">
        <v>4</v>
      </c>
      <c r="J184" s="285">
        <v>0</v>
      </c>
      <c r="K184" s="285">
        <v>74</v>
      </c>
      <c r="L184" s="285">
        <v>1</v>
      </c>
      <c r="M184" s="285">
        <v>0</v>
      </c>
      <c r="N184" s="285">
        <v>2</v>
      </c>
      <c r="O184" s="285">
        <v>30</v>
      </c>
      <c r="P184" s="285">
        <v>8</v>
      </c>
      <c r="Q184" s="285">
        <v>80</v>
      </c>
      <c r="R184" s="285">
        <v>0</v>
      </c>
      <c r="S184" s="285">
        <v>0</v>
      </c>
      <c r="T184" s="287">
        <v>0</v>
      </c>
      <c r="U184" s="287">
        <v>1</v>
      </c>
      <c r="V184" s="287"/>
      <c r="W184" s="285"/>
      <c r="X184" s="285"/>
      <c r="Y184" s="285"/>
      <c r="Z184" s="285"/>
      <c r="AA184" s="285"/>
      <c r="AB184" s="285">
        <v>0</v>
      </c>
      <c r="AC184" s="285">
        <v>2</v>
      </c>
      <c r="AD184" s="285">
        <f>SUM(H184:AC184)</f>
        <v>202</v>
      </c>
    </row>
    <row r="185" spans="1:30">
      <c r="A185" s="279">
        <v>3</v>
      </c>
      <c r="B185" s="280">
        <v>181</v>
      </c>
      <c r="C185" s="280" t="s">
        <v>692</v>
      </c>
      <c r="D185" s="280"/>
      <c r="E185" s="281">
        <v>1009</v>
      </c>
      <c r="F185" s="285" t="s">
        <v>32</v>
      </c>
      <c r="G185" s="285">
        <v>485</v>
      </c>
      <c r="H185" s="285">
        <v>0</v>
      </c>
      <c r="I185" s="285">
        <v>5</v>
      </c>
      <c r="J185" s="285">
        <v>0</v>
      </c>
      <c r="K185" s="285">
        <v>54</v>
      </c>
      <c r="L185" s="285">
        <v>0</v>
      </c>
      <c r="M185" s="285">
        <v>0</v>
      </c>
      <c r="N185" s="285">
        <v>26</v>
      </c>
      <c r="O185" s="285">
        <v>54</v>
      </c>
      <c r="P185" s="285">
        <v>81</v>
      </c>
      <c r="Q185" s="285">
        <v>124</v>
      </c>
      <c r="R185" s="285">
        <v>0</v>
      </c>
      <c r="S185" s="285">
        <v>0</v>
      </c>
      <c r="T185" s="287">
        <v>0</v>
      </c>
      <c r="U185" s="287">
        <v>5</v>
      </c>
      <c r="V185" s="287"/>
      <c r="W185" s="285"/>
      <c r="X185" s="285"/>
      <c r="Y185" s="285"/>
      <c r="Z185" s="285"/>
      <c r="AA185" s="285"/>
      <c r="AB185" s="285">
        <v>0</v>
      </c>
      <c r="AC185" s="285">
        <v>9</v>
      </c>
      <c r="AD185" s="285">
        <f t="shared" ref="AD185:AD187" si="45">SUM(H185:AC185)</f>
        <v>358</v>
      </c>
    </row>
    <row r="186" spans="1:30">
      <c r="A186" s="279">
        <v>3</v>
      </c>
      <c r="B186" s="280">
        <v>181</v>
      </c>
      <c r="C186" s="280" t="s">
        <v>692</v>
      </c>
      <c r="D186" s="280"/>
      <c r="E186" s="281">
        <v>1009</v>
      </c>
      <c r="F186" s="285" t="s">
        <v>79</v>
      </c>
      <c r="G186" s="285">
        <v>241</v>
      </c>
      <c r="H186" s="285">
        <v>0</v>
      </c>
      <c r="I186" s="285">
        <v>21</v>
      </c>
      <c r="J186" s="285">
        <v>0</v>
      </c>
      <c r="K186" s="285">
        <v>87</v>
      </c>
      <c r="L186" s="285">
        <v>2</v>
      </c>
      <c r="M186" s="285">
        <v>0</v>
      </c>
      <c r="N186" s="285">
        <v>2</v>
      </c>
      <c r="O186" s="285">
        <v>111</v>
      </c>
      <c r="P186" s="285">
        <v>42</v>
      </c>
      <c r="Q186" s="285">
        <v>153</v>
      </c>
      <c r="R186" s="285">
        <v>0</v>
      </c>
      <c r="S186" s="285">
        <v>0</v>
      </c>
      <c r="T186" s="287">
        <v>0</v>
      </c>
      <c r="U186" s="287">
        <v>1</v>
      </c>
      <c r="V186" s="287"/>
      <c r="W186" s="285"/>
      <c r="X186" s="285"/>
      <c r="Y186" s="285"/>
      <c r="Z186" s="285"/>
      <c r="AA186" s="285"/>
      <c r="AB186" s="285">
        <v>0</v>
      </c>
      <c r="AC186" s="285">
        <v>3</v>
      </c>
      <c r="AD186" s="285">
        <f t="shared" si="45"/>
        <v>422</v>
      </c>
    </row>
    <row r="187" spans="1:30">
      <c r="A187" s="279">
        <v>3</v>
      </c>
      <c r="B187" s="280">
        <v>181</v>
      </c>
      <c r="C187" s="280" t="s">
        <v>692</v>
      </c>
      <c r="D187" s="280"/>
      <c r="E187" s="281">
        <v>1009</v>
      </c>
      <c r="F187" s="285" t="s">
        <v>136</v>
      </c>
      <c r="G187" s="285">
        <v>416</v>
      </c>
      <c r="H187" s="285">
        <v>0</v>
      </c>
      <c r="I187" s="285">
        <v>30</v>
      </c>
      <c r="J187" s="285">
        <v>0</v>
      </c>
      <c r="K187" s="285">
        <v>82</v>
      </c>
      <c r="L187" s="285">
        <v>1</v>
      </c>
      <c r="M187" s="285">
        <v>0</v>
      </c>
      <c r="N187" s="285">
        <v>0</v>
      </c>
      <c r="O187" s="285">
        <v>97</v>
      </c>
      <c r="P187" s="285">
        <v>79</v>
      </c>
      <c r="Q187" s="285">
        <v>123</v>
      </c>
      <c r="R187" s="285">
        <v>0</v>
      </c>
      <c r="S187" s="285">
        <v>0</v>
      </c>
      <c r="T187" s="287">
        <v>0</v>
      </c>
      <c r="U187" s="287">
        <v>1</v>
      </c>
      <c r="V187" s="287"/>
      <c r="W187" s="285"/>
      <c r="X187" s="285"/>
      <c r="Y187" s="285"/>
      <c r="Z187" s="285"/>
      <c r="AA187" s="285"/>
      <c r="AB187" s="285">
        <v>0</v>
      </c>
      <c r="AC187" s="285">
        <v>6</v>
      </c>
      <c r="AD187" s="285">
        <f t="shared" si="45"/>
        <v>419</v>
      </c>
    </row>
    <row r="188" spans="1:30">
      <c r="B188" s="291" t="s">
        <v>63</v>
      </c>
      <c r="C188" s="659" t="s">
        <v>64</v>
      </c>
      <c r="D188" s="659"/>
      <c r="E188" s="501"/>
      <c r="F188" s="501"/>
      <c r="G188" s="293">
        <f t="shared" ref="G188:AC188" si="46">SUM(G184:G187)</f>
        <v>1628</v>
      </c>
      <c r="H188" s="293">
        <f t="shared" si="46"/>
        <v>0</v>
      </c>
      <c r="I188" s="293">
        <f t="shared" si="46"/>
        <v>60</v>
      </c>
      <c r="J188" s="293">
        <f t="shared" si="46"/>
        <v>0</v>
      </c>
      <c r="K188" s="293">
        <f t="shared" si="46"/>
        <v>297</v>
      </c>
      <c r="L188" s="293">
        <f t="shared" si="46"/>
        <v>4</v>
      </c>
      <c r="M188" s="293">
        <f t="shared" si="46"/>
        <v>0</v>
      </c>
      <c r="N188" s="293">
        <f t="shared" si="46"/>
        <v>30</v>
      </c>
      <c r="O188" s="293">
        <f t="shared" si="46"/>
        <v>292</v>
      </c>
      <c r="P188" s="293">
        <f t="shared" si="46"/>
        <v>210</v>
      </c>
      <c r="Q188" s="293">
        <f t="shared" si="46"/>
        <v>480</v>
      </c>
      <c r="R188" s="293">
        <f t="shared" si="46"/>
        <v>0</v>
      </c>
      <c r="S188" s="293">
        <f t="shared" si="46"/>
        <v>0</v>
      </c>
      <c r="T188" s="34">
        <f t="shared" si="46"/>
        <v>0</v>
      </c>
      <c r="U188" s="34">
        <f t="shared" si="46"/>
        <v>8</v>
      </c>
      <c r="V188" s="293">
        <f t="shared" si="46"/>
        <v>0</v>
      </c>
      <c r="W188" s="293">
        <f t="shared" si="46"/>
        <v>0</v>
      </c>
      <c r="X188" s="293">
        <f t="shared" si="46"/>
        <v>0</v>
      </c>
      <c r="Y188" s="293">
        <f t="shared" si="46"/>
        <v>0</v>
      </c>
      <c r="Z188" s="293">
        <f t="shared" si="46"/>
        <v>0</v>
      </c>
      <c r="AA188" s="293">
        <f t="shared" si="46"/>
        <v>0</v>
      </c>
      <c r="AB188" s="293">
        <f t="shared" si="46"/>
        <v>0</v>
      </c>
      <c r="AC188" s="293">
        <f t="shared" si="46"/>
        <v>20</v>
      </c>
      <c r="AD188" s="293">
        <f>SUM(H188:AC188)</f>
        <v>1401</v>
      </c>
    </row>
    <row r="189" spans="1:30">
      <c r="E189" s="288"/>
      <c r="F189" s="288"/>
      <c r="T189" s="277">
        <f>T188/2</f>
        <v>0</v>
      </c>
      <c r="U189" s="277">
        <f>U188/2</f>
        <v>4</v>
      </c>
    </row>
    <row r="190" spans="1:30">
      <c r="B190" s="291" t="s">
        <v>65</v>
      </c>
      <c r="C190" s="660" t="s">
        <v>66</v>
      </c>
      <c r="D190" s="661"/>
      <c r="E190" s="661"/>
      <c r="F190" s="662"/>
      <c r="G190" s="292" t="s">
        <v>6</v>
      </c>
      <c r="H190" s="502" t="s">
        <v>7</v>
      </c>
      <c r="I190" s="502" t="s">
        <v>8</v>
      </c>
      <c r="J190" s="502" t="s">
        <v>9</v>
      </c>
      <c r="K190" s="502" t="s">
        <v>10</v>
      </c>
      <c r="L190" s="502" t="s">
        <v>11</v>
      </c>
      <c r="M190" s="502" t="s">
        <v>12</v>
      </c>
      <c r="N190" s="502" t="s">
        <v>13</v>
      </c>
      <c r="O190" s="502" t="s">
        <v>14</v>
      </c>
      <c r="P190" s="502" t="s">
        <v>15</v>
      </c>
      <c r="Q190" s="502" t="s">
        <v>16</v>
      </c>
      <c r="R190" s="502" t="s">
        <v>17</v>
      </c>
      <c r="S190" s="502" t="s">
        <v>18</v>
      </c>
      <c r="T190" s="502" t="s">
        <v>22</v>
      </c>
      <c r="U190" s="502" t="s">
        <v>23</v>
      </c>
      <c r="V190" s="502" t="s">
        <v>24</v>
      </c>
      <c r="W190" s="502" t="s">
        <v>25</v>
      </c>
      <c r="X190" s="502" t="s">
        <v>26</v>
      </c>
      <c r="Y190" s="502" t="s">
        <v>27</v>
      </c>
      <c r="Z190" s="502" t="s">
        <v>28</v>
      </c>
      <c r="AA190" s="502" t="s">
        <v>29</v>
      </c>
    </row>
    <row r="191" spans="1:30">
      <c r="C191" s="663"/>
      <c r="D191" s="664"/>
      <c r="E191" s="664"/>
      <c r="F191" s="665"/>
      <c r="G191" s="285"/>
      <c r="H191" s="285">
        <f>H188</f>
        <v>0</v>
      </c>
      <c r="I191" s="285">
        <f>I188+4</f>
        <v>64</v>
      </c>
      <c r="J191" s="285">
        <f>J188</f>
        <v>0</v>
      </c>
      <c r="K191" s="285">
        <f>K188+4</f>
        <v>301</v>
      </c>
      <c r="L191" s="285">
        <f t="shared" ref="L191:P191" si="47">L188</f>
        <v>4</v>
      </c>
      <c r="M191" s="285">
        <f t="shared" si="47"/>
        <v>0</v>
      </c>
      <c r="N191" s="285">
        <f t="shared" si="47"/>
        <v>30</v>
      </c>
      <c r="O191" s="285">
        <f t="shared" si="47"/>
        <v>292</v>
      </c>
      <c r="P191" s="285">
        <f t="shared" si="47"/>
        <v>210</v>
      </c>
      <c r="Q191" s="285">
        <f>Q188</f>
        <v>480</v>
      </c>
      <c r="R191" s="285">
        <f t="shared" ref="R191:S191" si="48">R188</f>
        <v>0</v>
      </c>
      <c r="S191" s="285">
        <f t="shared" si="48"/>
        <v>0</v>
      </c>
      <c r="T191" s="285">
        <f>W184</f>
        <v>0</v>
      </c>
      <c r="U191" s="285">
        <f>X184</f>
        <v>0</v>
      </c>
      <c r="V191" s="285">
        <f>Y184</f>
        <v>0</v>
      </c>
      <c r="W191" s="285">
        <f>Z184</f>
        <v>0</v>
      </c>
      <c r="X191" s="285">
        <f>AA184</f>
        <v>0</v>
      </c>
      <c r="Y191" s="285">
        <f>AB188</f>
        <v>0</v>
      </c>
      <c r="Z191" s="285">
        <f>AC188</f>
        <v>20</v>
      </c>
      <c r="AA191" s="285">
        <f>SUM(G191:Z191)</f>
        <v>1401</v>
      </c>
    </row>
    <row r="192" spans="1:30">
      <c r="E192" s="288"/>
      <c r="F192" s="288"/>
    </row>
    <row r="193" spans="1:30" ht="33.75" customHeight="1">
      <c r="B193" s="291" t="s">
        <v>67</v>
      </c>
      <c r="C193" s="666" t="s">
        <v>68</v>
      </c>
      <c r="D193" s="666"/>
      <c r="E193" s="666"/>
      <c r="F193" s="666"/>
      <c r="G193" s="292" t="s">
        <v>6</v>
      </c>
      <c r="H193" s="672" t="s">
        <v>69</v>
      </c>
      <c r="I193" s="673"/>
      <c r="J193" s="667" t="s">
        <v>70</v>
      </c>
      <c r="K193" s="667"/>
      <c r="L193" s="502" t="s">
        <v>11</v>
      </c>
      <c r="M193" s="502" t="s">
        <v>12</v>
      </c>
      <c r="N193" s="502" t="s">
        <v>13</v>
      </c>
      <c r="O193" s="502" t="s">
        <v>14</v>
      </c>
      <c r="P193" s="502" t="s">
        <v>15</v>
      </c>
      <c r="Q193" s="502" t="s">
        <v>16</v>
      </c>
      <c r="R193" s="502" t="s">
        <v>17</v>
      </c>
      <c r="S193" s="502" t="s">
        <v>18</v>
      </c>
      <c r="T193" s="502" t="s">
        <v>22</v>
      </c>
      <c r="U193" s="502" t="s">
        <v>23</v>
      </c>
      <c r="V193" s="502" t="s">
        <v>24</v>
      </c>
      <c r="W193" s="502" t="s">
        <v>25</v>
      </c>
      <c r="X193" s="502" t="s">
        <v>26</v>
      </c>
      <c r="Y193" s="502" t="s">
        <v>27</v>
      </c>
      <c r="Z193" s="502" t="s">
        <v>28</v>
      </c>
      <c r="AA193" s="502" t="s">
        <v>29</v>
      </c>
    </row>
    <row r="194" spans="1:30">
      <c r="C194" s="666"/>
      <c r="D194" s="666"/>
      <c r="E194" s="666"/>
      <c r="F194" s="666"/>
      <c r="G194" s="285">
        <f>G188</f>
        <v>1628</v>
      </c>
      <c r="H194" s="668" t="s">
        <v>790</v>
      </c>
      <c r="I194" s="668"/>
      <c r="J194" s="668">
        <f>I191+K191</f>
        <v>365</v>
      </c>
      <c r="K194" s="668"/>
      <c r="L194" s="285">
        <f>L191</f>
        <v>4</v>
      </c>
      <c r="M194" s="500" t="s">
        <v>790</v>
      </c>
      <c r="N194" s="285">
        <f t="shared" ref="N194:Z194" si="49">N191</f>
        <v>30</v>
      </c>
      <c r="O194" s="285">
        <f t="shared" si="49"/>
        <v>292</v>
      </c>
      <c r="P194" s="285">
        <f t="shared" si="49"/>
        <v>210</v>
      </c>
      <c r="Q194" s="285">
        <f t="shared" si="49"/>
        <v>480</v>
      </c>
      <c r="R194" s="500" t="s">
        <v>790</v>
      </c>
      <c r="S194" s="500" t="s">
        <v>790</v>
      </c>
      <c r="T194" s="500" t="s">
        <v>790</v>
      </c>
      <c r="U194" s="500" t="s">
        <v>790</v>
      </c>
      <c r="V194" s="500" t="s">
        <v>790</v>
      </c>
      <c r="W194" s="500" t="s">
        <v>790</v>
      </c>
      <c r="X194" s="500" t="s">
        <v>790</v>
      </c>
      <c r="Y194" s="285">
        <f t="shared" si="49"/>
        <v>0</v>
      </c>
      <c r="Z194" s="285">
        <f t="shared" si="49"/>
        <v>20</v>
      </c>
      <c r="AA194" s="285">
        <f>SUM(H194:Z194)</f>
        <v>1401</v>
      </c>
    </row>
    <row r="197" spans="1:30">
      <c r="A197" s="276" t="s">
        <v>0</v>
      </c>
      <c r="B197" s="283" t="s">
        <v>1</v>
      </c>
      <c r="C197" s="282" t="s">
        <v>2</v>
      </c>
      <c r="D197" s="282" t="s">
        <v>3</v>
      </c>
      <c r="E197" s="275" t="s">
        <v>4</v>
      </c>
      <c r="F197" s="275" t="s">
        <v>5</v>
      </c>
      <c r="G197" s="275" t="s">
        <v>6</v>
      </c>
      <c r="H197" s="502" t="s">
        <v>7</v>
      </c>
      <c r="I197" s="502" t="s">
        <v>8</v>
      </c>
      <c r="J197" s="502" t="s">
        <v>9</v>
      </c>
      <c r="K197" s="502" t="s">
        <v>10</v>
      </c>
      <c r="L197" s="502" t="s">
        <v>11</v>
      </c>
      <c r="M197" s="502" t="s">
        <v>12</v>
      </c>
      <c r="N197" s="502" t="s">
        <v>13</v>
      </c>
      <c r="O197" s="502" t="s">
        <v>14</v>
      </c>
      <c r="P197" s="502" t="s">
        <v>15</v>
      </c>
      <c r="Q197" s="502" t="s">
        <v>16</v>
      </c>
      <c r="R197" s="502" t="s">
        <v>17</v>
      </c>
      <c r="S197" s="502" t="s">
        <v>18</v>
      </c>
      <c r="T197" s="286" t="s">
        <v>19</v>
      </c>
      <c r="U197" s="286" t="s">
        <v>20</v>
      </c>
      <c r="V197" s="286" t="s">
        <v>21</v>
      </c>
      <c r="W197" s="502" t="s">
        <v>22</v>
      </c>
      <c r="X197" s="502" t="s">
        <v>23</v>
      </c>
      <c r="Y197" s="502" t="s">
        <v>24</v>
      </c>
      <c r="Z197" s="502" t="s">
        <v>25</v>
      </c>
      <c r="AA197" s="502" t="s">
        <v>26</v>
      </c>
      <c r="AB197" s="502" t="s">
        <v>27</v>
      </c>
      <c r="AC197" s="502" t="s">
        <v>28</v>
      </c>
      <c r="AD197" s="502" t="s">
        <v>29</v>
      </c>
    </row>
    <row r="198" spans="1:30">
      <c r="A198" s="279">
        <v>3</v>
      </c>
      <c r="B198" s="290">
        <v>232</v>
      </c>
      <c r="C198" s="280" t="s">
        <v>135</v>
      </c>
      <c r="D198" s="280"/>
      <c r="E198" s="289">
        <v>1254</v>
      </c>
      <c r="F198" s="45" t="s">
        <v>31</v>
      </c>
      <c r="G198" s="281">
        <v>428</v>
      </c>
      <c r="H198" s="285">
        <v>99</v>
      </c>
      <c r="I198" s="285">
        <v>37</v>
      </c>
      <c r="J198" s="285">
        <v>15</v>
      </c>
      <c r="K198" s="285">
        <v>1</v>
      </c>
      <c r="L198" s="285">
        <v>0</v>
      </c>
      <c r="M198" s="285">
        <v>71</v>
      </c>
      <c r="N198" s="285">
        <v>0</v>
      </c>
      <c r="O198" s="285">
        <v>5</v>
      </c>
      <c r="P198" s="285">
        <v>4</v>
      </c>
      <c r="Q198" s="285">
        <v>99</v>
      </c>
      <c r="R198" s="285">
        <v>0</v>
      </c>
      <c r="S198" s="285">
        <v>0</v>
      </c>
      <c r="T198" s="287">
        <v>5</v>
      </c>
      <c r="U198" s="287">
        <v>1</v>
      </c>
      <c r="V198" s="287"/>
      <c r="W198" s="285">
        <v>0</v>
      </c>
      <c r="X198" s="285">
        <v>0</v>
      </c>
      <c r="Y198" s="285">
        <v>0</v>
      </c>
      <c r="Z198" s="285">
        <v>0</v>
      </c>
      <c r="AA198" s="285">
        <v>0</v>
      </c>
      <c r="AB198" s="285">
        <v>0</v>
      </c>
      <c r="AC198" s="285">
        <v>4</v>
      </c>
      <c r="AD198" s="285">
        <f>SUM(H198:AC198)</f>
        <v>341</v>
      </c>
    </row>
    <row r="199" spans="1:30">
      <c r="A199" s="279">
        <v>3</v>
      </c>
      <c r="B199" s="290">
        <v>232</v>
      </c>
      <c r="C199" s="280" t="s">
        <v>135</v>
      </c>
      <c r="D199" s="280"/>
      <c r="E199" s="289">
        <v>1254</v>
      </c>
      <c r="F199" s="45" t="s">
        <v>32</v>
      </c>
      <c r="G199" s="281">
        <v>428</v>
      </c>
      <c r="H199" s="285">
        <v>82</v>
      </c>
      <c r="I199" s="285">
        <v>37</v>
      </c>
      <c r="J199" s="285">
        <v>13</v>
      </c>
      <c r="K199" s="285">
        <v>1</v>
      </c>
      <c r="L199" s="285">
        <v>0</v>
      </c>
      <c r="M199" s="285">
        <v>76</v>
      </c>
      <c r="N199" s="285">
        <v>0</v>
      </c>
      <c r="O199" s="285">
        <v>1</v>
      </c>
      <c r="P199" s="285">
        <v>5</v>
      </c>
      <c r="Q199" s="285">
        <v>101</v>
      </c>
      <c r="R199" s="285">
        <v>0</v>
      </c>
      <c r="S199" s="285">
        <v>0</v>
      </c>
      <c r="T199" s="287">
        <v>9</v>
      </c>
      <c r="U199" s="287">
        <v>0</v>
      </c>
      <c r="V199" s="287"/>
      <c r="W199" s="285">
        <v>0</v>
      </c>
      <c r="X199" s="285">
        <v>0</v>
      </c>
      <c r="Y199" s="285">
        <v>0</v>
      </c>
      <c r="Z199" s="285">
        <v>0</v>
      </c>
      <c r="AA199" s="285">
        <v>0</v>
      </c>
      <c r="AB199" s="285">
        <v>0</v>
      </c>
      <c r="AC199" s="285">
        <v>13</v>
      </c>
      <c r="AD199" s="285">
        <f t="shared" ref="AD199:AD225" si="50">SUM(H199:AC199)</f>
        <v>338</v>
      </c>
    </row>
    <row r="200" spans="1:30">
      <c r="A200" s="279">
        <v>3</v>
      </c>
      <c r="B200" s="290">
        <v>232</v>
      </c>
      <c r="C200" s="280" t="s">
        <v>135</v>
      </c>
      <c r="D200" s="280"/>
      <c r="E200" s="289">
        <v>1255</v>
      </c>
      <c r="F200" s="45" t="s">
        <v>31</v>
      </c>
      <c r="G200" s="281">
        <v>666</v>
      </c>
      <c r="H200" s="285">
        <v>163</v>
      </c>
      <c r="I200" s="285">
        <v>51</v>
      </c>
      <c r="J200" s="285">
        <v>18</v>
      </c>
      <c r="K200" s="285">
        <v>2</v>
      </c>
      <c r="L200" s="285">
        <v>0</v>
      </c>
      <c r="M200" s="285">
        <v>84</v>
      </c>
      <c r="N200" s="285">
        <v>0</v>
      </c>
      <c r="O200" s="285">
        <v>3</v>
      </c>
      <c r="P200" s="285">
        <v>14</v>
      </c>
      <c r="Q200" s="285">
        <v>154</v>
      </c>
      <c r="R200" s="285">
        <v>0</v>
      </c>
      <c r="S200" s="285">
        <v>0</v>
      </c>
      <c r="T200" s="287">
        <v>16</v>
      </c>
      <c r="U200" s="287">
        <v>2</v>
      </c>
      <c r="V200" s="287"/>
      <c r="W200" s="285">
        <v>0</v>
      </c>
      <c r="X200" s="285">
        <v>0</v>
      </c>
      <c r="Y200" s="285">
        <v>0</v>
      </c>
      <c r="Z200" s="285">
        <v>0</v>
      </c>
      <c r="AA200" s="285">
        <v>0</v>
      </c>
      <c r="AB200" s="285">
        <v>0</v>
      </c>
      <c r="AC200" s="285">
        <v>7</v>
      </c>
      <c r="AD200" s="285">
        <f t="shared" si="50"/>
        <v>514</v>
      </c>
    </row>
    <row r="201" spans="1:30">
      <c r="A201" s="279">
        <v>3</v>
      </c>
      <c r="B201" s="290">
        <v>232</v>
      </c>
      <c r="C201" s="280" t="s">
        <v>135</v>
      </c>
      <c r="D201" s="280"/>
      <c r="E201" s="289">
        <v>1255</v>
      </c>
      <c r="F201" s="45" t="s">
        <v>32</v>
      </c>
      <c r="G201" s="281">
        <v>665</v>
      </c>
      <c r="H201" s="285">
        <v>150</v>
      </c>
      <c r="I201" s="285">
        <v>69</v>
      </c>
      <c r="J201" s="285">
        <v>22</v>
      </c>
      <c r="K201" s="285">
        <v>2</v>
      </c>
      <c r="L201" s="285">
        <v>0</v>
      </c>
      <c r="M201" s="285">
        <v>79</v>
      </c>
      <c r="N201" s="285">
        <v>0</v>
      </c>
      <c r="O201" s="285">
        <v>0</v>
      </c>
      <c r="P201" s="285">
        <v>12</v>
      </c>
      <c r="Q201" s="285">
        <v>169</v>
      </c>
      <c r="R201" s="285">
        <v>0</v>
      </c>
      <c r="S201" s="285">
        <v>0</v>
      </c>
      <c r="T201" s="287">
        <v>11</v>
      </c>
      <c r="U201" s="287">
        <v>3</v>
      </c>
      <c r="V201" s="287"/>
      <c r="W201" s="285">
        <v>0</v>
      </c>
      <c r="X201" s="285">
        <v>0</v>
      </c>
      <c r="Y201" s="285">
        <v>0</v>
      </c>
      <c r="Z201" s="285">
        <v>0</v>
      </c>
      <c r="AA201" s="285">
        <v>0</v>
      </c>
      <c r="AB201" s="285">
        <v>0</v>
      </c>
      <c r="AC201" s="285">
        <v>5</v>
      </c>
      <c r="AD201" s="285">
        <f t="shared" si="50"/>
        <v>522</v>
      </c>
    </row>
    <row r="202" spans="1:30">
      <c r="A202" s="279">
        <v>3</v>
      </c>
      <c r="B202" s="290">
        <v>232</v>
      </c>
      <c r="C202" s="280" t="s">
        <v>135</v>
      </c>
      <c r="D202" s="280"/>
      <c r="E202" s="289">
        <v>1256</v>
      </c>
      <c r="F202" s="45" t="s">
        <v>31</v>
      </c>
      <c r="G202" s="281">
        <v>610</v>
      </c>
      <c r="H202" s="285">
        <v>130</v>
      </c>
      <c r="I202" s="285">
        <v>60</v>
      </c>
      <c r="J202" s="285">
        <v>6</v>
      </c>
      <c r="K202" s="285">
        <v>0</v>
      </c>
      <c r="L202" s="285">
        <v>0</v>
      </c>
      <c r="M202" s="285">
        <v>79</v>
      </c>
      <c r="N202" s="285">
        <v>0</v>
      </c>
      <c r="O202" s="285">
        <v>5</v>
      </c>
      <c r="P202" s="285">
        <v>35</v>
      </c>
      <c r="Q202" s="285">
        <v>145</v>
      </c>
      <c r="R202" s="285">
        <v>0</v>
      </c>
      <c r="S202" s="285">
        <v>0</v>
      </c>
      <c r="T202" s="287">
        <v>6</v>
      </c>
      <c r="U202" s="287">
        <v>2</v>
      </c>
      <c r="V202" s="287"/>
      <c r="W202" s="285">
        <v>0</v>
      </c>
      <c r="X202" s="285">
        <v>0</v>
      </c>
      <c r="Y202" s="285">
        <v>0</v>
      </c>
      <c r="Z202" s="285">
        <v>0</v>
      </c>
      <c r="AA202" s="285">
        <v>0</v>
      </c>
      <c r="AB202" s="285">
        <v>0</v>
      </c>
      <c r="AC202" s="285">
        <v>6</v>
      </c>
      <c r="AD202" s="285">
        <f t="shared" si="50"/>
        <v>474</v>
      </c>
    </row>
    <row r="203" spans="1:30">
      <c r="A203" s="279">
        <v>3</v>
      </c>
      <c r="B203" s="290">
        <v>232</v>
      </c>
      <c r="C203" s="280" t="s">
        <v>135</v>
      </c>
      <c r="D203" s="280"/>
      <c r="E203" s="289">
        <v>1256</v>
      </c>
      <c r="F203" s="45" t="s">
        <v>32</v>
      </c>
      <c r="G203" s="281">
        <v>609</v>
      </c>
      <c r="H203" s="285">
        <v>105</v>
      </c>
      <c r="I203" s="285">
        <v>81</v>
      </c>
      <c r="J203" s="285">
        <v>5</v>
      </c>
      <c r="K203" s="285">
        <v>1</v>
      </c>
      <c r="L203" s="285">
        <v>0</v>
      </c>
      <c r="M203" s="285">
        <v>83</v>
      </c>
      <c r="N203" s="285">
        <v>0</v>
      </c>
      <c r="O203" s="285">
        <v>0</v>
      </c>
      <c r="P203" s="285">
        <v>25</v>
      </c>
      <c r="Q203" s="285">
        <v>145</v>
      </c>
      <c r="R203" s="285">
        <v>0</v>
      </c>
      <c r="S203" s="285">
        <v>0</v>
      </c>
      <c r="T203" s="287">
        <v>7</v>
      </c>
      <c r="U203" s="287">
        <v>3</v>
      </c>
      <c r="V203" s="287"/>
      <c r="W203" s="285">
        <v>0</v>
      </c>
      <c r="X203" s="285">
        <v>0</v>
      </c>
      <c r="Y203" s="285">
        <v>0</v>
      </c>
      <c r="Z203" s="285">
        <v>0</v>
      </c>
      <c r="AA203" s="285">
        <v>0</v>
      </c>
      <c r="AB203" s="285">
        <v>0</v>
      </c>
      <c r="AC203" s="285">
        <v>5</v>
      </c>
      <c r="AD203" s="285">
        <f t="shared" si="50"/>
        <v>460</v>
      </c>
    </row>
    <row r="204" spans="1:30">
      <c r="A204" s="279">
        <v>3</v>
      </c>
      <c r="B204" s="290">
        <v>232</v>
      </c>
      <c r="C204" s="280" t="s">
        <v>135</v>
      </c>
      <c r="D204" s="280"/>
      <c r="E204" s="289">
        <v>1257</v>
      </c>
      <c r="F204" s="45" t="s">
        <v>31</v>
      </c>
      <c r="G204" s="281">
        <v>503</v>
      </c>
      <c r="H204" s="285">
        <v>95</v>
      </c>
      <c r="I204" s="285">
        <v>35</v>
      </c>
      <c r="J204" s="285">
        <v>10</v>
      </c>
      <c r="K204" s="285">
        <v>3</v>
      </c>
      <c r="L204" s="285">
        <v>0</v>
      </c>
      <c r="M204" s="285">
        <v>108</v>
      </c>
      <c r="N204" s="285">
        <v>0</v>
      </c>
      <c r="O204" s="285">
        <v>5</v>
      </c>
      <c r="P204" s="285">
        <v>19</v>
      </c>
      <c r="Q204" s="285">
        <v>115</v>
      </c>
      <c r="R204" s="285">
        <v>0</v>
      </c>
      <c r="S204" s="285">
        <v>0</v>
      </c>
      <c r="T204" s="287">
        <v>4</v>
      </c>
      <c r="U204" s="287">
        <v>1</v>
      </c>
      <c r="V204" s="287"/>
      <c r="W204" s="285">
        <v>0</v>
      </c>
      <c r="X204" s="285">
        <v>0</v>
      </c>
      <c r="Y204" s="285">
        <v>0</v>
      </c>
      <c r="Z204" s="285">
        <v>0</v>
      </c>
      <c r="AA204" s="285">
        <v>0</v>
      </c>
      <c r="AB204" s="285">
        <v>0</v>
      </c>
      <c r="AC204" s="285">
        <v>8</v>
      </c>
      <c r="AD204" s="285">
        <f t="shared" si="50"/>
        <v>403</v>
      </c>
    </row>
    <row r="205" spans="1:30">
      <c r="A205" s="279">
        <v>3</v>
      </c>
      <c r="B205" s="290">
        <v>232</v>
      </c>
      <c r="C205" s="280" t="s">
        <v>135</v>
      </c>
      <c r="D205" s="280"/>
      <c r="E205" s="289">
        <v>1257</v>
      </c>
      <c r="F205" s="45" t="s">
        <v>32</v>
      </c>
      <c r="G205" s="281">
        <v>503</v>
      </c>
      <c r="H205" s="285">
        <v>82</v>
      </c>
      <c r="I205" s="285">
        <v>47</v>
      </c>
      <c r="J205" s="285">
        <v>19</v>
      </c>
      <c r="K205" s="285">
        <v>2</v>
      </c>
      <c r="L205" s="285">
        <v>0</v>
      </c>
      <c r="M205" s="285">
        <v>125</v>
      </c>
      <c r="N205" s="285">
        <v>0</v>
      </c>
      <c r="O205" s="285">
        <v>1</v>
      </c>
      <c r="P205" s="285">
        <v>17</v>
      </c>
      <c r="Q205" s="285">
        <v>85</v>
      </c>
      <c r="R205" s="285">
        <v>0</v>
      </c>
      <c r="S205" s="285">
        <v>0</v>
      </c>
      <c r="T205" s="287">
        <v>3</v>
      </c>
      <c r="U205" s="287">
        <v>1</v>
      </c>
      <c r="V205" s="287"/>
      <c r="W205" s="285">
        <v>0</v>
      </c>
      <c r="X205" s="285">
        <v>0</v>
      </c>
      <c r="Y205" s="285">
        <v>0</v>
      </c>
      <c r="Z205" s="285">
        <v>0</v>
      </c>
      <c r="AA205" s="285">
        <v>0</v>
      </c>
      <c r="AB205" s="285">
        <v>0</v>
      </c>
      <c r="AC205" s="285">
        <v>13</v>
      </c>
      <c r="AD205" s="285">
        <f t="shared" si="50"/>
        <v>395</v>
      </c>
    </row>
    <row r="206" spans="1:30">
      <c r="A206" s="279">
        <v>3</v>
      </c>
      <c r="B206" s="290">
        <v>232</v>
      </c>
      <c r="C206" s="280" t="s">
        <v>135</v>
      </c>
      <c r="D206" s="280"/>
      <c r="E206" s="289">
        <v>1258</v>
      </c>
      <c r="F206" s="45" t="s">
        <v>31</v>
      </c>
      <c r="G206" s="281">
        <v>670</v>
      </c>
      <c r="H206" s="285">
        <v>216</v>
      </c>
      <c r="I206" s="285">
        <v>24</v>
      </c>
      <c r="J206" s="285">
        <v>18</v>
      </c>
      <c r="K206" s="285">
        <v>8</v>
      </c>
      <c r="L206" s="285">
        <v>0</v>
      </c>
      <c r="M206" s="285">
        <v>102</v>
      </c>
      <c r="N206" s="285">
        <v>0</v>
      </c>
      <c r="O206" s="285">
        <v>3</v>
      </c>
      <c r="P206" s="285">
        <v>14</v>
      </c>
      <c r="Q206" s="285">
        <v>151</v>
      </c>
      <c r="R206" s="285">
        <v>0</v>
      </c>
      <c r="S206" s="285">
        <v>0</v>
      </c>
      <c r="T206" s="287">
        <v>8</v>
      </c>
      <c r="U206" s="287">
        <v>1</v>
      </c>
      <c r="V206" s="287"/>
      <c r="W206" s="285">
        <v>0</v>
      </c>
      <c r="X206" s="285">
        <v>0</v>
      </c>
      <c r="Y206" s="285">
        <v>0</v>
      </c>
      <c r="Z206" s="285">
        <v>0</v>
      </c>
      <c r="AA206" s="285">
        <v>0</v>
      </c>
      <c r="AB206" s="285">
        <v>0</v>
      </c>
      <c r="AC206" s="285">
        <v>15</v>
      </c>
      <c r="AD206" s="285">
        <f t="shared" si="50"/>
        <v>560</v>
      </c>
    </row>
    <row r="207" spans="1:30">
      <c r="A207" s="279">
        <v>3</v>
      </c>
      <c r="B207" s="290">
        <v>232</v>
      </c>
      <c r="C207" s="280" t="s">
        <v>135</v>
      </c>
      <c r="D207" s="280"/>
      <c r="E207" s="289">
        <v>1258</v>
      </c>
      <c r="F207" s="45" t="s">
        <v>32</v>
      </c>
      <c r="G207" s="281">
        <v>669</v>
      </c>
      <c r="H207" s="285">
        <v>240</v>
      </c>
      <c r="I207" s="285">
        <v>23</v>
      </c>
      <c r="J207" s="285">
        <v>20</v>
      </c>
      <c r="K207" s="285">
        <v>2</v>
      </c>
      <c r="L207" s="285">
        <v>0</v>
      </c>
      <c r="M207" s="285">
        <v>79</v>
      </c>
      <c r="N207" s="285">
        <v>0</v>
      </c>
      <c r="O207" s="285">
        <v>6</v>
      </c>
      <c r="P207" s="285">
        <v>11</v>
      </c>
      <c r="Q207" s="285">
        <v>139</v>
      </c>
      <c r="R207" s="285">
        <v>0</v>
      </c>
      <c r="S207" s="285">
        <v>0</v>
      </c>
      <c r="T207" s="287">
        <v>10</v>
      </c>
      <c r="U207" s="287">
        <v>0</v>
      </c>
      <c r="V207" s="287"/>
      <c r="W207" s="285">
        <v>0</v>
      </c>
      <c r="X207" s="285">
        <v>0</v>
      </c>
      <c r="Y207" s="285">
        <v>0</v>
      </c>
      <c r="Z207" s="285">
        <v>0</v>
      </c>
      <c r="AA207" s="285">
        <v>0</v>
      </c>
      <c r="AB207" s="285">
        <v>0</v>
      </c>
      <c r="AC207" s="285">
        <v>12</v>
      </c>
      <c r="AD207" s="285">
        <f t="shared" si="50"/>
        <v>542</v>
      </c>
    </row>
    <row r="208" spans="1:30">
      <c r="A208" s="279">
        <v>3</v>
      </c>
      <c r="B208" s="290">
        <v>232</v>
      </c>
      <c r="C208" s="280" t="s">
        <v>135</v>
      </c>
      <c r="D208" s="280"/>
      <c r="E208" s="289">
        <v>1259</v>
      </c>
      <c r="F208" s="45" t="s">
        <v>31</v>
      </c>
      <c r="G208" s="281">
        <v>530</v>
      </c>
      <c r="H208" s="285">
        <v>81</v>
      </c>
      <c r="I208" s="285">
        <v>55</v>
      </c>
      <c r="J208" s="285">
        <v>36</v>
      </c>
      <c r="K208" s="285">
        <v>1</v>
      </c>
      <c r="L208" s="285">
        <v>0</v>
      </c>
      <c r="M208" s="285">
        <v>80</v>
      </c>
      <c r="N208" s="285">
        <v>0</v>
      </c>
      <c r="O208" s="285">
        <v>4</v>
      </c>
      <c r="P208" s="285">
        <v>12</v>
      </c>
      <c r="Q208" s="285">
        <v>178</v>
      </c>
      <c r="R208" s="285">
        <v>0</v>
      </c>
      <c r="S208" s="285">
        <v>0</v>
      </c>
      <c r="T208" s="287">
        <v>3</v>
      </c>
      <c r="U208" s="287">
        <v>1</v>
      </c>
      <c r="V208" s="287"/>
      <c r="W208" s="285">
        <v>0</v>
      </c>
      <c r="X208" s="285">
        <v>0</v>
      </c>
      <c r="Y208" s="285">
        <v>0</v>
      </c>
      <c r="Z208" s="285">
        <v>0</v>
      </c>
      <c r="AA208" s="285">
        <v>0</v>
      </c>
      <c r="AB208" s="285">
        <v>7</v>
      </c>
      <c r="AC208" s="285">
        <v>3</v>
      </c>
      <c r="AD208" s="285">
        <f t="shared" si="50"/>
        <v>461</v>
      </c>
    </row>
    <row r="209" spans="1:30">
      <c r="A209" s="279">
        <v>3</v>
      </c>
      <c r="B209" s="290">
        <v>232</v>
      </c>
      <c r="C209" s="280" t="s">
        <v>135</v>
      </c>
      <c r="D209" s="280"/>
      <c r="E209" s="289">
        <v>1259</v>
      </c>
      <c r="F209" s="45" t="s">
        <v>32</v>
      </c>
      <c r="G209" s="281">
        <v>529</v>
      </c>
      <c r="H209" s="285">
        <v>68</v>
      </c>
      <c r="I209" s="285">
        <v>71</v>
      </c>
      <c r="J209" s="285">
        <v>33</v>
      </c>
      <c r="K209" s="285">
        <v>0</v>
      </c>
      <c r="L209" s="285">
        <v>0</v>
      </c>
      <c r="M209" s="285">
        <v>69</v>
      </c>
      <c r="N209" s="285">
        <v>0</v>
      </c>
      <c r="O209" s="285">
        <v>2</v>
      </c>
      <c r="P209" s="285">
        <v>4</v>
      </c>
      <c r="Q209" s="285">
        <v>173</v>
      </c>
      <c r="R209" s="285">
        <v>0</v>
      </c>
      <c r="S209" s="285">
        <v>0</v>
      </c>
      <c r="T209" s="287">
        <v>1</v>
      </c>
      <c r="U209" s="287">
        <v>0</v>
      </c>
      <c r="V209" s="287"/>
      <c r="W209" s="285">
        <v>0</v>
      </c>
      <c r="X209" s="285">
        <v>0</v>
      </c>
      <c r="Y209" s="285">
        <v>0</v>
      </c>
      <c r="Z209" s="285">
        <v>0</v>
      </c>
      <c r="AA209" s="285">
        <v>0</v>
      </c>
      <c r="AB209" s="285">
        <v>0</v>
      </c>
      <c r="AC209" s="285">
        <v>7</v>
      </c>
      <c r="AD209" s="285">
        <f t="shared" si="50"/>
        <v>428</v>
      </c>
    </row>
    <row r="210" spans="1:30">
      <c r="A210" s="279">
        <v>3</v>
      </c>
      <c r="B210" s="290">
        <v>232</v>
      </c>
      <c r="C210" s="280" t="s">
        <v>135</v>
      </c>
      <c r="D210" s="280"/>
      <c r="E210" s="289">
        <v>1259</v>
      </c>
      <c r="F210" s="45" t="s">
        <v>33</v>
      </c>
      <c r="G210" s="281">
        <v>529</v>
      </c>
      <c r="H210" s="285">
        <v>66</v>
      </c>
      <c r="I210" s="285">
        <v>51</v>
      </c>
      <c r="J210" s="285">
        <v>43</v>
      </c>
      <c r="K210" s="285">
        <v>0</v>
      </c>
      <c r="L210" s="285">
        <v>0</v>
      </c>
      <c r="M210" s="285">
        <v>77</v>
      </c>
      <c r="N210" s="285">
        <v>0</v>
      </c>
      <c r="O210" s="285">
        <v>1</v>
      </c>
      <c r="P210" s="285">
        <v>9</v>
      </c>
      <c r="Q210" s="285">
        <v>175</v>
      </c>
      <c r="R210" s="285">
        <v>0</v>
      </c>
      <c r="S210" s="285">
        <v>0</v>
      </c>
      <c r="T210" s="287">
        <v>2</v>
      </c>
      <c r="U210" s="287">
        <v>1</v>
      </c>
      <c r="V210" s="287"/>
      <c r="W210" s="285">
        <v>0</v>
      </c>
      <c r="X210" s="285">
        <v>0</v>
      </c>
      <c r="Y210" s="285">
        <v>0</v>
      </c>
      <c r="Z210" s="285">
        <v>0</v>
      </c>
      <c r="AA210" s="285">
        <v>0</v>
      </c>
      <c r="AB210" s="285">
        <v>0</v>
      </c>
      <c r="AC210" s="285">
        <v>4</v>
      </c>
      <c r="AD210" s="285">
        <f t="shared" si="50"/>
        <v>429</v>
      </c>
    </row>
    <row r="211" spans="1:30">
      <c r="A211" s="279">
        <v>3</v>
      </c>
      <c r="B211" s="290">
        <v>232</v>
      </c>
      <c r="C211" s="280" t="s">
        <v>135</v>
      </c>
      <c r="D211" s="280"/>
      <c r="E211" s="289">
        <v>1259</v>
      </c>
      <c r="F211" s="45" t="s">
        <v>79</v>
      </c>
      <c r="G211" s="281">
        <v>553</v>
      </c>
      <c r="H211" s="285">
        <v>239</v>
      </c>
      <c r="I211" s="285">
        <v>32</v>
      </c>
      <c r="J211" s="285">
        <v>4</v>
      </c>
      <c r="K211" s="285">
        <v>0</v>
      </c>
      <c r="L211" s="285">
        <v>0</v>
      </c>
      <c r="M211" s="285">
        <v>21</v>
      </c>
      <c r="N211" s="285">
        <v>0</v>
      </c>
      <c r="O211" s="285">
        <v>2</v>
      </c>
      <c r="P211" s="285">
        <v>6</v>
      </c>
      <c r="Q211" s="285">
        <v>174</v>
      </c>
      <c r="R211" s="285">
        <v>0</v>
      </c>
      <c r="S211" s="285">
        <v>0</v>
      </c>
      <c r="T211" s="287">
        <v>4</v>
      </c>
      <c r="U211" s="287">
        <v>0</v>
      </c>
      <c r="V211" s="287"/>
      <c r="W211" s="285">
        <v>0</v>
      </c>
      <c r="X211" s="285">
        <v>0</v>
      </c>
      <c r="Y211" s="285">
        <v>0</v>
      </c>
      <c r="Z211" s="285">
        <v>0</v>
      </c>
      <c r="AA211" s="285">
        <v>0</v>
      </c>
      <c r="AB211" s="285">
        <v>0</v>
      </c>
      <c r="AC211" s="285">
        <v>7</v>
      </c>
      <c r="AD211" s="285">
        <f t="shared" si="50"/>
        <v>489</v>
      </c>
    </row>
    <row r="212" spans="1:30">
      <c r="A212" s="279">
        <v>3</v>
      </c>
      <c r="B212" s="290">
        <v>232</v>
      </c>
      <c r="C212" s="280" t="s">
        <v>135</v>
      </c>
      <c r="D212" s="280"/>
      <c r="E212" s="289">
        <v>1260</v>
      </c>
      <c r="F212" s="45" t="s">
        <v>31</v>
      </c>
      <c r="G212" s="281">
        <v>625</v>
      </c>
      <c r="H212" s="285">
        <v>209</v>
      </c>
      <c r="I212" s="285">
        <v>40</v>
      </c>
      <c r="J212" s="285">
        <v>10</v>
      </c>
      <c r="K212" s="285">
        <v>0</v>
      </c>
      <c r="L212" s="285">
        <v>0</v>
      </c>
      <c r="M212" s="285">
        <v>90</v>
      </c>
      <c r="N212" s="285">
        <v>0</v>
      </c>
      <c r="O212" s="285">
        <v>3</v>
      </c>
      <c r="P212" s="285">
        <v>2</v>
      </c>
      <c r="Q212" s="285">
        <v>141</v>
      </c>
      <c r="R212" s="285">
        <v>0</v>
      </c>
      <c r="S212" s="285">
        <v>0</v>
      </c>
      <c r="T212" s="287">
        <v>12</v>
      </c>
      <c r="U212" s="287">
        <v>2</v>
      </c>
      <c r="V212" s="287"/>
      <c r="W212" s="285">
        <v>0</v>
      </c>
      <c r="X212" s="285">
        <v>0</v>
      </c>
      <c r="Y212" s="285">
        <v>0</v>
      </c>
      <c r="Z212" s="285">
        <v>0</v>
      </c>
      <c r="AA212" s="285">
        <v>0</v>
      </c>
      <c r="AB212" s="285">
        <v>0</v>
      </c>
      <c r="AC212" s="285">
        <v>11</v>
      </c>
      <c r="AD212" s="285">
        <f t="shared" si="50"/>
        <v>520</v>
      </c>
    </row>
    <row r="213" spans="1:30">
      <c r="A213" s="279">
        <v>3</v>
      </c>
      <c r="B213" s="290">
        <v>232</v>
      </c>
      <c r="C213" s="280" t="s">
        <v>135</v>
      </c>
      <c r="D213" s="280"/>
      <c r="E213" s="289">
        <v>1260</v>
      </c>
      <c r="F213" s="45" t="s">
        <v>32</v>
      </c>
      <c r="G213" s="281">
        <v>625</v>
      </c>
      <c r="H213" s="285">
        <v>182</v>
      </c>
      <c r="I213" s="285">
        <v>70</v>
      </c>
      <c r="J213" s="285">
        <v>8</v>
      </c>
      <c r="K213" s="285">
        <v>2</v>
      </c>
      <c r="L213" s="285">
        <v>0</v>
      </c>
      <c r="M213" s="285">
        <v>68</v>
      </c>
      <c r="N213" s="285">
        <v>0</v>
      </c>
      <c r="O213" s="285">
        <v>3</v>
      </c>
      <c r="P213" s="285">
        <v>4</v>
      </c>
      <c r="Q213" s="285">
        <v>171</v>
      </c>
      <c r="R213" s="285">
        <v>0</v>
      </c>
      <c r="S213" s="285">
        <v>0</v>
      </c>
      <c r="T213" s="287">
        <v>9</v>
      </c>
      <c r="U213" s="287">
        <v>0</v>
      </c>
      <c r="V213" s="287"/>
      <c r="W213" s="285">
        <v>0</v>
      </c>
      <c r="X213" s="285">
        <v>0</v>
      </c>
      <c r="Y213" s="285">
        <v>0</v>
      </c>
      <c r="Z213" s="285">
        <v>0</v>
      </c>
      <c r="AA213" s="285">
        <v>0</v>
      </c>
      <c r="AB213" s="285">
        <v>0</v>
      </c>
      <c r="AC213" s="285">
        <v>10</v>
      </c>
      <c r="AD213" s="285">
        <f t="shared" si="50"/>
        <v>527</v>
      </c>
    </row>
    <row r="214" spans="1:30">
      <c r="A214" s="279">
        <v>3</v>
      </c>
      <c r="B214" s="290">
        <v>232</v>
      </c>
      <c r="C214" s="280" t="s">
        <v>135</v>
      </c>
      <c r="D214" s="280"/>
      <c r="E214" s="289">
        <v>1261</v>
      </c>
      <c r="F214" s="45" t="s">
        <v>31</v>
      </c>
      <c r="G214" s="281">
        <v>695</v>
      </c>
      <c r="H214" s="285">
        <v>200</v>
      </c>
      <c r="I214" s="285">
        <v>96</v>
      </c>
      <c r="J214" s="285">
        <v>23</v>
      </c>
      <c r="K214" s="285">
        <v>2</v>
      </c>
      <c r="L214" s="285">
        <v>0</v>
      </c>
      <c r="M214" s="285">
        <v>58</v>
      </c>
      <c r="N214" s="285">
        <v>0</v>
      </c>
      <c r="O214" s="285">
        <v>2</v>
      </c>
      <c r="P214" s="285">
        <v>9</v>
      </c>
      <c r="Q214" s="285">
        <v>169</v>
      </c>
      <c r="R214" s="285">
        <v>0</v>
      </c>
      <c r="S214" s="285">
        <v>0</v>
      </c>
      <c r="T214" s="287">
        <v>1</v>
      </c>
      <c r="U214" s="287">
        <v>2</v>
      </c>
      <c r="V214" s="287"/>
      <c r="W214" s="285">
        <v>0</v>
      </c>
      <c r="X214" s="285">
        <v>0</v>
      </c>
      <c r="Y214" s="285">
        <v>0</v>
      </c>
      <c r="Z214" s="285">
        <v>0</v>
      </c>
      <c r="AA214" s="285">
        <v>0</v>
      </c>
      <c r="AB214" s="285">
        <v>0</v>
      </c>
      <c r="AC214" s="285">
        <v>7</v>
      </c>
      <c r="AD214" s="285">
        <f t="shared" si="50"/>
        <v>569</v>
      </c>
    </row>
    <row r="215" spans="1:30">
      <c r="A215" s="279">
        <v>3</v>
      </c>
      <c r="B215" s="290">
        <v>232</v>
      </c>
      <c r="C215" s="280" t="s">
        <v>135</v>
      </c>
      <c r="D215" s="280"/>
      <c r="E215" s="289">
        <v>1261</v>
      </c>
      <c r="F215" s="45" t="s">
        <v>32</v>
      </c>
      <c r="G215" s="281">
        <v>695</v>
      </c>
      <c r="H215" s="285">
        <v>203</v>
      </c>
      <c r="I215" s="285">
        <v>49</v>
      </c>
      <c r="J215" s="285">
        <v>36</v>
      </c>
      <c r="K215" s="285">
        <v>3</v>
      </c>
      <c r="L215" s="285">
        <v>0</v>
      </c>
      <c r="M215" s="285">
        <v>85</v>
      </c>
      <c r="N215" s="285">
        <v>0</v>
      </c>
      <c r="O215" s="285">
        <v>2</v>
      </c>
      <c r="P215" s="285">
        <v>9</v>
      </c>
      <c r="Q215" s="285">
        <v>161</v>
      </c>
      <c r="R215" s="285">
        <v>0</v>
      </c>
      <c r="S215" s="285">
        <v>0</v>
      </c>
      <c r="T215" s="287">
        <v>6</v>
      </c>
      <c r="U215" s="287">
        <v>1</v>
      </c>
      <c r="V215" s="287"/>
      <c r="W215" s="285">
        <v>0</v>
      </c>
      <c r="X215" s="285">
        <v>0</v>
      </c>
      <c r="Y215" s="285">
        <v>0</v>
      </c>
      <c r="Z215" s="285">
        <v>0</v>
      </c>
      <c r="AA215" s="285">
        <v>0</v>
      </c>
      <c r="AB215" s="285">
        <v>0</v>
      </c>
      <c r="AC215" s="31">
        <v>11</v>
      </c>
      <c r="AD215" s="285">
        <f t="shared" si="50"/>
        <v>566</v>
      </c>
    </row>
    <row r="216" spans="1:30">
      <c r="A216" s="279">
        <v>3</v>
      </c>
      <c r="B216" s="290">
        <v>232</v>
      </c>
      <c r="C216" s="280" t="s">
        <v>135</v>
      </c>
      <c r="D216" s="278"/>
      <c r="E216" s="289">
        <v>1262</v>
      </c>
      <c r="F216" s="523" t="s">
        <v>31</v>
      </c>
      <c r="G216" s="32">
        <v>397</v>
      </c>
      <c r="H216" s="32">
        <v>59</v>
      </c>
      <c r="I216" s="32">
        <v>71</v>
      </c>
      <c r="J216" s="32">
        <v>25</v>
      </c>
      <c r="K216" s="32">
        <v>1</v>
      </c>
      <c r="L216" s="285">
        <v>0</v>
      </c>
      <c r="M216" s="32">
        <v>76</v>
      </c>
      <c r="N216" s="31">
        <v>0</v>
      </c>
      <c r="O216" s="32">
        <v>2</v>
      </c>
      <c r="P216" s="32">
        <v>9</v>
      </c>
      <c r="Q216" s="32">
        <v>78</v>
      </c>
      <c r="R216" s="285">
        <v>0</v>
      </c>
      <c r="S216" s="285">
        <v>0</v>
      </c>
      <c r="T216" s="32">
        <v>0</v>
      </c>
      <c r="U216" s="32">
        <v>0</v>
      </c>
      <c r="V216" s="287"/>
      <c r="W216" s="285">
        <v>0</v>
      </c>
      <c r="X216" s="285">
        <v>0</v>
      </c>
      <c r="Y216" s="285">
        <v>0</v>
      </c>
      <c r="Z216" s="285">
        <v>0</v>
      </c>
      <c r="AA216" s="285">
        <v>0</v>
      </c>
      <c r="AB216" s="285">
        <v>0</v>
      </c>
      <c r="AC216" s="32">
        <v>4</v>
      </c>
      <c r="AD216" s="285">
        <f t="shared" si="50"/>
        <v>325</v>
      </c>
    </row>
    <row r="217" spans="1:30">
      <c r="A217" s="279">
        <v>3</v>
      </c>
      <c r="B217" s="290">
        <v>232</v>
      </c>
      <c r="C217" s="280" t="s">
        <v>135</v>
      </c>
      <c r="D217" s="280"/>
      <c r="E217" s="289">
        <v>1262</v>
      </c>
      <c r="F217" s="45" t="s">
        <v>32</v>
      </c>
      <c r="G217" s="281">
        <v>396</v>
      </c>
      <c r="H217" s="285">
        <v>89</v>
      </c>
      <c r="I217" s="285">
        <v>43</v>
      </c>
      <c r="J217" s="285">
        <v>10</v>
      </c>
      <c r="K217" s="31">
        <v>2</v>
      </c>
      <c r="L217" s="285">
        <v>0</v>
      </c>
      <c r="M217" s="31">
        <v>75</v>
      </c>
      <c r="N217" s="31">
        <v>0</v>
      </c>
      <c r="O217" s="31">
        <v>6</v>
      </c>
      <c r="P217" s="31">
        <v>6</v>
      </c>
      <c r="Q217" s="31">
        <v>93</v>
      </c>
      <c r="R217" s="285">
        <v>0</v>
      </c>
      <c r="S217" s="285">
        <v>0</v>
      </c>
      <c r="T217" s="33">
        <v>1</v>
      </c>
      <c r="U217" s="33">
        <v>0</v>
      </c>
      <c r="V217" s="287"/>
      <c r="W217" s="285">
        <v>0</v>
      </c>
      <c r="X217" s="285">
        <v>0</v>
      </c>
      <c r="Y217" s="285">
        <v>0</v>
      </c>
      <c r="Z217" s="285">
        <v>0</v>
      </c>
      <c r="AA217" s="285">
        <v>0</v>
      </c>
      <c r="AB217" s="285">
        <v>0</v>
      </c>
      <c r="AC217" s="31">
        <v>8</v>
      </c>
      <c r="AD217" s="285">
        <f t="shared" si="50"/>
        <v>333</v>
      </c>
    </row>
    <row r="218" spans="1:30">
      <c r="A218" s="279">
        <v>3</v>
      </c>
      <c r="B218" s="290">
        <v>232</v>
      </c>
      <c r="C218" s="280" t="s">
        <v>135</v>
      </c>
      <c r="D218" s="278"/>
      <c r="E218" s="289">
        <v>1263</v>
      </c>
      <c r="F218" s="523" t="s">
        <v>31</v>
      </c>
      <c r="G218" s="32">
        <v>599</v>
      </c>
      <c r="H218" s="32">
        <v>166</v>
      </c>
      <c r="I218" s="32">
        <v>13</v>
      </c>
      <c r="J218" s="32">
        <v>80</v>
      </c>
      <c r="K218" s="32">
        <v>2</v>
      </c>
      <c r="L218" s="285">
        <v>0</v>
      </c>
      <c r="M218" s="32">
        <v>71</v>
      </c>
      <c r="N218" s="31">
        <v>0</v>
      </c>
      <c r="O218" s="32">
        <v>3</v>
      </c>
      <c r="P218" s="32">
        <v>4</v>
      </c>
      <c r="Q218" s="32">
        <v>133</v>
      </c>
      <c r="R218" s="285">
        <v>0</v>
      </c>
      <c r="S218" s="285">
        <v>0</v>
      </c>
      <c r="T218" s="32">
        <v>0</v>
      </c>
      <c r="U218" s="32">
        <v>0</v>
      </c>
      <c r="V218" s="287"/>
      <c r="W218" s="285">
        <v>0</v>
      </c>
      <c r="X218" s="285">
        <v>0</v>
      </c>
      <c r="Y218" s="285">
        <v>0</v>
      </c>
      <c r="Z218" s="285">
        <v>0</v>
      </c>
      <c r="AA218" s="285">
        <v>0</v>
      </c>
      <c r="AB218" s="285">
        <v>0</v>
      </c>
      <c r="AC218" s="32">
        <v>5</v>
      </c>
      <c r="AD218" s="285">
        <f t="shared" si="50"/>
        <v>477</v>
      </c>
    </row>
    <row r="219" spans="1:30">
      <c r="A219" s="279">
        <v>3</v>
      </c>
      <c r="B219" s="290">
        <v>232</v>
      </c>
      <c r="C219" s="280" t="s">
        <v>135</v>
      </c>
      <c r="D219" s="280"/>
      <c r="E219" s="289">
        <v>1263</v>
      </c>
      <c r="F219" s="45" t="s">
        <v>79</v>
      </c>
      <c r="G219" s="281">
        <v>428</v>
      </c>
      <c r="H219" s="285">
        <v>42</v>
      </c>
      <c r="I219" s="285">
        <v>79</v>
      </c>
      <c r="J219" s="285">
        <v>22</v>
      </c>
      <c r="K219" s="31">
        <v>0</v>
      </c>
      <c r="L219" s="285">
        <v>0</v>
      </c>
      <c r="M219" s="31">
        <v>55</v>
      </c>
      <c r="N219" s="31">
        <v>0</v>
      </c>
      <c r="O219" s="31">
        <v>1</v>
      </c>
      <c r="P219" s="31">
        <v>8</v>
      </c>
      <c r="Q219" s="31">
        <v>149</v>
      </c>
      <c r="R219" s="285">
        <v>0</v>
      </c>
      <c r="S219" s="285">
        <v>0</v>
      </c>
      <c r="T219" s="33">
        <v>2</v>
      </c>
      <c r="U219" s="33">
        <v>1</v>
      </c>
      <c r="V219" s="287"/>
      <c r="W219" s="285">
        <v>0</v>
      </c>
      <c r="X219" s="285">
        <v>0</v>
      </c>
      <c r="Y219" s="285">
        <v>0</v>
      </c>
      <c r="Z219" s="285">
        <v>0</v>
      </c>
      <c r="AA219" s="285">
        <v>0</v>
      </c>
      <c r="AB219" s="285">
        <v>0</v>
      </c>
      <c r="AC219" s="31">
        <v>5</v>
      </c>
      <c r="AD219" s="285">
        <f t="shared" si="50"/>
        <v>364</v>
      </c>
    </row>
    <row r="220" spans="1:30">
      <c r="A220" s="279">
        <v>3</v>
      </c>
      <c r="B220" s="290">
        <v>232</v>
      </c>
      <c r="C220" s="280" t="s">
        <v>135</v>
      </c>
      <c r="D220" s="278"/>
      <c r="E220" s="289">
        <v>1263</v>
      </c>
      <c r="F220" s="523" t="s">
        <v>136</v>
      </c>
      <c r="G220" s="32">
        <v>434</v>
      </c>
      <c r="H220" s="32">
        <v>83</v>
      </c>
      <c r="I220" s="32">
        <v>29</v>
      </c>
      <c r="J220" s="32">
        <v>34</v>
      </c>
      <c r="K220" s="32">
        <v>3</v>
      </c>
      <c r="L220" s="285">
        <v>0</v>
      </c>
      <c r="M220" s="32">
        <v>59</v>
      </c>
      <c r="N220" s="31">
        <v>0</v>
      </c>
      <c r="O220" s="32">
        <v>3</v>
      </c>
      <c r="P220" s="32">
        <v>2</v>
      </c>
      <c r="Q220" s="32">
        <v>147</v>
      </c>
      <c r="R220" s="285">
        <v>0</v>
      </c>
      <c r="S220" s="285">
        <v>0</v>
      </c>
      <c r="T220" s="32">
        <v>0</v>
      </c>
      <c r="U220" s="32">
        <v>0</v>
      </c>
      <c r="V220" s="287"/>
      <c r="W220" s="285">
        <v>0</v>
      </c>
      <c r="X220" s="285">
        <v>0</v>
      </c>
      <c r="Y220" s="285">
        <v>0</v>
      </c>
      <c r="Z220" s="285">
        <v>0</v>
      </c>
      <c r="AA220" s="285">
        <v>0</v>
      </c>
      <c r="AB220" s="285">
        <v>0</v>
      </c>
      <c r="AC220" s="32">
        <v>8</v>
      </c>
      <c r="AD220" s="285">
        <f t="shared" si="50"/>
        <v>368</v>
      </c>
    </row>
    <row r="221" spans="1:30">
      <c r="A221" s="279">
        <v>3</v>
      </c>
      <c r="B221" s="290">
        <v>232</v>
      </c>
      <c r="C221" s="280" t="s">
        <v>135</v>
      </c>
      <c r="D221" s="280"/>
      <c r="E221" s="289">
        <v>1264</v>
      </c>
      <c r="F221" s="45" t="s">
        <v>31</v>
      </c>
      <c r="G221" s="281">
        <v>587</v>
      </c>
      <c r="H221" s="285">
        <v>108</v>
      </c>
      <c r="I221" s="285">
        <v>50</v>
      </c>
      <c r="J221" s="285">
        <v>14</v>
      </c>
      <c r="K221" s="31">
        <v>3</v>
      </c>
      <c r="L221" s="285">
        <v>0</v>
      </c>
      <c r="M221" s="31">
        <v>113</v>
      </c>
      <c r="N221" s="31">
        <v>0</v>
      </c>
      <c r="O221" s="31">
        <v>3</v>
      </c>
      <c r="P221" s="31">
        <v>2</v>
      </c>
      <c r="Q221" s="31">
        <v>183</v>
      </c>
      <c r="R221" s="285">
        <v>0</v>
      </c>
      <c r="S221" s="285">
        <v>0</v>
      </c>
      <c r="T221" s="33">
        <v>0</v>
      </c>
      <c r="U221" s="33">
        <v>0</v>
      </c>
      <c r="V221" s="287"/>
      <c r="W221" s="285">
        <v>0</v>
      </c>
      <c r="X221" s="285">
        <v>0</v>
      </c>
      <c r="Y221" s="285">
        <v>0</v>
      </c>
      <c r="Z221" s="285">
        <v>0</v>
      </c>
      <c r="AA221" s="285">
        <v>0</v>
      </c>
      <c r="AB221" s="285">
        <v>0</v>
      </c>
      <c r="AC221" s="31">
        <v>4</v>
      </c>
      <c r="AD221" s="285">
        <f t="shared" si="50"/>
        <v>480</v>
      </c>
    </row>
    <row r="222" spans="1:30">
      <c r="A222" s="279">
        <v>3</v>
      </c>
      <c r="B222" s="290">
        <v>232</v>
      </c>
      <c r="C222" s="280" t="s">
        <v>135</v>
      </c>
      <c r="D222" s="280"/>
      <c r="E222" s="525">
        <v>1264</v>
      </c>
      <c r="F222" s="45" t="s">
        <v>32</v>
      </c>
      <c r="G222" s="280">
        <v>587</v>
      </c>
      <c r="H222" s="285">
        <v>74</v>
      </c>
      <c r="I222" s="285">
        <v>30</v>
      </c>
      <c r="J222" s="285">
        <v>7</v>
      </c>
      <c r="K222" s="31">
        <v>2</v>
      </c>
      <c r="L222" s="285">
        <v>0</v>
      </c>
      <c r="M222" s="31">
        <v>138</v>
      </c>
      <c r="N222" s="31">
        <v>0</v>
      </c>
      <c r="O222" s="31">
        <v>9</v>
      </c>
      <c r="P222" s="31">
        <v>5</v>
      </c>
      <c r="Q222" s="31">
        <v>223</v>
      </c>
      <c r="R222" s="285">
        <v>0</v>
      </c>
      <c r="S222" s="285">
        <v>0</v>
      </c>
      <c r="T222" s="33">
        <v>2</v>
      </c>
      <c r="U222" s="33">
        <v>1</v>
      </c>
      <c r="V222" s="287"/>
      <c r="W222" s="285">
        <v>0</v>
      </c>
      <c r="X222" s="285">
        <v>0</v>
      </c>
      <c r="Y222" s="285">
        <v>0</v>
      </c>
      <c r="Z222" s="285">
        <v>0</v>
      </c>
      <c r="AA222" s="285">
        <v>0</v>
      </c>
      <c r="AB222" s="285">
        <v>0</v>
      </c>
      <c r="AC222" s="31">
        <v>9</v>
      </c>
      <c r="AD222" s="285">
        <f t="shared" si="50"/>
        <v>500</v>
      </c>
    </row>
    <row r="223" spans="1:30">
      <c r="A223" s="279">
        <v>3</v>
      </c>
      <c r="B223" s="290">
        <v>232</v>
      </c>
      <c r="C223" s="280" t="s">
        <v>135</v>
      </c>
      <c r="D223" s="280"/>
      <c r="E223" s="289">
        <v>1265</v>
      </c>
      <c r="F223" s="45" t="s">
        <v>31</v>
      </c>
      <c r="G223" s="281">
        <v>502</v>
      </c>
      <c r="H223" s="285">
        <v>153</v>
      </c>
      <c r="I223" s="285">
        <v>18</v>
      </c>
      <c r="J223" s="285">
        <v>7</v>
      </c>
      <c r="K223" s="31">
        <v>1</v>
      </c>
      <c r="L223" s="285">
        <v>0</v>
      </c>
      <c r="M223" s="31">
        <v>57</v>
      </c>
      <c r="N223" s="31">
        <v>0</v>
      </c>
      <c r="O223" s="31">
        <v>2</v>
      </c>
      <c r="P223" s="31">
        <v>6</v>
      </c>
      <c r="Q223" s="31">
        <v>129</v>
      </c>
      <c r="R223" s="285">
        <v>0</v>
      </c>
      <c r="S223" s="285">
        <v>0</v>
      </c>
      <c r="T223" s="33">
        <v>12</v>
      </c>
      <c r="U223" s="33">
        <v>0</v>
      </c>
      <c r="V223" s="287"/>
      <c r="W223" s="285">
        <v>0</v>
      </c>
      <c r="X223" s="285">
        <v>0</v>
      </c>
      <c r="Y223" s="285">
        <v>0</v>
      </c>
      <c r="Z223" s="285">
        <v>0</v>
      </c>
      <c r="AA223" s="285">
        <v>0</v>
      </c>
      <c r="AB223" s="285">
        <v>0</v>
      </c>
      <c r="AC223" s="31">
        <v>3</v>
      </c>
      <c r="AD223" s="285">
        <f t="shared" si="50"/>
        <v>388</v>
      </c>
    </row>
    <row r="224" spans="1:30">
      <c r="A224" s="279">
        <v>3</v>
      </c>
      <c r="B224" s="290">
        <v>232</v>
      </c>
      <c r="C224" s="280" t="s">
        <v>135</v>
      </c>
      <c r="D224" s="278"/>
      <c r="E224" s="289">
        <v>1265</v>
      </c>
      <c r="F224" s="523" t="s">
        <v>79</v>
      </c>
      <c r="G224" s="32">
        <v>279</v>
      </c>
      <c r="H224" s="32">
        <v>97</v>
      </c>
      <c r="I224" s="32">
        <v>19</v>
      </c>
      <c r="J224" s="32">
        <v>0</v>
      </c>
      <c r="K224" s="32">
        <v>0</v>
      </c>
      <c r="L224" s="285">
        <v>0</v>
      </c>
      <c r="M224" s="32">
        <v>5</v>
      </c>
      <c r="N224" s="31">
        <v>0</v>
      </c>
      <c r="O224" s="32">
        <v>0</v>
      </c>
      <c r="P224" s="32">
        <v>0</v>
      </c>
      <c r="Q224" s="32">
        <v>115</v>
      </c>
      <c r="R224" s="285">
        <v>0</v>
      </c>
      <c r="S224" s="285">
        <v>0</v>
      </c>
      <c r="T224" s="32">
        <v>7</v>
      </c>
      <c r="U224" s="32">
        <v>0</v>
      </c>
      <c r="V224" s="287"/>
      <c r="W224" s="285">
        <v>0</v>
      </c>
      <c r="X224" s="285">
        <v>0</v>
      </c>
      <c r="Y224" s="285">
        <v>0</v>
      </c>
      <c r="Z224" s="285">
        <v>0</v>
      </c>
      <c r="AA224" s="285">
        <v>0</v>
      </c>
      <c r="AB224" s="285">
        <v>0</v>
      </c>
      <c r="AC224" s="32">
        <v>0</v>
      </c>
      <c r="AD224" s="285">
        <f t="shared" si="50"/>
        <v>243</v>
      </c>
    </row>
    <row r="225" spans="1:30">
      <c r="B225" s="291" t="s">
        <v>63</v>
      </c>
      <c r="C225" s="659" t="s">
        <v>64</v>
      </c>
      <c r="D225" s="659"/>
      <c r="E225" s="501"/>
      <c r="F225" s="501"/>
      <c r="G225" s="293">
        <f t="shared" ref="G225:W225" si="51">SUM(G198:G224)</f>
        <v>14741</v>
      </c>
      <c r="H225" s="293">
        <f t="shared" si="51"/>
        <v>3481</v>
      </c>
      <c r="I225" s="293">
        <f t="shared" si="51"/>
        <v>1280</v>
      </c>
      <c r="J225" s="293">
        <f t="shared" si="51"/>
        <v>538</v>
      </c>
      <c r="K225" s="293">
        <f t="shared" si="51"/>
        <v>44</v>
      </c>
      <c r="L225" s="293">
        <f t="shared" si="51"/>
        <v>0</v>
      </c>
      <c r="M225" s="293">
        <f t="shared" si="51"/>
        <v>2083</v>
      </c>
      <c r="N225" s="293">
        <f t="shared" si="51"/>
        <v>0</v>
      </c>
      <c r="O225" s="293">
        <f t="shared" si="51"/>
        <v>77</v>
      </c>
      <c r="P225" s="293">
        <f t="shared" si="51"/>
        <v>253</v>
      </c>
      <c r="Q225" s="293">
        <f t="shared" si="51"/>
        <v>3895</v>
      </c>
      <c r="R225" s="293">
        <f t="shared" si="51"/>
        <v>0</v>
      </c>
      <c r="S225" s="293">
        <f t="shared" si="51"/>
        <v>0</v>
      </c>
      <c r="T225" s="34">
        <f t="shared" si="51"/>
        <v>141</v>
      </c>
      <c r="U225" s="34">
        <f t="shared" si="51"/>
        <v>23</v>
      </c>
      <c r="V225" s="293">
        <f t="shared" si="51"/>
        <v>0</v>
      </c>
      <c r="W225" s="293">
        <f t="shared" si="51"/>
        <v>0</v>
      </c>
      <c r="X225" s="293"/>
      <c r="Y225" s="293">
        <f>SUM(Y198:Y224)</f>
        <v>0</v>
      </c>
      <c r="Z225" s="293">
        <f>SUM(Z198:Z224)</f>
        <v>0</v>
      </c>
      <c r="AA225" s="293">
        <f>SUM(AA198:AA224)</f>
        <v>0</v>
      </c>
      <c r="AB225" s="293">
        <f>SUM(AB198:AB224)</f>
        <v>7</v>
      </c>
      <c r="AC225" s="293">
        <f>SUM(AC198:AC224)</f>
        <v>194</v>
      </c>
      <c r="AD225" s="293">
        <f t="shared" si="50"/>
        <v>12016</v>
      </c>
    </row>
    <row r="226" spans="1:30">
      <c r="E226" s="288"/>
      <c r="F226" s="288"/>
      <c r="T226" s="277">
        <f>T225/2</f>
        <v>70.5</v>
      </c>
      <c r="U226" s="277">
        <f>U225/2</f>
        <v>11.5</v>
      </c>
    </row>
    <row r="227" spans="1:30">
      <c r="B227" s="291" t="s">
        <v>65</v>
      </c>
      <c r="C227" s="660" t="s">
        <v>66</v>
      </c>
      <c r="D227" s="661"/>
      <c r="E227" s="661"/>
      <c r="F227" s="662"/>
      <c r="G227" s="292" t="s">
        <v>6</v>
      </c>
      <c r="H227" s="502" t="s">
        <v>7</v>
      </c>
      <c r="I227" s="502" t="s">
        <v>8</v>
      </c>
      <c r="J227" s="502" t="s">
        <v>9</v>
      </c>
      <c r="K227" s="502" t="s">
        <v>10</v>
      </c>
      <c r="L227" s="502" t="s">
        <v>11</v>
      </c>
      <c r="M227" s="502" t="s">
        <v>12</v>
      </c>
      <c r="N227" s="502" t="s">
        <v>13</v>
      </c>
      <c r="O227" s="502" t="s">
        <v>14</v>
      </c>
      <c r="P227" s="502" t="s">
        <v>15</v>
      </c>
      <c r="Q227" s="502" t="s">
        <v>16</v>
      </c>
      <c r="R227" s="502" t="s">
        <v>17</v>
      </c>
      <c r="S227" s="502" t="s">
        <v>18</v>
      </c>
      <c r="T227" s="502" t="s">
        <v>22</v>
      </c>
      <c r="U227" s="502" t="s">
        <v>23</v>
      </c>
      <c r="V227" s="502" t="s">
        <v>24</v>
      </c>
      <c r="W227" s="502" t="s">
        <v>25</v>
      </c>
      <c r="X227" s="502" t="s">
        <v>26</v>
      </c>
      <c r="Y227" s="502" t="s">
        <v>27</v>
      </c>
      <c r="Z227" s="502" t="s">
        <v>28</v>
      </c>
      <c r="AA227" s="502" t="s">
        <v>29</v>
      </c>
    </row>
    <row r="228" spans="1:30">
      <c r="C228" s="663"/>
      <c r="D228" s="664"/>
      <c r="E228" s="664"/>
      <c r="F228" s="665"/>
      <c r="G228" s="285"/>
      <c r="H228" s="285">
        <f>H225+71</f>
        <v>3552</v>
      </c>
      <c r="I228" s="285">
        <f>I225+12</f>
        <v>1292</v>
      </c>
      <c r="J228" s="285">
        <f>J225+70</f>
        <v>608</v>
      </c>
      <c r="K228" s="285">
        <f>K225+11</f>
        <v>55</v>
      </c>
      <c r="L228" s="285">
        <f t="shared" ref="L228:S228" si="52">L225</f>
        <v>0</v>
      </c>
      <c r="M228" s="285">
        <f t="shared" si="52"/>
        <v>2083</v>
      </c>
      <c r="N228" s="285">
        <f t="shared" si="52"/>
        <v>0</v>
      </c>
      <c r="O228" s="285">
        <f t="shared" si="52"/>
        <v>77</v>
      </c>
      <c r="P228" s="285">
        <f t="shared" si="52"/>
        <v>253</v>
      </c>
      <c r="Q228" s="285">
        <v>3895</v>
      </c>
      <c r="R228" s="285">
        <f t="shared" si="52"/>
        <v>0</v>
      </c>
      <c r="S228" s="285">
        <f t="shared" si="52"/>
        <v>0</v>
      </c>
      <c r="T228" s="285">
        <f>W198</f>
        <v>0</v>
      </c>
      <c r="U228" s="285">
        <f>X198</f>
        <v>0</v>
      </c>
      <c r="V228" s="285">
        <f>Y198</f>
        <v>0</v>
      </c>
      <c r="W228" s="285">
        <f>Z198</f>
        <v>0</v>
      </c>
      <c r="X228" s="285">
        <f>AA198</f>
        <v>0</v>
      </c>
      <c r="Y228" s="285">
        <f>AB225</f>
        <v>7</v>
      </c>
      <c r="Z228" s="285">
        <f>AC225</f>
        <v>194</v>
      </c>
      <c r="AA228" s="285">
        <f>SUM(G228:Z228)</f>
        <v>12016</v>
      </c>
    </row>
    <row r="229" spans="1:30">
      <c r="E229" s="288"/>
      <c r="F229" s="288"/>
    </row>
    <row r="230" spans="1:30" ht="33.75" customHeight="1">
      <c r="B230" s="291" t="s">
        <v>67</v>
      </c>
      <c r="C230" s="666" t="s">
        <v>68</v>
      </c>
      <c r="D230" s="666"/>
      <c r="E230" s="666"/>
      <c r="F230" s="666"/>
      <c r="G230" s="292" t="s">
        <v>6</v>
      </c>
      <c r="H230" s="667" t="s">
        <v>69</v>
      </c>
      <c r="I230" s="667"/>
      <c r="J230" s="667" t="s">
        <v>70</v>
      </c>
      <c r="K230" s="667"/>
      <c r="L230" s="502" t="s">
        <v>11</v>
      </c>
      <c r="M230" s="502" t="s">
        <v>12</v>
      </c>
      <c r="N230" s="502" t="s">
        <v>13</v>
      </c>
      <c r="O230" s="502" t="s">
        <v>14</v>
      </c>
      <c r="P230" s="502" t="s">
        <v>15</v>
      </c>
      <c r="Q230" s="502" t="s">
        <v>16</v>
      </c>
      <c r="R230" s="502" t="s">
        <v>17</v>
      </c>
      <c r="S230" s="502" t="s">
        <v>18</v>
      </c>
      <c r="T230" s="502" t="s">
        <v>22</v>
      </c>
      <c r="U230" s="502" t="s">
        <v>23</v>
      </c>
      <c r="V230" s="502" t="s">
        <v>24</v>
      </c>
      <c r="W230" s="502" t="s">
        <v>25</v>
      </c>
      <c r="X230" s="502" t="s">
        <v>26</v>
      </c>
      <c r="Y230" s="502" t="s">
        <v>27</v>
      </c>
      <c r="Z230" s="502" t="s">
        <v>28</v>
      </c>
      <c r="AA230" s="502" t="s">
        <v>29</v>
      </c>
    </row>
    <row r="231" spans="1:30">
      <c r="C231" s="666"/>
      <c r="D231" s="666"/>
      <c r="E231" s="666"/>
      <c r="F231" s="666"/>
      <c r="G231" s="285">
        <f>G225</f>
        <v>14741</v>
      </c>
      <c r="H231" s="668">
        <f>H228+J228</f>
        <v>4160</v>
      </c>
      <c r="I231" s="668"/>
      <c r="J231" s="668">
        <f>I228+K228</f>
        <v>1347</v>
      </c>
      <c r="K231" s="668"/>
      <c r="L231" s="285">
        <f>L228</f>
        <v>0</v>
      </c>
      <c r="M231" s="285">
        <f t="shared" ref="M231:Z231" si="53">M228</f>
        <v>2083</v>
      </c>
      <c r="N231" s="285">
        <f t="shared" si="53"/>
        <v>0</v>
      </c>
      <c r="O231" s="285">
        <f t="shared" si="53"/>
        <v>77</v>
      </c>
      <c r="P231" s="285">
        <f t="shared" si="53"/>
        <v>253</v>
      </c>
      <c r="Q231" s="285">
        <f t="shared" si="53"/>
        <v>3895</v>
      </c>
      <c r="R231" s="285">
        <f t="shared" si="53"/>
        <v>0</v>
      </c>
      <c r="S231" s="285">
        <f t="shared" si="53"/>
        <v>0</v>
      </c>
      <c r="T231" s="285">
        <f t="shared" si="53"/>
        <v>0</v>
      </c>
      <c r="U231" s="285">
        <f t="shared" si="53"/>
        <v>0</v>
      </c>
      <c r="V231" s="285">
        <f t="shared" si="53"/>
        <v>0</v>
      </c>
      <c r="W231" s="285">
        <f t="shared" si="53"/>
        <v>0</v>
      </c>
      <c r="X231" s="285">
        <f t="shared" si="53"/>
        <v>0</v>
      </c>
      <c r="Y231" s="285">
        <f t="shared" si="53"/>
        <v>7</v>
      </c>
      <c r="Z231" s="285">
        <f t="shared" si="53"/>
        <v>194</v>
      </c>
      <c r="AA231" s="285">
        <f>SUM(H231:Z231)</f>
        <v>12016</v>
      </c>
    </row>
    <row r="234" spans="1:30">
      <c r="A234" s="276" t="s">
        <v>0</v>
      </c>
      <c r="B234" s="283" t="s">
        <v>1</v>
      </c>
      <c r="C234" s="282" t="s">
        <v>2</v>
      </c>
      <c r="D234" s="282" t="s">
        <v>3</v>
      </c>
      <c r="E234" s="275" t="s">
        <v>4</v>
      </c>
      <c r="F234" s="275" t="s">
        <v>5</v>
      </c>
      <c r="G234" s="275" t="s">
        <v>6</v>
      </c>
      <c r="H234" s="502" t="s">
        <v>7</v>
      </c>
      <c r="I234" s="502" t="s">
        <v>8</v>
      </c>
      <c r="J234" s="502" t="s">
        <v>9</v>
      </c>
      <c r="K234" s="502" t="s">
        <v>10</v>
      </c>
      <c r="L234" s="502" t="s">
        <v>11</v>
      </c>
      <c r="M234" s="502" t="s">
        <v>12</v>
      </c>
      <c r="N234" s="502" t="s">
        <v>13</v>
      </c>
      <c r="O234" s="502" t="s">
        <v>14</v>
      </c>
      <c r="P234" s="502" t="s">
        <v>15</v>
      </c>
      <c r="Q234" s="502" t="s">
        <v>16</v>
      </c>
      <c r="R234" s="502" t="s">
        <v>17</v>
      </c>
      <c r="S234" s="502" t="s">
        <v>18</v>
      </c>
      <c r="T234" s="286" t="s">
        <v>19</v>
      </c>
      <c r="U234" s="286" t="s">
        <v>20</v>
      </c>
      <c r="V234" s="286" t="s">
        <v>21</v>
      </c>
      <c r="W234" s="502" t="s">
        <v>22</v>
      </c>
      <c r="X234" s="502" t="s">
        <v>23</v>
      </c>
      <c r="Y234" s="502" t="s">
        <v>24</v>
      </c>
      <c r="Z234" s="502" t="s">
        <v>25</v>
      </c>
      <c r="AA234" s="502" t="s">
        <v>26</v>
      </c>
      <c r="AB234" s="502" t="s">
        <v>27</v>
      </c>
      <c r="AC234" s="502" t="s">
        <v>28</v>
      </c>
      <c r="AD234" s="502" t="s">
        <v>29</v>
      </c>
    </row>
    <row r="235" spans="1:30">
      <c r="A235" s="279">
        <v>3</v>
      </c>
      <c r="B235" s="280">
        <v>418</v>
      </c>
      <c r="C235" s="280" t="s">
        <v>693</v>
      </c>
      <c r="D235" s="280"/>
      <c r="E235" s="281">
        <v>1860</v>
      </c>
      <c r="F235" s="285" t="s">
        <v>31</v>
      </c>
      <c r="G235" s="285">
        <v>618</v>
      </c>
      <c r="H235" s="285">
        <v>14</v>
      </c>
      <c r="I235" s="285">
        <v>55</v>
      </c>
      <c r="J235" s="285">
        <v>138</v>
      </c>
      <c r="K235" s="285">
        <v>0</v>
      </c>
      <c r="L235" s="285">
        <v>140</v>
      </c>
      <c r="M235" s="285">
        <v>0</v>
      </c>
      <c r="N235" s="285"/>
      <c r="O235" s="285">
        <v>2</v>
      </c>
      <c r="P235" s="285">
        <v>4</v>
      </c>
      <c r="Q235" s="285">
        <v>10</v>
      </c>
      <c r="R235" s="285"/>
      <c r="S235" s="285"/>
      <c r="T235" s="287">
        <v>11</v>
      </c>
      <c r="U235" s="287"/>
      <c r="V235" s="287"/>
      <c r="W235" s="285">
        <v>85</v>
      </c>
      <c r="X235" s="285"/>
      <c r="Y235" s="285"/>
      <c r="Z235" s="285"/>
      <c r="AA235" s="285"/>
      <c r="AB235" s="285">
        <v>0</v>
      </c>
      <c r="AC235" s="285">
        <v>13</v>
      </c>
      <c r="AD235" s="285">
        <f>SUM(H235:AC235)</f>
        <v>472</v>
      </c>
    </row>
    <row r="236" spans="1:30">
      <c r="A236" s="279">
        <v>3</v>
      </c>
      <c r="B236" s="280">
        <v>418</v>
      </c>
      <c r="C236" s="280" t="s">
        <v>693</v>
      </c>
      <c r="D236" s="280"/>
      <c r="E236" s="281">
        <v>1860</v>
      </c>
      <c r="F236" s="285" t="s">
        <v>32</v>
      </c>
      <c r="G236" s="285">
        <v>618</v>
      </c>
      <c r="H236" s="285">
        <v>10</v>
      </c>
      <c r="I236" s="285">
        <v>62</v>
      </c>
      <c r="J236" s="285">
        <v>111</v>
      </c>
      <c r="K236" s="285">
        <v>1</v>
      </c>
      <c r="L236" s="285">
        <v>180</v>
      </c>
      <c r="M236" s="285">
        <v>0</v>
      </c>
      <c r="N236" s="285"/>
      <c r="O236" s="285">
        <v>1</v>
      </c>
      <c r="P236" s="285">
        <v>5</v>
      </c>
      <c r="Q236" s="285">
        <v>9</v>
      </c>
      <c r="R236" s="285"/>
      <c r="S236" s="285"/>
      <c r="T236" s="287">
        <v>7</v>
      </c>
      <c r="U236" s="287"/>
      <c r="V236" s="287"/>
      <c r="W236" s="285">
        <v>95</v>
      </c>
      <c r="X236" s="285"/>
      <c r="Y236" s="285"/>
      <c r="Z236" s="285"/>
      <c r="AA236" s="285"/>
      <c r="AB236" s="285">
        <v>0</v>
      </c>
      <c r="AC236" s="285">
        <v>14</v>
      </c>
      <c r="AD236" s="285">
        <f t="shared" ref="AD236:AD247" si="54">SUM(H236:AC236)</f>
        <v>495</v>
      </c>
    </row>
    <row r="237" spans="1:30">
      <c r="A237" s="279">
        <v>3</v>
      </c>
      <c r="B237" s="280">
        <v>418</v>
      </c>
      <c r="C237" s="280" t="s">
        <v>693</v>
      </c>
      <c r="D237" s="280"/>
      <c r="E237" s="281">
        <v>1860</v>
      </c>
      <c r="F237" s="285" t="s">
        <v>33</v>
      </c>
      <c r="G237" s="285">
        <v>617</v>
      </c>
      <c r="H237" s="285">
        <v>12</v>
      </c>
      <c r="I237" s="285">
        <v>42</v>
      </c>
      <c r="J237" s="285">
        <v>150</v>
      </c>
      <c r="K237" s="285">
        <v>2</v>
      </c>
      <c r="L237" s="285">
        <v>135</v>
      </c>
      <c r="M237" s="285">
        <v>0</v>
      </c>
      <c r="N237" s="285"/>
      <c r="O237" s="285">
        <v>2</v>
      </c>
      <c r="P237" s="285">
        <v>1</v>
      </c>
      <c r="Q237" s="285">
        <v>11</v>
      </c>
      <c r="R237" s="285"/>
      <c r="S237" s="285"/>
      <c r="T237" s="287">
        <v>7</v>
      </c>
      <c r="U237" s="287"/>
      <c r="V237" s="287"/>
      <c r="W237" s="285">
        <v>109</v>
      </c>
      <c r="X237" s="285"/>
      <c r="Y237" s="285"/>
      <c r="Z237" s="285"/>
      <c r="AA237" s="285"/>
      <c r="AB237" s="285">
        <v>0</v>
      </c>
      <c r="AC237" s="285">
        <v>12</v>
      </c>
      <c r="AD237" s="285">
        <f t="shared" si="54"/>
        <v>483</v>
      </c>
    </row>
    <row r="238" spans="1:30">
      <c r="A238" s="279">
        <v>3</v>
      </c>
      <c r="B238" s="280">
        <v>418</v>
      </c>
      <c r="C238" s="280" t="s">
        <v>693</v>
      </c>
      <c r="D238" s="280"/>
      <c r="E238" s="281">
        <v>1860</v>
      </c>
      <c r="F238" s="285" t="s">
        <v>79</v>
      </c>
      <c r="G238" s="285">
        <v>639</v>
      </c>
      <c r="H238" s="285">
        <v>8</v>
      </c>
      <c r="I238" s="285">
        <v>129</v>
      </c>
      <c r="J238" s="285">
        <v>159</v>
      </c>
      <c r="K238" s="285">
        <v>0</v>
      </c>
      <c r="L238" s="285">
        <v>152</v>
      </c>
      <c r="M238" s="285">
        <v>0</v>
      </c>
      <c r="N238" s="285"/>
      <c r="O238" s="285">
        <v>1</v>
      </c>
      <c r="P238" s="285">
        <v>4</v>
      </c>
      <c r="Q238" s="285">
        <v>9</v>
      </c>
      <c r="R238" s="285"/>
      <c r="S238" s="285"/>
      <c r="T238" s="287">
        <v>13</v>
      </c>
      <c r="U238" s="287"/>
      <c r="V238" s="287"/>
      <c r="W238" s="285">
        <v>40</v>
      </c>
      <c r="X238" s="285"/>
      <c r="Y238" s="285"/>
      <c r="Z238" s="285"/>
      <c r="AA238" s="285"/>
      <c r="AB238" s="285">
        <v>0</v>
      </c>
      <c r="AC238" s="285">
        <v>7</v>
      </c>
      <c r="AD238" s="285">
        <f t="shared" si="54"/>
        <v>522</v>
      </c>
    </row>
    <row r="239" spans="1:30">
      <c r="A239" s="279">
        <v>3</v>
      </c>
      <c r="B239" s="280">
        <v>418</v>
      </c>
      <c r="C239" s="280" t="s">
        <v>693</v>
      </c>
      <c r="D239" s="280"/>
      <c r="E239" s="281">
        <v>1861</v>
      </c>
      <c r="F239" s="285" t="s">
        <v>31</v>
      </c>
      <c r="G239" s="285">
        <v>537</v>
      </c>
      <c r="H239" s="285">
        <v>22</v>
      </c>
      <c r="I239" s="285">
        <v>30</v>
      </c>
      <c r="J239" s="285">
        <v>88</v>
      </c>
      <c r="K239" s="285">
        <v>1</v>
      </c>
      <c r="L239" s="285">
        <v>87</v>
      </c>
      <c r="M239" s="285">
        <v>1</v>
      </c>
      <c r="N239" s="285"/>
      <c r="O239" s="285">
        <v>2</v>
      </c>
      <c r="P239" s="285">
        <v>3</v>
      </c>
      <c r="Q239" s="285">
        <v>13</v>
      </c>
      <c r="R239" s="285"/>
      <c r="S239" s="285"/>
      <c r="T239" s="287">
        <v>6</v>
      </c>
      <c r="U239" s="287"/>
      <c r="V239" s="287"/>
      <c r="W239" s="285">
        <v>145</v>
      </c>
      <c r="X239" s="285"/>
      <c r="Y239" s="285"/>
      <c r="Z239" s="285"/>
      <c r="AA239" s="285"/>
      <c r="AB239" s="285">
        <v>0</v>
      </c>
      <c r="AC239" s="285">
        <v>16</v>
      </c>
      <c r="AD239" s="285">
        <f t="shared" si="54"/>
        <v>414</v>
      </c>
    </row>
    <row r="240" spans="1:30">
      <c r="A240" s="279">
        <v>3</v>
      </c>
      <c r="B240" s="280">
        <v>418</v>
      </c>
      <c r="C240" s="280" t="s">
        <v>693</v>
      </c>
      <c r="D240" s="280"/>
      <c r="E240" s="281">
        <v>1861</v>
      </c>
      <c r="F240" s="285" t="s">
        <v>79</v>
      </c>
      <c r="G240" s="285">
        <v>503</v>
      </c>
      <c r="H240" s="285">
        <v>21</v>
      </c>
      <c r="I240" s="285">
        <v>57</v>
      </c>
      <c r="J240" s="285">
        <v>172</v>
      </c>
      <c r="K240" s="285">
        <v>0</v>
      </c>
      <c r="L240" s="285">
        <v>92</v>
      </c>
      <c r="M240" s="285">
        <v>0</v>
      </c>
      <c r="N240" s="285"/>
      <c r="O240" s="285">
        <v>1</v>
      </c>
      <c r="P240" s="285">
        <v>0</v>
      </c>
      <c r="Q240" s="285">
        <v>2</v>
      </c>
      <c r="R240" s="285"/>
      <c r="S240" s="285"/>
      <c r="T240" s="287">
        <v>10</v>
      </c>
      <c r="U240" s="287"/>
      <c r="V240" s="287"/>
      <c r="W240" s="285">
        <v>26</v>
      </c>
      <c r="X240" s="285"/>
      <c r="Y240" s="285"/>
      <c r="Z240" s="285"/>
      <c r="AA240" s="285"/>
      <c r="AB240" s="285">
        <v>0</v>
      </c>
      <c r="AC240" s="285">
        <v>11</v>
      </c>
      <c r="AD240" s="285">
        <f t="shared" si="54"/>
        <v>392</v>
      </c>
    </row>
    <row r="241" spans="1:30">
      <c r="A241" s="279">
        <v>3</v>
      </c>
      <c r="B241" s="280">
        <v>418</v>
      </c>
      <c r="C241" s="280" t="s">
        <v>693</v>
      </c>
      <c r="D241" s="280"/>
      <c r="E241" s="281">
        <v>1862</v>
      </c>
      <c r="F241" s="285" t="s">
        <v>31</v>
      </c>
      <c r="G241" s="285">
        <v>592</v>
      </c>
      <c r="H241" s="285">
        <v>12</v>
      </c>
      <c r="I241" s="285">
        <v>64</v>
      </c>
      <c r="J241" s="285">
        <v>126</v>
      </c>
      <c r="K241" s="285">
        <v>0</v>
      </c>
      <c r="L241" s="285">
        <v>155</v>
      </c>
      <c r="M241" s="285">
        <v>5</v>
      </c>
      <c r="N241" s="285"/>
      <c r="O241" s="285">
        <v>0</v>
      </c>
      <c r="P241" s="285">
        <v>3</v>
      </c>
      <c r="Q241" s="285">
        <v>7</v>
      </c>
      <c r="R241" s="285"/>
      <c r="S241" s="285"/>
      <c r="T241" s="287">
        <v>7</v>
      </c>
      <c r="U241" s="287"/>
      <c r="V241" s="287"/>
      <c r="W241" s="285">
        <v>54</v>
      </c>
      <c r="X241" s="285"/>
      <c r="Y241" s="285"/>
      <c r="Z241" s="285"/>
      <c r="AA241" s="285"/>
      <c r="AB241" s="285">
        <v>0</v>
      </c>
      <c r="AC241" s="285">
        <v>20</v>
      </c>
      <c r="AD241" s="285">
        <f t="shared" si="54"/>
        <v>453</v>
      </c>
    </row>
    <row r="242" spans="1:30">
      <c r="A242" s="279">
        <v>3</v>
      </c>
      <c r="B242" s="280">
        <v>418</v>
      </c>
      <c r="C242" s="280" t="s">
        <v>693</v>
      </c>
      <c r="D242" s="280"/>
      <c r="E242" s="281">
        <v>1862</v>
      </c>
      <c r="F242" s="285" t="s">
        <v>32</v>
      </c>
      <c r="G242" s="285">
        <v>591</v>
      </c>
      <c r="H242" s="285">
        <v>12</v>
      </c>
      <c r="I242" s="285">
        <v>96</v>
      </c>
      <c r="J242" s="285">
        <v>142</v>
      </c>
      <c r="K242" s="285">
        <v>2</v>
      </c>
      <c r="L242" s="285">
        <v>131</v>
      </c>
      <c r="M242" s="285">
        <v>2</v>
      </c>
      <c r="N242" s="285"/>
      <c r="O242" s="285">
        <v>1</v>
      </c>
      <c r="P242" s="285">
        <v>7</v>
      </c>
      <c r="Q242" s="285">
        <v>2</v>
      </c>
      <c r="R242" s="285"/>
      <c r="S242" s="285"/>
      <c r="T242" s="287">
        <v>3</v>
      </c>
      <c r="U242" s="287"/>
      <c r="V242" s="287"/>
      <c r="W242" s="285">
        <v>45</v>
      </c>
      <c r="X242" s="285"/>
      <c r="Y242" s="285"/>
      <c r="Z242" s="285"/>
      <c r="AA242" s="285"/>
      <c r="AB242" s="285">
        <v>0</v>
      </c>
      <c r="AC242" s="285">
        <v>15</v>
      </c>
      <c r="AD242" s="285">
        <f t="shared" si="54"/>
        <v>458</v>
      </c>
    </row>
    <row r="243" spans="1:30">
      <c r="A243" s="279">
        <v>3</v>
      </c>
      <c r="B243" s="280">
        <v>418</v>
      </c>
      <c r="C243" s="280" t="s">
        <v>693</v>
      </c>
      <c r="D243" s="280"/>
      <c r="E243" s="281">
        <v>1863</v>
      </c>
      <c r="F243" s="285" t="s">
        <v>31</v>
      </c>
      <c r="G243" s="285">
        <v>334</v>
      </c>
      <c r="H243" s="285">
        <v>16</v>
      </c>
      <c r="I243" s="285">
        <v>42</v>
      </c>
      <c r="J243" s="285">
        <v>83</v>
      </c>
      <c r="K243" s="285">
        <v>2</v>
      </c>
      <c r="L243" s="285">
        <v>85</v>
      </c>
      <c r="M243" s="285">
        <v>0</v>
      </c>
      <c r="N243" s="285"/>
      <c r="O243" s="285">
        <v>2</v>
      </c>
      <c r="P243" s="285">
        <v>1</v>
      </c>
      <c r="Q243" s="285">
        <v>2</v>
      </c>
      <c r="R243" s="285"/>
      <c r="S243" s="285"/>
      <c r="T243" s="287">
        <v>7</v>
      </c>
      <c r="U243" s="287"/>
      <c r="V243" s="287"/>
      <c r="W243" s="285">
        <v>16</v>
      </c>
      <c r="X243" s="285"/>
      <c r="Y243" s="285"/>
      <c r="Z243" s="285"/>
      <c r="AA243" s="285"/>
      <c r="AB243" s="285">
        <v>0</v>
      </c>
      <c r="AC243" s="285">
        <v>7</v>
      </c>
      <c r="AD243" s="285">
        <f t="shared" si="54"/>
        <v>263</v>
      </c>
    </row>
    <row r="244" spans="1:30">
      <c r="A244" s="279">
        <v>3</v>
      </c>
      <c r="B244" s="280">
        <v>418</v>
      </c>
      <c r="C244" s="280" t="s">
        <v>693</v>
      </c>
      <c r="D244" s="280"/>
      <c r="E244" s="281">
        <v>1864</v>
      </c>
      <c r="F244" s="285" t="s">
        <v>31</v>
      </c>
      <c r="G244" s="285">
        <v>555</v>
      </c>
      <c r="H244" s="285">
        <v>6</v>
      </c>
      <c r="I244" s="285">
        <v>48</v>
      </c>
      <c r="J244" s="285">
        <v>114</v>
      </c>
      <c r="K244" s="285">
        <v>0</v>
      </c>
      <c r="L244" s="285">
        <v>73</v>
      </c>
      <c r="M244" s="285">
        <v>0</v>
      </c>
      <c r="N244" s="285"/>
      <c r="O244" s="285">
        <v>0</v>
      </c>
      <c r="P244" s="285">
        <v>1</v>
      </c>
      <c r="Q244" s="285">
        <v>77</v>
      </c>
      <c r="R244" s="285"/>
      <c r="S244" s="285"/>
      <c r="T244" s="287">
        <v>10</v>
      </c>
      <c r="U244" s="287"/>
      <c r="V244" s="287"/>
      <c r="W244" s="285">
        <v>90</v>
      </c>
      <c r="X244" s="285"/>
      <c r="Y244" s="285"/>
      <c r="Z244" s="285"/>
      <c r="AA244" s="285"/>
      <c r="AB244" s="285">
        <v>0</v>
      </c>
      <c r="AC244" s="285">
        <v>5</v>
      </c>
      <c r="AD244" s="285">
        <f t="shared" si="54"/>
        <v>424</v>
      </c>
    </row>
    <row r="245" spans="1:30">
      <c r="A245" s="279">
        <v>3</v>
      </c>
      <c r="B245" s="280">
        <v>418</v>
      </c>
      <c r="C245" s="280" t="s">
        <v>693</v>
      </c>
      <c r="D245" s="280"/>
      <c r="E245" s="281">
        <v>1864</v>
      </c>
      <c r="F245" s="285" t="s">
        <v>32</v>
      </c>
      <c r="G245" s="285">
        <v>555</v>
      </c>
      <c r="H245" s="285">
        <v>5</v>
      </c>
      <c r="I245" s="285">
        <v>42</v>
      </c>
      <c r="J245" s="285">
        <v>151</v>
      </c>
      <c r="K245" s="285">
        <v>2</v>
      </c>
      <c r="L245" s="285">
        <v>67</v>
      </c>
      <c r="M245" s="285">
        <v>0</v>
      </c>
      <c r="N245" s="285"/>
      <c r="O245" s="285">
        <v>1</v>
      </c>
      <c r="P245" s="285">
        <v>4</v>
      </c>
      <c r="Q245" s="285">
        <v>80</v>
      </c>
      <c r="R245" s="285"/>
      <c r="S245" s="285"/>
      <c r="T245" s="287">
        <v>1</v>
      </c>
      <c r="U245" s="287"/>
      <c r="V245" s="287"/>
      <c r="W245" s="285">
        <v>68</v>
      </c>
      <c r="X245" s="285"/>
      <c r="Y245" s="285"/>
      <c r="Z245" s="285"/>
      <c r="AA245" s="285"/>
      <c r="AB245" s="285">
        <v>0</v>
      </c>
      <c r="AC245" s="285">
        <v>11</v>
      </c>
      <c r="AD245" s="285">
        <f t="shared" si="54"/>
        <v>432</v>
      </c>
    </row>
    <row r="246" spans="1:30">
      <c r="A246" s="279">
        <v>3</v>
      </c>
      <c r="B246" s="280">
        <v>418</v>
      </c>
      <c r="C246" s="280" t="s">
        <v>693</v>
      </c>
      <c r="D246" s="280"/>
      <c r="E246" s="281">
        <v>1865</v>
      </c>
      <c r="F246" s="285" t="s">
        <v>31</v>
      </c>
      <c r="G246" s="285">
        <v>388</v>
      </c>
      <c r="H246" s="285">
        <v>16</v>
      </c>
      <c r="I246" s="285">
        <v>34</v>
      </c>
      <c r="J246" s="285">
        <v>80</v>
      </c>
      <c r="K246" s="285">
        <v>0</v>
      </c>
      <c r="L246" s="285">
        <v>57</v>
      </c>
      <c r="M246" s="285">
        <v>2</v>
      </c>
      <c r="N246" s="285"/>
      <c r="O246" s="285">
        <v>1</v>
      </c>
      <c r="P246" s="285">
        <v>1</v>
      </c>
      <c r="Q246" s="285">
        <v>12</v>
      </c>
      <c r="R246" s="285"/>
      <c r="S246" s="285"/>
      <c r="T246" s="287">
        <v>13</v>
      </c>
      <c r="U246" s="287"/>
      <c r="V246" s="287"/>
      <c r="W246" s="285">
        <v>64</v>
      </c>
      <c r="X246" s="285"/>
      <c r="Y246" s="285"/>
      <c r="Z246" s="285"/>
      <c r="AA246" s="285"/>
      <c r="AB246" s="285">
        <v>0</v>
      </c>
      <c r="AC246" s="285">
        <v>11</v>
      </c>
      <c r="AD246" s="285">
        <f t="shared" si="54"/>
        <v>291</v>
      </c>
    </row>
    <row r="247" spans="1:30">
      <c r="A247" s="279">
        <v>3</v>
      </c>
      <c r="B247" s="280">
        <v>418</v>
      </c>
      <c r="C247" s="280" t="s">
        <v>693</v>
      </c>
      <c r="D247" s="280"/>
      <c r="E247" s="281">
        <v>1865</v>
      </c>
      <c r="F247" s="285" t="s">
        <v>32</v>
      </c>
      <c r="G247" s="285">
        <v>388</v>
      </c>
      <c r="H247" s="285">
        <v>10</v>
      </c>
      <c r="I247" s="285">
        <v>47</v>
      </c>
      <c r="J247" s="285">
        <v>87</v>
      </c>
      <c r="K247" s="285">
        <v>0</v>
      </c>
      <c r="L247" s="285">
        <v>62</v>
      </c>
      <c r="M247" s="285">
        <v>0</v>
      </c>
      <c r="N247" s="285"/>
      <c r="O247" s="285">
        <v>2</v>
      </c>
      <c r="P247" s="285">
        <v>5</v>
      </c>
      <c r="Q247" s="285">
        <v>8</v>
      </c>
      <c r="R247" s="285"/>
      <c r="S247" s="285"/>
      <c r="T247" s="287">
        <v>5</v>
      </c>
      <c r="U247" s="287"/>
      <c r="V247" s="287"/>
      <c r="W247" s="285">
        <v>61</v>
      </c>
      <c r="X247" s="285"/>
      <c r="Y247" s="285"/>
      <c r="Z247" s="285"/>
      <c r="AA247" s="285"/>
      <c r="AB247" s="285">
        <v>0</v>
      </c>
      <c r="AC247" s="285">
        <v>8</v>
      </c>
      <c r="AD247" s="285">
        <f t="shared" si="54"/>
        <v>295</v>
      </c>
    </row>
    <row r="248" spans="1:30">
      <c r="B248" s="291" t="s">
        <v>63</v>
      </c>
      <c r="C248" s="659" t="s">
        <v>64</v>
      </c>
      <c r="D248" s="659"/>
      <c r="E248" s="501"/>
      <c r="F248" s="501"/>
      <c r="G248" s="293">
        <f t="shared" ref="G248:AC248" si="55">SUM(G235:G247)</f>
        <v>6935</v>
      </c>
      <c r="H248" s="293">
        <f t="shared" si="55"/>
        <v>164</v>
      </c>
      <c r="I248" s="293">
        <f t="shared" si="55"/>
        <v>748</v>
      </c>
      <c r="J248" s="293">
        <f t="shared" si="55"/>
        <v>1601</v>
      </c>
      <c r="K248" s="293">
        <f t="shared" si="55"/>
        <v>10</v>
      </c>
      <c r="L248" s="293">
        <f t="shared" si="55"/>
        <v>1416</v>
      </c>
      <c r="M248" s="293">
        <f t="shared" si="55"/>
        <v>10</v>
      </c>
      <c r="N248" s="293">
        <f t="shared" si="55"/>
        <v>0</v>
      </c>
      <c r="O248" s="293">
        <f t="shared" si="55"/>
        <v>16</v>
      </c>
      <c r="P248" s="293">
        <f t="shared" si="55"/>
        <v>39</v>
      </c>
      <c r="Q248" s="293">
        <f t="shared" si="55"/>
        <v>242</v>
      </c>
      <c r="R248" s="293">
        <f t="shared" si="55"/>
        <v>0</v>
      </c>
      <c r="S248" s="293">
        <f t="shared" si="55"/>
        <v>0</v>
      </c>
      <c r="T248" s="34">
        <f t="shared" si="55"/>
        <v>100</v>
      </c>
      <c r="U248" s="34">
        <f t="shared" si="55"/>
        <v>0</v>
      </c>
      <c r="V248" s="293">
        <f t="shared" si="55"/>
        <v>0</v>
      </c>
      <c r="W248" s="293">
        <f t="shared" si="55"/>
        <v>898</v>
      </c>
      <c r="X248" s="293">
        <f t="shared" si="55"/>
        <v>0</v>
      </c>
      <c r="Y248" s="293">
        <f t="shared" si="55"/>
        <v>0</v>
      </c>
      <c r="Z248" s="293">
        <f t="shared" si="55"/>
        <v>0</v>
      </c>
      <c r="AA248" s="293">
        <f t="shared" si="55"/>
        <v>0</v>
      </c>
      <c r="AB248" s="293">
        <f t="shared" si="55"/>
        <v>0</v>
      </c>
      <c r="AC248" s="293">
        <f t="shared" si="55"/>
        <v>150</v>
      </c>
      <c r="AD248" s="293">
        <f>SUM(H248:AC248)</f>
        <v>5394</v>
      </c>
    </row>
    <row r="249" spans="1:30">
      <c r="E249" s="288"/>
      <c r="F249" s="288"/>
      <c r="T249" s="277">
        <f>T248/2</f>
        <v>50</v>
      </c>
      <c r="U249" s="277">
        <f>U248/2</f>
        <v>0</v>
      </c>
    </row>
    <row r="250" spans="1:30">
      <c r="B250" s="291" t="s">
        <v>65</v>
      </c>
      <c r="C250" s="660" t="s">
        <v>66</v>
      </c>
      <c r="D250" s="661"/>
      <c r="E250" s="661"/>
      <c r="F250" s="662"/>
      <c r="G250" s="292" t="s">
        <v>6</v>
      </c>
      <c r="H250" s="502" t="s">
        <v>7</v>
      </c>
      <c r="I250" s="502" t="s">
        <v>8</v>
      </c>
      <c r="J250" s="502" t="s">
        <v>9</v>
      </c>
      <c r="K250" s="502" t="s">
        <v>10</v>
      </c>
      <c r="L250" s="502" t="s">
        <v>11</v>
      </c>
      <c r="M250" s="502" t="s">
        <v>12</v>
      </c>
      <c r="N250" s="502" t="s">
        <v>13</v>
      </c>
      <c r="O250" s="502" t="s">
        <v>14</v>
      </c>
      <c r="P250" s="502" t="s">
        <v>15</v>
      </c>
      <c r="Q250" s="502" t="s">
        <v>16</v>
      </c>
      <c r="R250" s="502" t="s">
        <v>17</v>
      </c>
      <c r="S250" s="502" t="s">
        <v>18</v>
      </c>
      <c r="T250" s="502" t="s">
        <v>22</v>
      </c>
      <c r="U250" s="502" t="s">
        <v>23</v>
      </c>
      <c r="V250" s="502" t="s">
        <v>24</v>
      </c>
      <c r="W250" s="502" t="s">
        <v>25</v>
      </c>
      <c r="X250" s="502" t="s">
        <v>26</v>
      </c>
      <c r="Y250" s="502" t="s">
        <v>27</v>
      </c>
      <c r="Z250" s="502" t="s">
        <v>28</v>
      </c>
      <c r="AA250" s="502" t="s">
        <v>29</v>
      </c>
    </row>
    <row r="251" spans="1:30">
      <c r="C251" s="663"/>
      <c r="D251" s="664"/>
      <c r="E251" s="664"/>
      <c r="F251" s="665"/>
      <c r="G251" s="285"/>
      <c r="H251" s="285">
        <f>H248+50</f>
        <v>214</v>
      </c>
      <c r="I251" s="285">
        <f>I248</f>
        <v>748</v>
      </c>
      <c r="J251" s="285">
        <f>J248+50</f>
        <v>1651</v>
      </c>
      <c r="K251" s="285">
        <f>K248</f>
        <v>10</v>
      </c>
      <c r="L251" s="285">
        <f>L248</f>
        <v>1416</v>
      </c>
      <c r="M251" s="285">
        <f t="shared" ref="M251:P251" si="56">M248</f>
        <v>10</v>
      </c>
      <c r="N251" s="285">
        <f t="shared" si="56"/>
        <v>0</v>
      </c>
      <c r="O251" s="285">
        <f t="shared" si="56"/>
        <v>16</v>
      </c>
      <c r="P251" s="285">
        <f t="shared" si="56"/>
        <v>39</v>
      </c>
      <c r="Q251" s="285">
        <f>Q248</f>
        <v>242</v>
      </c>
      <c r="R251" s="285">
        <f t="shared" ref="R251:S251" si="57">R248</f>
        <v>0</v>
      </c>
      <c r="S251" s="285">
        <f t="shared" si="57"/>
        <v>0</v>
      </c>
      <c r="T251" s="285">
        <f>W248</f>
        <v>898</v>
      </c>
      <c r="U251" s="285">
        <f>X235</f>
        <v>0</v>
      </c>
      <c r="V251" s="285">
        <f>Y235</f>
        <v>0</v>
      </c>
      <c r="W251" s="285">
        <f>Z235</f>
        <v>0</v>
      </c>
      <c r="X251" s="285">
        <f>AA235</f>
        <v>0</v>
      </c>
      <c r="Y251" s="285">
        <f>AB248</f>
        <v>0</v>
      </c>
      <c r="Z251" s="285">
        <f>AC248</f>
        <v>150</v>
      </c>
      <c r="AA251" s="285">
        <f>SUM(G251:Z251)</f>
        <v>5394</v>
      </c>
    </row>
    <row r="252" spans="1:30">
      <c r="E252" s="288"/>
      <c r="F252" s="288"/>
    </row>
    <row r="253" spans="1:30" ht="33.75" customHeight="1">
      <c r="B253" s="291" t="s">
        <v>67</v>
      </c>
      <c r="C253" s="666" t="s">
        <v>68</v>
      </c>
      <c r="D253" s="666"/>
      <c r="E253" s="666"/>
      <c r="F253" s="666"/>
      <c r="G253" s="292" t="s">
        <v>6</v>
      </c>
      <c r="H253" s="667" t="s">
        <v>69</v>
      </c>
      <c r="I253" s="667"/>
      <c r="J253" s="42" t="s">
        <v>8</v>
      </c>
      <c r="K253" s="339" t="s">
        <v>10</v>
      </c>
      <c r="L253" s="502" t="s">
        <v>11</v>
      </c>
      <c r="M253" s="502" t="s">
        <v>12</v>
      </c>
      <c r="N253" s="502" t="s">
        <v>13</v>
      </c>
      <c r="O253" s="502" t="s">
        <v>14</v>
      </c>
      <c r="P253" s="502" t="s">
        <v>15</v>
      </c>
      <c r="Q253" s="502" t="s">
        <v>16</v>
      </c>
      <c r="R253" s="502" t="s">
        <v>17</v>
      </c>
      <c r="S253" s="502" t="s">
        <v>18</v>
      </c>
      <c r="T253" s="502" t="s">
        <v>22</v>
      </c>
      <c r="U253" s="502" t="s">
        <v>23</v>
      </c>
      <c r="V253" s="502" t="s">
        <v>24</v>
      </c>
      <c r="W253" s="502" t="s">
        <v>25</v>
      </c>
      <c r="X253" s="502" t="s">
        <v>26</v>
      </c>
      <c r="Y253" s="502" t="s">
        <v>27</v>
      </c>
      <c r="Z253" s="502" t="s">
        <v>28</v>
      </c>
      <c r="AA253" s="502" t="s">
        <v>29</v>
      </c>
    </row>
    <row r="254" spans="1:30">
      <c r="C254" s="666"/>
      <c r="D254" s="666"/>
      <c r="E254" s="666"/>
      <c r="F254" s="666"/>
      <c r="G254" s="285">
        <f>G248</f>
        <v>6935</v>
      </c>
      <c r="H254" s="668">
        <f>H251+J251</f>
        <v>1865</v>
      </c>
      <c r="I254" s="668"/>
      <c r="J254" s="44">
        <f>I251</f>
        <v>748</v>
      </c>
      <c r="K254" s="340">
        <f>K251</f>
        <v>10</v>
      </c>
      <c r="L254" s="285">
        <f>L251</f>
        <v>1416</v>
      </c>
      <c r="M254" s="285">
        <f t="shared" ref="M254:Z254" si="58">M251</f>
        <v>10</v>
      </c>
      <c r="N254" s="285" t="s">
        <v>790</v>
      </c>
      <c r="O254" s="285">
        <f t="shared" si="58"/>
        <v>16</v>
      </c>
      <c r="P254" s="285">
        <f t="shared" si="58"/>
        <v>39</v>
      </c>
      <c r="Q254" s="285">
        <f t="shared" si="58"/>
        <v>242</v>
      </c>
      <c r="R254" s="285" t="s">
        <v>790</v>
      </c>
      <c r="S254" s="285" t="s">
        <v>790</v>
      </c>
      <c r="T254" s="285">
        <f t="shared" si="58"/>
        <v>898</v>
      </c>
      <c r="U254" s="285" t="s">
        <v>790</v>
      </c>
      <c r="V254" s="285" t="s">
        <v>790</v>
      </c>
      <c r="W254" s="285" t="s">
        <v>790</v>
      </c>
      <c r="X254" s="285" t="s">
        <v>790</v>
      </c>
      <c r="Y254" s="285">
        <f t="shared" si="58"/>
        <v>0</v>
      </c>
      <c r="Z254" s="285">
        <f t="shared" si="58"/>
        <v>150</v>
      </c>
      <c r="AA254" s="285">
        <f>SUM(H254:Z254)</f>
        <v>5394</v>
      </c>
    </row>
  </sheetData>
  <mergeCells count="52">
    <mergeCell ref="C12:D12"/>
    <mergeCell ref="C14:F15"/>
    <mergeCell ref="C17:F18"/>
    <mergeCell ref="H17:I17"/>
    <mergeCell ref="C83:F84"/>
    <mergeCell ref="C148:F148"/>
    <mergeCell ref="C150:F151"/>
    <mergeCell ref="C153:F154"/>
    <mergeCell ref="H153:I153"/>
    <mergeCell ref="C190:F191"/>
    <mergeCell ref="C253:F254"/>
    <mergeCell ref="H253:I253"/>
    <mergeCell ref="H254:I254"/>
    <mergeCell ref="C173:D173"/>
    <mergeCell ref="C175:F176"/>
    <mergeCell ref="C227:F228"/>
    <mergeCell ref="C193:F194"/>
    <mergeCell ref="H193:I193"/>
    <mergeCell ref="H194:I194"/>
    <mergeCell ref="C248:D248"/>
    <mergeCell ref="C250:F251"/>
    <mergeCell ref="C188:D188"/>
    <mergeCell ref="H178:I178"/>
    <mergeCell ref="J17:K17"/>
    <mergeCell ref="H18:I18"/>
    <mergeCell ref="J18:K18"/>
    <mergeCell ref="C225:D225"/>
    <mergeCell ref="J129:K129"/>
    <mergeCell ref="J130:K130"/>
    <mergeCell ref="C81:F81"/>
    <mergeCell ref="C86:F87"/>
    <mergeCell ref="J193:K193"/>
    <mergeCell ref="J194:K194"/>
    <mergeCell ref="C124:F124"/>
    <mergeCell ref="C126:F127"/>
    <mergeCell ref="C129:F130"/>
    <mergeCell ref="H129:I129"/>
    <mergeCell ref="H130:I130"/>
    <mergeCell ref="C178:F179"/>
    <mergeCell ref="J178:K178"/>
    <mergeCell ref="H179:I179"/>
    <mergeCell ref="J179:K179"/>
    <mergeCell ref="C230:F231"/>
    <mergeCell ref="H230:I230"/>
    <mergeCell ref="J230:K230"/>
    <mergeCell ref="H231:I231"/>
    <mergeCell ref="J231:K231"/>
    <mergeCell ref="I86:J86"/>
    <mergeCell ref="I87:J87"/>
    <mergeCell ref="J153:K153"/>
    <mergeCell ref="H154:I154"/>
    <mergeCell ref="J154:K154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8"/>
  <sheetViews>
    <sheetView zoomScale="70" zoomScaleNormal="70" workbookViewId="0">
      <pane ySplit="1" topLeftCell="A188" activePane="bottomLeft" state="frozen"/>
      <selection activeCell="A2" sqref="A1:A1048576"/>
      <selection pane="bottomLeft" activeCell="U219" sqref="U219"/>
    </sheetView>
  </sheetViews>
  <sheetFormatPr defaultColWidth="11.42578125" defaultRowHeight="15"/>
  <cols>
    <col min="1" max="1" width="5.7109375" bestFit="1" customWidth="1"/>
    <col min="2" max="2" width="4.28515625" bestFit="1" customWidth="1"/>
    <col min="3" max="3" width="29.140625" bestFit="1" customWidth="1"/>
    <col min="4" max="4" width="22.42578125" customWidth="1"/>
    <col min="5" max="5" width="8.28515625" bestFit="1" customWidth="1"/>
    <col min="6" max="6" width="11.7109375" customWidth="1"/>
    <col min="7" max="7" width="10.28515625" bestFit="1" customWidth="1"/>
    <col min="8" max="10" width="5" bestFit="1" customWidth="1"/>
    <col min="11" max="11" width="5.5703125" bestFit="1" customWidth="1"/>
    <col min="12" max="12" width="4" bestFit="1" customWidth="1"/>
    <col min="13" max="14" width="4.5703125" bestFit="1" customWidth="1"/>
    <col min="15" max="15" width="5" bestFit="1" customWidth="1"/>
    <col min="16" max="16" width="4.42578125" bestFit="1" customWidth="1"/>
    <col min="17" max="17" width="7.85546875" bestFit="1" customWidth="1"/>
    <col min="18" max="18" width="4.28515625" bestFit="1" customWidth="1"/>
    <col min="19" max="19" width="4.5703125" bestFit="1" customWidth="1"/>
    <col min="20" max="20" width="8.28515625" bestFit="1" customWidth="1"/>
    <col min="21" max="21" width="8.7109375" bestFit="1" customWidth="1"/>
    <col min="22" max="22" width="8.28515625" bestFit="1" customWidth="1"/>
    <col min="23" max="25" width="5.5703125" bestFit="1" customWidth="1"/>
    <col min="26" max="26" width="6.7109375" bestFit="1" customWidth="1"/>
    <col min="27" max="27" width="11" bestFit="1" customWidth="1"/>
    <col min="28" max="28" width="4.42578125" bestFit="1" customWidth="1"/>
    <col min="29" max="29" width="6.7109375" bestFit="1" customWidth="1"/>
    <col min="30" max="30" width="11" bestFit="1" customWidth="1"/>
  </cols>
  <sheetData>
    <row r="1" spans="1:30" s="3" customFormat="1" ht="16.5">
      <c r="A1" s="2" t="s">
        <v>0</v>
      </c>
      <c r="B1" s="7" t="s">
        <v>1</v>
      </c>
      <c r="C1" s="6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10" t="s">
        <v>19</v>
      </c>
      <c r="U1" s="10" t="s">
        <v>20</v>
      </c>
      <c r="V1" s="10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</row>
    <row r="2" spans="1:30" s="3" customFormat="1" ht="16.5">
      <c r="A2" s="4">
        <v>4</v>
      </c>
      <c r="B2" s="13">
        <v>38</v>
      </c>
      <c r="C2" s="5" t="s">
        <v>137</v>
      </c>
      <c r="D2" s="5" t="s">
        <v>137</v>
      </c>
      <c r="E2" s="175">
        <v>232</v>
      </c>
      <c r="F2" s="5" t="s">
        <v>31</v>
      </c>
      <c r="G2" s="530">
        <v>514</v>
      </c>
      <c r="H2" s="9"/>
      <c r="I2" s="9">
        <v>208</v>
      </c>
      <c r="J2" s="9"/>
      <c r="K2" s="9">
        <v>2</v>
      </c>
      <c r="L2" s="9">
        <v>15</v>
      </c>
      <c r="M2" s="9"/>
      <c r="N2" s="9">
        <v>23</v>
      </c>
      <c r="O2" s="9"/>
      <c r="P2" s="9"/>
      <c r="Q2" s="9">
        <v>186</v>
      </c>
      <c r="R2" s="9"/>
      <c r="S2" s="9"/>
      <c r="T2" s="25"/>
      <c r="U2" s="25">
        <v>2</v>
      </c>
      <c r="V2" s="25"/>
      <c r="W2" s="9"/>
      <c r="X2" s="9"/>
      <c r="Y2" s="9"/>
      <c r="Z2" s="9"/>
      <c r="AA2" s="9"/>
      <c r="AB2" s="9"/>
      <c r="AC2" s="9">
        <v>12</v>
      </c>
      <c r="AD2" s="9">
        <f>SUM(H2:AC2)</f>
        <v>448</v>
      </c>
    </row>
    <row r="3" spans="1:30" s="3" customFormat="1" ht="16.5">
      <c r="A3" s="4">
        <v>4</v>
      </c>
      <c r="B3" s="13">
        <v>38</v>
      </c>
      <c r="C3" s="5" t="s">
        <v>137</v>
      </c>
      <c r="D3" s="5" t="s">
        <v>137</v>
      </c>
      <c r="E3" s="175">
        <v>232</v>
      </c>
      <c r="F3" s="5" t="s">
        <v>32</v>
      </c>
      <c r="G3" s="530">
        <v>513</v>
      </c>
      <c r="H3" s="9"/>
      <c r="I3" s="9">
        <v>185</v>
      </c>
      <c r="J3" s="9"/>
      <c r="K3" s="9">
        <v>3</v>
      </c>
      <c r="L3" s="9">
        <v>8</v>
      </c>
      <c r="M3" s="9"/>
      <c r="N3" s="9">
        <v>9</v>
      </c>
      <c r="O3" s="9"/>
      <c r="P3" s="9"/>
      <c r="Q3" s="9">
        <v>224</v>
      </c>
      <c r="R3" s="9"/>
      <c r="S3" s="9"/>
      <c r="T3" s="25"/>
      <c r="U3" s="25">
        <v>1</v>
      </c>
      <c r="V3" s="25"/>
      <c r="W3" s="9"/>
      <c r="X3" s="9"/>
      <c r="Y3" s="9"/>
      <c r="Z3" s="9"/>
      <c r="AA3" s="9"/>
      <c r="AB3" s="9"/>
      <c r="AC3" s="9">
        <v>9</v>
      </c>
      <c r="AD3" s="9">
        <f t="shared" ref="AD3:AD9" si="0">SUM(H3:AC3)</f>
        <v>439</v>
      </c>
    </row>
    <row r="4" spans="1:30" s="3" customFormat="1" ht="16.5">
      <c r="A4" s="4">
        <v>4</v>
      </c>
      <c r="B4" s="13">
        <v>38</v>
      </c>
      <c r="C4" s="5" t="s">
        <v>137</v>
      </c>
      <c r="D4" s="5" t="s">
        <v>137</v>
      </c>
      <c r="E4" s="175">
        <v>232</v>
      </c>
      <c r="F4" s="5" t="s">
        <v>33</v>
      </c>
      <c r="G4" s="530">
        <v>513</v>
      </c>
      <c r="H4" s="9"/>
      <c r="I4" s="9">
        <v>217</v>
      </c>
      <c r="J4" s="9"/>
      <c r="K4" s="9">
        <v>11</v>
      </c>
      <c r="L4" s="9">
        <v>14</v>
      </c>
      <c r="M4" s="9"/>
      <c r="N4" s="9">
        <v>8</v>
      </c>
      <c r="O4" s="9"/>
      <c r="P4" s="9"/>
      <c r="Q4" s="9">
        <v>183</v>
      </c>
      <c r="R4" s="9"/>
      <c r="S4" s="9"/>
      <c r="T4" s="25"/>
      <c r="U4" s="25">
        <v>1</v>
      </c>
      <c r="V4" s="25"/>
      <c r="W4" s="9"/>
      <c r="X4" s="9"/>
      <c r="Y4" s="9"/>
      <c r="Z4" s="9"/>
      <c r="AA4" s="9"/>
      <c r="AB4" s="9"/>
      <c r="AC4" s="9">
        <v>10</v>
      </c>
      <c r="AD4" s="9">
        <f t="shared" si="0"/>
        <v>444</v>
      </c>
    </row>
    <row r="5" spans="1:30" s="3" customFormat="1" ht="16.5">
      <c r="A5" s="4">
        <v>4</v>
      </c>
      <c r="B5" s="13">
        <v>38</v>
      </c>
      <c r="C5" s="5" t="s">
        <v>137</v>
      </c>
      <c r="D5" s="5" t="s">
        <v>138</v>
      </c>
      <c r="E5" s="175">
        <v>233</v>
      </c>
      <c r="F5" s="5" t="s">
        <v>31</v>
      </c>
      <c r="G5" s="530">
        <v>427</v>
      </c>
      <c r="H5" s="9"/>
      <c r="I5" s="9">
        <v>255</v>
      </c>
      <c r="J5" s="9"/>
      <c r="K5" s="9">
        <v>10</v>
      </c>
      <c r="L5" s="9">
        <v>5</v>
      </c>
      <c r="M5" s="9"/>
      <c r="N5" s="9">
        <v>3</v>
      </c>
      <c r="O5" s="9"/>
      <c r="P5" s="9"/>
      <c r="Q5" s="9">
        <v>86</v>
      </c>
      <c r="R5" s="9"/>
      <c r="S5" s="9"/>
      <c r="T5" s="25"/>
      <c r="U5" s="25">
        <v>3</v>
      </c>
      <c r="V5" s="25"/>
      <c r="W5" s="9"/>
      <c r="X5" s="9"/>
      <c r="Y5" s="9"/>
      <c r="Z5" s="9"/>
      <c r="AA5" s="9"/>
      <c r="AB5" s="9"/>
      <c r="AC5" s="9">
        <v>37</v>
      </c>
      <c r="AD5" s="9">
        <f t="shared" si="0"/>
        <v>399</v>
      </c>
    </row>
    <row r="6" spans="1:30" s="3" customFormat="1" ht="16.5">
      <c r="A6" s="4">
        <v>4</v>
      </c>
      <c r="B6" s="13">
        <v>38</v>
      </c>
      <c r="C6" s="5" t="s">
        <v>137</v>
      </c>
      <c r="D6" s="5" t="s">
        <v>139</v>
      </c>
      <c r="E6" s="175">
        <v>234</v>
      </c>
      <c r="F6" s="5" t="s">
        <v>31</v>
      </c>
      <c r="G6" s="530">
        <v>420</v>
      </c>
      <c r="H6" s="9"/>
      <c r="I6" s="9">
        <v>175</v>
      </c>
      <c r="J6" s="9"/>
      <c r="K6" s="9">
        <v>3</v>
      </c>
      <c r="L6" s="9">
        <v>14</v>
      </c>
      <c r="M6" s="9"/>
      <c r="N6" s="9">
        <v>6</v>
      </c>
      <c r="O6" s="9"/>
      <c r="P6" s="9"/>
      <c r="Q6" s="9">
        <v>109</v>
      </c>
      <c r="R6" s="9"/>
      <c r="S6" s="9"/>
      <c r="T6" s="25"/>
      <c r="U6" s="25">
        <v>1</v>
      </c>
      <c r="V6" s="25"/>
      <c r="W6" s="9"/>
      <c r="X6" s="9"/>
      <c r="Y6" s="9"/>
      <c r="Z6" s="9"/>
      <c r="AA6" s="9"/>
      <c r="AB6" s="9"/>
      <c r="AC6" s="9">
        <v>9</v>
      </c>
      <c r="AD6" s="9">
        <f t="shared" si="0"/>
        <v>317</v>
      </c>
    </row>
    <row r="7" spans="1:30" s="3" customFormat="1" ht="16.5">
      <c r="A7" s="4">
        <v>4</v>
      </c>
      <c r="B7" s="13">
        <v>38</v>
      </c>
      <c r="C7" s="5" t="s">
        <v>137</v>
      </c>
      <c r="D7" s="5" t="s">
        <v>139</v>
      </c>
      <c r="E7" s="175">
        <v>234</v>
      </c>
      <c r="F7" s="5" t="s">
        <v>32</v>
      </c>
      <c r="G7" s="530">
        <v>419</v>
      </c>
      <c r="H7" s="9"/>
      <c r="I7" s="9">
        <v>182</v>
      </c>
      <c r="J7" s="9"/>
      <c r="K7" s="9">
        <v>2</v>
      </c>
      <c r="L7" s="9">
        <v>18</v>
      </c>
      <c r="M7" s="9"/>
      <c r="N7" s="9">
        <v>6</v>
      </c>
      <c r="O7" s="9"/>
      <c r="P7" s="9"/>
      <c r="Q7" s="9">
        <v>126</v>
      </c>
      <c r="R7" s="9"/>
      <c r="S7" s="9"/>
      <c r="T7" s="25"/>
      <c r="U7" s="25">
        <v>0</v>
      </c>
      <c r="V7" s="25"/>
      <c r="W7" s="9"/>
      <c r="X7" s="9"/>
      <c r="Y7" s="9"/>
      <c r="Z7" s="9"/>
      <c r="AA7" s="9"/>
      <c r="AB7" s="9"/>
      <c r="AC7" s="9">
        <v>6</v>
      </c>
      <c r="AD7" s="9">
        <f t="shared" si="0"/>
        <v>340</v>
      </c>
    </row>
    <row r="8" spans="1:30" s="3" customFormat="1" ht="16.5">
      <c r="A8" s="4">
        <v>4</v>
      </c>
      <c r="B8" s="13">
        <v>38</v>
      </c>
      <c r="C8" s="5" t="s">
        <v>137</v>
      </c>
      <c r="D8" s="5" t="s">
        <v>137</v>
      </c>
      <c r="E8" s="175">
        <v>235</v>
      </c>
      <c r="F8" s="5" t="s">
        <v>31</v>
      </c>
      <c r="G8" s="530">
        <v>530</v>
      </c>
      <c r="H8" s="9"/>
      <c r="I8" s="9">
        <v>207</v>
      </c>
      <c r="J8" s="9"/>
      <c r="K8" s="9">
        <v>2</v>
      </c>
      <c r="L8" s="9">
        <v>4</v>
      </c>
      <c r="M8" s="9"/>
      <c r="N8" s="9">
        <v>0</v>
      </c>
      <c r="O8" s="9"/>
      <c r="P8" s="9"/>
      <c r="Q8" s="9">
        <v>220</v>
      </c>
      <c r="R8" s="9"/>
      <c r="S8" s="9"/>
      <c r="T8" s="25"/>
      <c r="U8" s="25">
        <v>0</v>
      </c>
      <c r="V8" s="25"/>
      <c r="W8" s="9"/>
      <c r="X8" s="9"/>
      <c r="Y8" s="9"/>
      <c r="Z8" s="9"/>
      <c r="AA8" s="9"/>
      <c r="AB8" s="9"/>
      <c r="AC8" s="9">
        <v>13</v>
      </c>
      <c r="AD8" s="9">
        <f t="shared" si="0"/>
        <v>446</v>
      </c>
    </row>
    <row r="9" spans="1:30" s="3" customFormat="1" ht="16.5">
      <c r="A9" s="4">
        <v>4</v>
      </c>
      <c r="B9" s="13">
        <v>38</v>
      </c>
      <c r="C9" s="5" t="s">
        <v>137</v>
      </c>
      <c r="D9" s="5" t="s">
        <v>137</v>
      </c>
      <c r="E9" s="175">
        <v>235</v>
      </c>
      <c r="F9" s="5" t="s">
        <v>32</v>
      </c>
      <c r="G9" s="530">
        <v>530</v>
      </c>
      <c r="H9" s="9"/>
      <c r="I9" s="9">
        <v>216</v>
      </c>
      <c r="J9" s="9"/>
      <c r="K9" s="9">
        <v>6</v>
      </c>
      <c r="L9" s="9">
        <v>6</v>
      </c>
      <c r="M9" s="9"/>
      <c r="N9" s="9">
        <v>5</v>
      </c>
      <c r="O9" s="9"/>
      <c r="P9" s="9"/>
      <c r="Q9" s="9">
        <v>206</v>
      </c>
      <c r="R9" s="9"/>
      <c r="S9" s="9"/>
      <c r="T9" s="25"/>
      <c r="U9" s="25">
        <v>2</v>
      </c>
      <c r="V9" s="25"/>
      <c r="W9" s="9"/>
      <c r="X9" s="9"/>
      <c r="Y9" s="9"/>
      <c r="Z9" s="9"/>
      <c r="AA9" s="9"/>
      <c r="AB9" s="9"/>
      <c r="AC9" s="9">
        <v>11</v>
      </c>
      <c r="AD9" s="9">
        <f t="shared" si="0"/>
        <v>452</v>
      </c>
    </row>
    <row r="10" spans="1:30" s="3" customFormat="1" ht="16.5">
      <c r="B10" s="14" t="s">
        <v>63</v>
      </c>
      <c r="C10" s="659" t="s">
        <v>64</v>
      </c>
      <c r="D10" s="659"/>
      <c r="E10" s="22"/>
      <c r="F10" s="22"/>
      <c r="G10" s="16">
        <f t="shared" ref="G10:AD10" si="1">SUM(G2:G9)</f>
        <v>3866</v>
      </c>
      <c r="H10" s="16">
        <f t="shared" si="1"/>
        <v>0</v>
      </c>
      <c r="I10" s="16">
        <f t="shared" si="1"/>
        <v>1645</v>
      </c>
      <c r="J10" s="16">
        <f t="shared" si="1"/>
        <v>0</v>
      </c>
      <c r="K10" s="396">
        <f t="shared" si="1"/>
        <v>39</v>
      </c>
      <c r="L10" s="16">
        <f t="shared" si="1"/>
        <v>84</v>
      </c>
      <c r="M10" s="16">
        <f t="shared" si="1"/>
        <v>0</v>
      </c>
      <c r="N10" s="16">
        <f t="shared" si="1"/>
        <v>60</v>
      </c>
      <c r="O10" s="16">
        <f t="shared" si="1"/>
        <v>0</v>
      </c>
      <c r="P10" s="16">
        <f t="shared" si="1"/>
        <v>0</v>
      </c>
      <c r="Q10" s="16">
        <f>SUM(Q2:Q9)</f>
        <v>1340</v>
      </c>
      <c r="R10" s="16">
        <f t="shared" si="1"/>
        <v>0</v>
      </c>
      <c r="S10" s="16">
        <f t="shared" si="1"/>
        <v>0</v>
      </c>
      <c r="T10" s="16">
        <f t="shared" si="1"/>
        <v>0</v>
      </c>
      <c r="U10" s="16">
        <f t="shared" si="1"/>
        <v>10</v>
      </c>
      <c r="V10" s="16">
        <f t="shared" si="1"/>
        <v>0</v>
      </c>
      <c r="W10" s="16">
        <f t="shared" si="1"/>
        <v>0</v>
      </c>
      <c r="X10" s="16">
        <f t="shared" si="1"/>
        <v>0</v>
      </c>
      <c r="Y10" s="16">
        <f t="shared" si="1"/>
        <v>0</v>
      </c>
      <c r="Z10" s="16">
        <f t="shared" si="1"/>
        <v>0</v>
      </c>
      <c r="AA10" s="16">
        <f t="shared" si="1"/>
        <v>0</v>
      </c>
      <c r="AB10" s="16">
        <f t="shared" si="1"/>
        <v>0</v>
      </c>
      <c r="AC10" s="16">
        <f t="shared" si="1"/>
        <v>107</v>
      </c>
      <c r="AD10" s="16">
        <f t="shared" si="1"/>
        <v>3285</v>
      </c>
    </row>
    <row r="11" spans="1:30" s="3" customFormat="1" ht="16.5">
      <c r="E11" s="11"/>
      <c r="F11" s="11"/>
      <c r="U11" s="3">
        <v>5</v>
      </c>
    </row>
    <row r="12" spans="1:30" s="3" customFormat="1" ht="16.5">
      <c r="B12" s="14" t="s">
        <v>65</v>
      </c>
      <c r="C12" s="660" t="s">
        <v>66</v>
      </c>
      <c r="D12" s="661"/>
      <c r="E12" s="661"/>
      <c r="F12" s="662"/>
      <c r="G12" s="15" t="s">
        <v>6</v>
      </c>
      <c r="H12" s="8" t="s">
        <v>7</v>
      </c>
      <c r="I12" s="8" t="s">
        <v>8</v>
      </c>
      <c r="J12" s="8" t="s">
        <v>9</v>
      </c>
      <c r="K12" s="8" t="s">
        <v>10</v>
      </c>
      <c r="L12" s="8" t="s">
        <v>11</v>
      </c>
      <c r="M12" s="8" t="s">
        <v>12</v>
      </c>
      <c r="N12" s="8" t="s">
        <v>13</v>
      </c>
      <c r="O12" s="8" t="s">
        <v>14</v>
      </c>
      <c r="P12" s="8" t="s">
        <v>15</v>
      </c>
      <c r="Q12" s="8" t="s">
        <v>16</v>
      </c>
      <c r="R12" s="8" t="s">
        <v>17</v>
      </c>
      <c r="S12" s="8" t="s">
        <v>18</v>
      </c>
      <c r="T12" s="8" t="s">
        <v>22</v>
      </c>
      <c r="U12" s="8" t="s">
        <v>23</v>
      </c>
      <c r="V12" s="8" t="s">
        <v>24</v>
      </c>
      <c r="W12" s="8" t="s">
        <v>25</v>
      </c>
      <c r="X12" s="8" t="s">
        <v>26</v>
      </c>
      <c r="Y12" s="8" t="s">
        <v>27</v>
      </c>
      <c r="Z12" s="8" t="s">
        <v>28</v>
      </c>
      <c r="AA12" s="8" t="s">
        <v>29</v>
      </c>
    </row>
    <row r="13" spans="1:30" s="3" customFormat="1" ht="16.5">
      <c r="C13" s="663"/>
      <c r="D13" s="664"/>
      <c r="E13" s="664"/>
      <c r="F13" s="665"/>
      <c r="G13" s="9">
        <f>G10</f>
        <v>3866</v>
      </c>
      <c r="H13" s="9">
        <v>0</v>
      </c>
      <c r="I13" s="9">
        <f>I10+5</f>
        <v>1650</v>
      </c>
      <c r="J13" s="9">
        <v>0</v>
      </c>
      <c r="K13" s="9">
        <f>K10+5</f>
        <v>44</v>
      </c>
      <c r="L13" s="9">
        <f t="shared" ref="L13:S13" si="2">L10</f>
        <v>84</v>
      </c>
      <c r="M13" s="9">
        <f t="shared" si="2"/>
        <v>0</v>
      </c>
      <c r="N13" s="9">
        <f t="shared" si="2"/>
        <v>60</v>
      </c>
      <c r="O13" s="9">
        <f t="shared" si="2"/>
        <v>0</v>
      </c>
      <c r="P13" s="9">
        <f t="shared" si="2"/>
        <v>0</v>
      </c>
      <c r="Q13" s="9">
        <f t="shared" si="2"/>
        <v>1340</v>
      </c>
      <c r="R13" s="9">
        <f t="shared" si="2"/>
        <v>0</v>
      </c>
      <c r="S13" s="9">
        <f t="shared" si="2"/>
        <v>0</v>
      </c>
      <c r="T13" s="9">
        <f>W2</f>
        <v>0</v>
      </c>
      <c r="U13" s="9">
        <f>X2</f>
        <v>0</v>
      </c>
      <c r="V13" s="9">
        <f>Y2</f>
        <v>0</v>
      </c>
      <c r="W13" s="9">
        <f>Z2</f>
        <v>0</v>
      </c>
      <c r="X13" s="9">
        <f>AA2</f>
        <v>0</v>
      </c>
      <c r="Y13" s="9">
        <f>AB10</f>
        <v>0</v>
      </c>
      <c r="Z13" s="9">
        <f>AC10</f>
        <v>107</v>
      </c>
      <c r="AA13" s="9">
        <f>SUM(H13:Z13)</f>
        <v>3285</v>
      </c>
    </row>
    <row r="14" spans="1:30" s="3" customFormat="1" ht="16.5">
      <c r="E14" s="11"/>
      <c r="F14" s="11"/>
    </row>
    <row r="15" spans="1:30" s="3" customFormat="1" ht="30.75" customHeight="1">
      <c r="B15" s="14" t="s">
        <v>67</v>
      </c>
      <c r="C15" s="666" t="s">
        <v>68</v>
      </c>
      <c r="D15" s="666"/>
      <c r="E15" s="666"/>
      <c r="F15" s="666"/>
      <c r="G15" s="15" t="s">
        <v>6</v>
      </c>
      <c r="H15" s="667" t="s">
        <v>69</v>
      </c>
      <c r="I15" s="667"/>
      <c r="J15" s="667" t="s">
        <v>70</v>
      </c>
      <c r="K15" s="667"/>
      <c r="L15" s="8" t="s">
        <v>11</v>
      </c>
      <c r="M15" s="8" t="s">
        <v>12</v>
      </c>
      <c r="N15" s="8" t="s">
        <v>13</v>
      </c>
      <c r="O15" s="8" t="s">
        <v>14</v>
      </c>
      <c r="P15" s="8" t="s">
        <v>15</v>
      </c>
      <c r="Q15" s="8" t="s">
        <v>16</v>
      </c>
      <c r="R15" s="8" t="s">
        <v>17</v>
      </c>
      <c r="S15" s="8" t="s">
        <v>18</v>
      </c>
      <c r="T15" s="8" t="s">
        <v>22</v>
      </c>
      <c r="U15" s="8" t="s">
        <v>23</v>
      </c>
      <c r="V15" s="8" t="s">
        <v>24</v>
      </c>
      <c r="W15" s="8" t="s">
        <v>25</v>
      </c>
      <c r="X15" s="8" t="s">
        <v>26</v>
      </c>
      <c r="Y15" s="8" t="s">
        <v>27</v>
      </c>
      <c r="Z15" s="8" t="s">
        <v>28</v>
      </c>
      <c r="AA15" s="8" t="s">
        <v>29</v>
      </c>
    </row>
    <row r="16" spans="1:30" s="3" customFormat="1" ht="16.5">
      <c r="C16" s="666"/>
      <c r="D16" s="666"/>
      <c r="E16" s="666"/>
      <c r="F16" s="666"/>
      <c r="G16" s="9">
        <f>G10</f>
        <v>3866</v>
      </c>
      <c r="H16" s="668" t="s">
        <v>790</v>
      </c>
      <c r="I16" s="668"/>
      <c r="J16" s="668">
        <f>I13+K13</f>
        <v>1694</v>
      </c>
      <c r="K16" s="668"/>
      <c r="L16" s="9">
        <f>L13</f>
        <v>84</v>
      </c>
      <c r="M16" s="9" t="s">
        <v>790</v>
      </c>
      <c r="N16" s="9">
        <f t="shared" ref="N16:Q16" si="3">N13</f>
        <v>60</v>
      </c>
      <c r="O16" s="9" t="s">
        <v>790</v>
      </c>
      <c r="P16" s="9" t="s">
        <v>790</v>
      </c>
      <c r="Q16" s="9">
        <f t="shared" si="3"/>
        <v>1340</v>
      </c>
      <c r="R16" s="9" t="s">
        <v>790</v>
      </c>
      <c r="S16" s="285" t="s">
        <v>790</v>
      </c>
      <c r="T16" s="285" t="s">
        <v>790</v>
      </c>
      <c r="U16" s="285" t="s">
        <v>790</v>
      </c>
      <c r="V16" s="285" t="s">
        <v>790</v>
      </c>
      <c r="W16" s="285" t="s">
        <v>790</v>
      </c>
      <c r="X16" s="285" t="s">
        <v>790</v>
      </c>
      <c r="Y16" s="285">
        <v>0</v>
      </c>
      <c r="Z16" s="9">
        <f>Z13</f>
        <v>107</v>
      </c>
      <c r="AA16" s="9">
        <f>SUM(H16:Z16)</f>
        <v>3285</v>
      </c>
    </row>
    <row r="19" spans="1:30" s="3" customFormat="1" ht="16.5">
      <c r="A19" s="2" t="s">
        <v>0</v>
      </c>
      <c r="B19" s="7" t="s">
        <v>1</v>
      </c>
      <c r="C19" s="6" t="s">
        <v>2</v>
      </c>
      <c r="D19" s="6" t="s">
        <v>3</v>
      </c>
      <c r="E19" s="1" t="s">
        <v>4</v>
      </c>
      <c r="F19" s="1" t="s">
        <v>5</v>
      </c>
      <c r="G19" s="1" t="s">
        <v>6</v>
      </c>
      <c r="H19" s="8" t="s">
        <v>7</v>
      </c>
      <c r="I19" s="8" t="s">
        <v>8</v>
      </c>
      <c r="J19" s="8" t="s">
        <v>9</v>
      </c>
      <c r="K19" s="8" t="s">
        <v>10</v>
      </c>
      <c r="L19" s="8" t="s">
        <v>11</v>
      </c>
      <c r="M19" s="8" t="s">
        <v>12</v>
      </c>
      <c r="N19" s="3" t="s">
        <v>13</v>
      </c>
      <c r="O19" s="8" t="s">
        <v>14</v>
      </c>
      <c r="P19" s="8" t="s">
        <v>15</v>
      </c>
      <c r="Q19" s="8" t="s">
        <v>16</v>
      </c>
      <c r="R19" s="8" t="s">
        <v>17</v>
      </c>
      <c r="S19" s="3" t="s">
        <v>18</v>
      </c>
      <c r="T19" s="10" t="s">
        <v>19</v>
      </c>
      <c r="U19" s="10" t="s">
        <v>20</v>
      </c>
      <c r="V19" s="10" t="s">
        <v>21</v>
      </c>
      <c r="W19" s="8" t="s">
        <v>22</v>
      </c>
      <c r="X19" s="8" t="s">
        <v>23</v>
      </c>
      <c r="Y19" s="8" t="s">
        <v>24</v>
      </c>
      <c r="Z19" s="8" t="s">
        <v>25</v>
      </c>
      <c r="AA19" s="8" t="s">
        <v>26</v>
      </c>
      <c r="AB19" s="8" t="s">
        <v>27</v>
      </c>
      <c r="AC19" s="8" t="s">
        <v>28</v>
      </c>
      <c r="AD19" s="8" t="s">
        <v>29</v>
      </c>
    </row>
    <row r="20" spans="1:30" s="3" customFormat="1" ht="16.5">
      <c r="A20" s="4">
        <v>4</v>
      </c>
      <c r="B20" s="13">
        <v>2</v>
      </c>
      <c r="C20" s="5" t="s">
        <v>140</v>
      </c>
      <c r="D20" s="5" t="s">
        <v>141</v>
      </c>
      <c r="E20" s="542">
        <v>236</v>
      </c>
      <c r="F20" s="542" t="s">
        <v>65</v>
      </c>
      <c r="G20" s="542">
        <v>562</v>
      </c>
      <c r="H20" s="35">
        <v>3</v>
      </c>
      <c r="I20" s="35">
        <v>67</v>
      </c>
      <c r="J20" s="35">
        <v>138</v>
      </c>
      <c r="K20" s="35">
        <v>0</v>
      </c>
      <c r="L20" s="35">
        <v>2</v>
      </c>
      <c r="M20" s="35">
        <v>0</v>
      </c>
      <c r="O20" s="35">
        <v>7</v>
      </c>
      <c r="P20" s="35">
        <v>27</v>
      </c>
      <c r="Q20" s="35">
        <v>161</v>
      </c>
      <c r="R20" s="35">
        <v>5</v>
      </c>
      <c r="T20" s="25">
        <v>0</v>
      </c>
      <c r="U20" s="25">
        <v>2</v>
      </c>
      <c r="W20" s="9">
        <v>18</v>
      </c>
      <c r="X20" s="9"/>
      <c r="Y20" s="9"/>
      <c r="Z20" s="9"/>
      <c r="AA20" s="9"/>
      <c r="AB20" s="9">
        <v>0</v>
      </c>
      <c r="AC20" s="9">
        <v>15</v>
      </c>
      <c r="AD20" s="9">
        <f t="shared" ref="AD20:AD58" si="4">SUM(H20:AC20)</f>
        <v>445</v>
      </c>
    </row>
    <row r="21" spans="1:30" s="3" customFormat="1" ht="16.5">
      <c r="A21" s="4">
        <v>4</v>
      </c>
      <c r="B21" s="13">
        <v>2</v>
      </c>
      <c r="C21" s="5" t="s">
        <v>140</v>
      </c>
      <c r="D21" s="5" t="s">
        <v>141</v>
      </c>
      <c r="E21" s="542">
        <v>236</v>
      </c>
      <c r="F21" s="542" t="s">
        <v>142</v>
      </c>
      <c r="G21" s="542">
        <v>562</v>
      </c>
      <c r="H21" s="35">
        <v>7</v>
      </c>
      <c r="I21" s="35">
        <v>73</v>
      </c>
      <c r="J21" s="35">
        <v>92</v>
      </c>
      <c r="K21" s="35">
        <v>1</v>
      </c>
      <c r="L21" s="35">
        <v>3</v>
      </c>
      <c r="M21" s="35">
        <v>2</v>
      </c>
      <c r="O21" s="35">
        <v>11</v>
      </c>
      <c r="P21" s="35">
        <v>17</v>
      </c>
      <c r="Q21" s="35">
        <v>186</v>
      </c>
      <c r="R21" s="35">
        <v>2</v>
      </c>
      <c r="T21" s="25">
        <v>1</v>
      </c>
      <c r="U21" s="25">
        <v>0</v>
      </c>
      <c r="W21" s="9">
        <v>40</v>
      </c>
      <c r="X21" s="9"/>
      <c r="Y21" s="9"/>
      <c r="Z21" s="9"/>
      <c r="AA21" s="9"/>
      <c r="AB21" s="9">
        <v>0</v>
      </c>
      <c r="AC21" s="9">
        <v>10</v>
      </c>
      <c r="AD21" s="9">
        <f t="shared" si="4"/>
        <v>445</v>
      </c>
    </row>
    <row r="22" spans="1:30" s="3" customFormat="1" ht="16.5">
      <c r="A22" s="4">
        <v>4</v>
      </c>
      <c r="B22" s="13">
        <v>2</v>
      </c>
      <c r="C22" s="5" t="s">
        <v>140</v>
      </c>
      <c r="D22" s="5" t="s">
        <v>141</v>
      </c>
      <c r="E22" s="542">
        <v>236</v>
      </c>
      <c r="F22" s="542" t="s">
        <v>143</v>
      </c>
      <c r="G22" s="542">
        <v>562</v>
      </c>
      <c r="H22" s="35">
        <v>1</v>
      </c>
      <c r="I22" s="35">
        <v>105</v>
      </c>
      <c r="J22" s="35">
        <v>94</v>
      </c>
      <c r="K22" s="35">
        <v>0</v>
      </c>
      <c r="L22" s="35">
        <v>3</v>
      </c>
      <c r="M22" s="35">
        <v>0</v>
      </c>
      <c r="O22" s="35">
        <v>2</v>
      </c>
      <c r="P22" s="35">
        <v>14</v>
      </c>
      <c r="Q22" s="35">
        <v>164</v>
      </c>
      <c r="R22" s="35">
        <v>7</v>
      </c>
      <c r="T22" s="25">
        <v>2</v>
      </c>
      <c r="U22" s="25">
        <v>1</v>
      </c>
      <c r="W22" s="9">
        <v>27</v>
      </c>
      <c r="X22" s="9"/>
      <c r="Y22" s="9"/>
      <c r="Z22" s="9"/>
      <c r="AA22" s="9"/>
      <c r="AB22" s="9">
        <v>0</v>
      </c>
      <c r="AC22" s="9">
        <v>13</v>
      </c>
      <c r="AD22" s="9">
        <f t="shared" si="4"/>
        <v>433</v>
      </c>
    </row>
    <row r="23" spans="1:30" s="3" customFormat="1" ht="16.5">
      <c r="A23" s="4">
        <v>4</v>
      </c>
      <c r="B23" s="13">
        <v>2</v>
      </c>
      <c r="C23" s="5" t="s">
        <v>140</v>
      </c>
      <c r="D23" s="5" t="s">
        <v>144</v>
      </c>
      <c r="E23" s="542">
        <v>237</v>
      </c>
      <c r="F23" s="542" t="s">
        <v>65</v>
      </c>
      <c r="G23" s="542">
        <v>722</v>
      </c>
      <c r="H23" s="35">
        <v>3</v>
      </c>
      <c r="I23" s="35">
        <v>105</v>
      </c>
      <c r="J23" s="35">
        <v>139</v>
      </c>
      <c r="K23" s="35">
        <v>0</v>
      </c>
      <c r="L23" s="35">
        <v>4</v>
      </c>
      <c r="M23" s="35">
        <v>3</v>
      </c>
      <c r="O23" s="35">
        <v>7</v>
      </c>
      <c r="P23" s="35">
        <v>28</v>
      </c>
      <c r="Q23" s="35">
        <v>181</v>
      </c>
      <c r="R23" s="35">
        <v>5</v>
      </c>
      <c r="T23" s="25">
        <v>6</v>
      </c>
      <c r="U23" s="25">
        <v>0</v>
      </c>
      <c r="W23" s="9">
        <v>34</v>
      </c>
      <c r="X23" s="9"/>
      <c r="Y23" s="9"/>
      <c r="Z23" s="9"/>
      <c r="AA23" s="9"/>
      <c r="AB23" s="9">
        <v>0</v>
      </c>
      <c r="AC23" s="9">
        <v>13</v>
      </c>
      <c r="AD23" s="9">
        <f t="shared" si="4"/>
        <v>528</v>
      </c>
    </row>
    <row r="24" spans="1:30" s="3" customFormat="1" ht="16.5">
      <c r="A24" s="4">
        <v>4</v>
      </c>
      <c r="B24" s="13">
        <v>2</v>
      </c>
      <c r="C24" s="5" t="s">
        <v>140</v>
      </c>
      <c r="D24" s="5" t="s">
        <v>144</v>
      </c>
      <c r="E24" s="542">
        <v>237</v>
      </c>
      <c r="F24" s="542" t="s">
        <v>142</v>
      </c>
      <c r="G24" s="542">
        <v>722</v>
      </c>
      <c r="H24" s="35">
        <v>6</v>
      </c>
      <c r="I24" s="35">
        <v>93</v>
      </c>
      <c r="J24" s="35">
        <v>159</v>
      </c>
      <c r="K24" s="35">
        <v>1</v>
      </c>
      <c r="L24" s="35">
        <v>0</v>
      </c>
      <c r="M24" s="35">
        <v>1</v>
      </c>
      <c r="O24" s="35">
        <v>7</v>
      </c>
      <c r="P24" s="35">
        <v>22</v>
      </c>
      <c r="Q24" s="35">
        <v>161</v>
      </c>
      <c r="R24" s="35">
        <v>3</v>
      </c>
      <c r="T24" s="25">
        <v>7</v>
      </c>
      <c r="U24" s="25">
        <v>1</v>
      </c>
      <c r="W24" s="9">
        <v>31</v>
      </c>
      <c r="X24" s="9"/>
      <c r="Y24" s="9"/>
      <c r="Z24" s="9"/>
      <c r="AA24" s="9"/>
      <c r="AB24" s="9">
        <v>0</v>
      </c>
      <c r="AC24" s="9">
        <v>19</v>
      </c>
      <c r="AD24" s="9">
        <f t="shared" si="4"/>
        <v>511</v>
      </c>
    </row>
    <row r="25" spans="1:30" s="3" customFormat="1" ht="16.5">
      <c r="A25" s="4">
        <v>4</v>
      </c>
      <c r="B25" s="13">
        <v>2</v>
      </c>
      <c r="C25" s="5" t="s">
        <v>140</v>
      </c>
      <c r="D25" s="5" t="s">
        <v>145</v>
      </c>
      <c r="E25" s="542">
        <v>238</v>
      </c>
      <c r="F25" s="542" t="s">
        <v>65</v>
      </c>
      <c r="G25" s="542">
        <v>605</v>
      </c>
      <c r="H25" s="35">
        <v>8</v>
      </c>
      <c r="I25" s="35">
        <v>94</v>
      </c>
      <c r="J25" s="35">
        <v>105</v>
      </c>
      <c r="K25" s="35">
        <v>0</v>
      </c>
      <c r="L25" s="35">
        <v>1</v>
      </c>
      <c r="M25" s="35">
        <v>1</v>
      </c>
      <c r="O25" s="35">
        <v>7</v>
      </c>
      <c r="P25" s="35">
        <v>47</v>
      </c>
      <c r="Q25" s="35">
        <v>188</v>
      </c>
      <c r="R25" s="35">
        <v>7</v>
      </c>
      <c r="T25" s="25">
        <v>2</v>
      </c>
      <c r="U25" s="25">
        <v>1</v>
      </c>
      <c r="W25" s="9">
        <v>18</v>
      </c>
      <c r="X25" s="9"/>
      <c r="Y25" s="9"/>
      <c r="Z25" s="9"/>
      <c r="AA25" s="9"/>
      <c r="AB25" s="9">
        <v>0</v>
      </c>
      <c r="AC25" s="9">
        <v>10</v>
      </c>
      <c r="AD25" s="9">
        <f t="shared" si="4"/>
        <v>489</v>
      </c>
    </row>
    <row r="26" spans="1:30" s="3" customFormat="1" ht="16.5">
      <c r="A26" s="4">
        <v>4</v>
      </c>
      <c r="B26" s="13">
        <v>2</v>
      </c>
      <c r="C26" s="5" t="s">
        <v>140</v>
      </c>
      <c r="D26" s="5" t="s">
        <v>145</v>
      </c>
      <c r="E26" s="542">
        <v>238</v>
      </c>
      <c r="F26" s="542" t="s">
        <v>142</v>
      </c>
      <c r="G26" s="542">
        <v>605</v>
      </c>
      <c r="H26" s="35">
        <v>4</v>
      </c>
      <c r="I26" s="35">
        <v>56</v>
      </c>
      <c r="J26" s="35">
        <v>114</v>
      </c>
      <c r="K26" s="35">
        <v>1</v>
      </c>
      <c r="L26" s="35">
        <v>2</v>
      </c>
      <c r="M26" s="35">
        <v>0</v>
      </c>
      <c r="O26" s="35">
        <v>10</v>
      </c>
      <c r="P26" s="35">
        <v>40</v>
      </c>
      <c r="Q26" s="35">
        <v>228</v>
      </c>
      <c r="R26" s="35">
        <v>3</v>
      </c>
      <c r="T26" s="25">
        <v>2</v>
      </c>
      <c r="U26" s="25">
        <v>1</v>
      </c>
      <c r="W26" s="9">
        <v>13</v>
      </c>
      <c r="X26" s="9"/>
      <c r="Y26" s="9"/>
      <c r="Z26" s="9"/>
      <c r="AA26" s="9"/>
      <c r="AB26" s="9">
        <v>0</v>
      </c>
      <c r="AC26" s="9">
        <v>7</v>
      </c>
      <c r="AD26" s="9">
        <f t="shared" si="4"/>
        <v>481</v>
      </c>
    </row>
    <row r="27" spans="1:30" s="3" customFormat="1" ht="16.5">
      <c r="A27" s="4">
        <v>4</v>
      </c>
      <c r="B27" s="13">
        <v>2</v>
      </c>
      <c r="C27" s="5" t="s">
        <v>140</v>
      </c>
      <c r="D27" s="5" t="s">
        <v>146</v>
      </c>
      <c r="E27" s="542">
        <v>239</v>
      </c>
      <c r="F27" s="542" t="s">
        <v>65</v>
      </c>
      <c r="G27" s="542">
        <v>555</v>
      </c>
      <c r="H27" s="35">
        <v>6</v>
      </c>
      <c r="I27" s="35">
        <v>70</v>
      </c>
      <c r="J27" s="35">
        <v>80</v>
      </c>
      <c r="K27" s="35">
        <v>4</v>
      </c>
      <c r="L27" s="35">
        <v>2</v>
      </c>
      <c r="M27" s="35">
        <v>1</v>
      </c>
      <c r="O27" s="35">
        <v>7</v>
      </c>
      <c r="P27" s="35">
        <v>17</v>
      </c>
      <c r="Q27" s="35">
        <v>211</v>
      </c>
      <c r="R27" s="35">
        <v>2</v>
      </c>
      <c r="T27" s="25">
        <v>0</v>
      </c>
      <c r="U27" s="25">
        <v>1</v>
      </c>
      <c r="W27" s="9">
        <v>23</v>
      </c>
      <c r="X27" s="9"/>
      <c r="Y27" s="9"/>
      <c r="Z27" s="9"/>
      <c r="AA27" s="9"/>
      <c r="AB27" s="9">
        <v>0</v>
      </c>
      <c r="AC27" s="9">
        <v>10</v>
      </c>
      <c r="AD27" s="9">
        <f t="shared" si="4"/>
        <v>434</v>
      </c>
    </row>
    <row r="28" spans="1:30" s="3" customFormat="1" ht="16.5">
      <c r="A28" s="4">
        <v>4</v>
      </c>
      <c r="B28" s="13">
        <v>2</v>
      </c>
      <c r="C28" s="5" t="s">
        <v>140</v>
      </c>
      <c r="D28" s="5" t="s">
        <v>146</v>
      </c>
      <c r="E28" s="542">
        <v>239</v>
      </c>
      <c r="F28" s="542" t="s">
        <v>142</v>
      </c>
      <c r="G28" s="542"/>
      <c r="H28" s="35"/>
      <c r="I28" s="35"/>
      <c r="J28" s="35"/>
      <c r="K28" s="35"/>
      <c r="L28" s="35"/>
      <c r="M28" s="35"/>
      <c r="O28" s="35"/>
      <c r="P28" s="35"/>
      <c r="Q28" s="35"/>
      <c r="R28" s="35"/>
      <c r="T28" s="25"/>
      <c r="U28" s="25"/>
      <c r="W28" s="9"/>
      <c r="X28" s="9"/>
      <c r="Y28" s="9"/>
      <c r="Z28" s="9"/>
      <c r="AA28" s="9"/>
      <c r="AB28" s="9"/>
      <c r="AC28" s="9"/>
      <c r="AD28" s="9"/>
    </row>
    <row r="29" spans="1:30" s="3" customFormat="1" ht="16.5">
      <c r="A29" s="4">
        <v>4</v>
      </c>
      <c r="B29" s="13">
        <v>2</v>
      </c>
      <c r="C29" s="5" t="s">
        <v>140</v>
      </c>
      <c r="D29" s="5" t="s">
        <v>146</v>
      </c>
      <c r="E29" s="542">
        <v>239</v>
      </c>
      <c r="F29" s="542" t="s">
        <v>143</v>
      </c>
      <c r="G29" s="542">
        <v>554</v>
      </c>
      <c r="H29" s="35">
        <v>3</v>
      </c>
      <c r="I29" s="35">
        <v>87</v>
      </c>
      <c r="J29" s="35">
        <v>86</v>
      </c>
      <c r="K29" s="35">
        <v>1</v>
      </c>
      <c r="L29" s="35">
        <v>4</v>
      </c>
      <c r="M29" s="35">
        <v>1</v>
      </c>
      <c r="O29" s="35">
        <v>3</v>
      </c>
      <c r="P29" s="35">
        <v>11</v>
      </c>
      <c r="Q29" s="35">
        <v>150</v>
      </c>
      <c r="R29" s="35">
        <v>9</v>
      </c>
      <c r="T29" s="25">
        <v>3</v>
      </c>
      <c r="U29" s="25">
        <v>0</v>
      </c>
      <c r="W29" s="9">
        <v>34</v>
      </c>
      <c r="X29" s="9"/>
      <c r="Y29" s="9"/>
      <c r="Z29" s="9"/>
      <c r="AA29" s="9"/>
      <c r="AB29" s="9">
        <v>0</v>
      </c>
      <c r="AC29" s="9">
        <v>10</v>
      </c>
      <c r="AD29" s="9">
        <f t="shared" si="4"/>
        <v>402</v>
      </c>
    </row>
    <row r="30" spans="1:30" s="3" customFormat="1" ht="16.5">
      <c r="A30" s="4">
        <v>4</v>
      </c>
      <c r="B30" s="13">
        <v>2</v>
      </c>
      <c r="C30" s="5" t="s">
        <v>140</v>
      </c>
      <c r="D30" s="5" t="s">
        <v>147</v>
      </c>
      <c r="E30" s="542">
        <v>240</v>
      </c>
      <c r="F30" s="542" t="s">
        <v>65</v>
      </c>
      <c r="G30" s="542">
        <v>520</v>
      </c>
      <c r="H30" s="35">
        <v>2</v>
      </c>
      <c r="I30" s="35">
        <v>72</v>
      </c>
      <c r="J30" s="35">
        <v>80</v>
      </c>
      <c r="K30" s="35">
        <v>0</v>
      </c>
      <c r="L30" s="35">
        <v>3</v>
      </c>
      <c r="M30" s="35">
        <v>3</v>
      </c>
      <c r="O30" s="35">
        <v>1</v>
      </c>
      <c r="P30" s="35">
        <v>16</v>
      </c>
      <c r="Q30" s="35">
        <v>186</v>
      </c>
      <c r="R30" s="35">
        <v>17</v>
      </c>
      <c r="T30" s="25">
        <v>1</v>
      </c>
      <c r="U30" s="25">
        <v>2</v>
      </c>
      <c r="W30" s="9">
        <v>20</v>
      </c>
      <c r="X30" s="9"/>
      <c r="Y30" s="9"/>
      <c r="Z30" s="9"/>
      <c r="AA30" s="9"/>
      <c r="AB30" s="9">
        <v>0</v>
      </c>
      <c r="AC30" s="9">
        <v>5</v>
      </c>
      <c r="AD30" s="9">
        <f t="shared" si="4"/>
        <v>408</v>
      </c>
    </row>
    <row r="31" spans="1:30" s="3" customFormat="1" ht="16.5">
      <c r="A31" s="4">
        <v>4</v>
      </c>
      <c r="B31" s="13">
        <v>2</v>
      </c>
      <c r="C31" s="5" t="s">
        <v>140</v>
      </c>
      <c r="D31" s="5" t="s">
        <v>148</v>
      </c>
      <c r="E31" s="542">
        <v>240</v>
      </c>
      <c r="F31" s="542" t="s">
        <v>142</v>
      </c>
      <c r="G31" s="542">
        <v>520</v>
      </c>
      <c r="H31" s="35">
        <v>5</v>
      </c>
      <c r="I31" s="35">
        <v>39</v>
      </c>
      <c r="J31" s="35">
        <v>81</v>
      </c>
      <c r="K31" s="35">
        <v>1</v>
      </c>
      <c r="L31" s="35">
        <v>1</v>
      </c>
      <c r="M31" s="35">
        <v>0</v>
      </c>
      <c r="O31" s="35">
        <v>2</v>
      </c>
      <c r="P31" s="35">
        <v>12</v>
      </c>
      <c r="Q31" s="35">
        <v>232</v>
      </c>
      <c r="R31" s="35">
        <v>18</v>
      </c>
      <c r="T31" s="25">
        <v>4</v>
      </c>
      <c r="U31" s="25">
        <v>0</v>
      </c>
      <c r="W31" s="9">
        <v>10</v>
      </c>
      <c r="X31" s="9"/>
      <c r="Y31" s="9"/>
      <c r="Z31" s="9"/>
      <c r="AA31" s="9"/>
      <c r="AB31" s="9">
        <v>0</v>
      </c>
      <c r="AC31" s="9">
        <v>4</v>
      </c>
      <c r="AD31" s="9">
        <f t="shared" si="4"/>
        <v>409</v>
      </c>
    </row>
    <row r="32" spans="1:30" s="3" customFormat="1" ht="16.5">
      <c r="A32" s="4">
        <v>4</v>
      </c>
      <c r="B32" s="13">
        <v>2</v>
      </c>
      <c r="C32" s="5" t="s">
        <v>140</v>
      </c>
      <c r="D32" s="5" t="s">
        <v>147</v>
      </c>
      <c r="E32" s="542">
        <v>240</v>
      </c>
      <c r="F32" s="542" t="s">
        <v>149</v>
      </c>
      <c r="G32" s="542"/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O32" s="35">
        <v>0</v>
      </c>
      <c r="P32" s="35">
        <v>0</v>
      </c>
      <c r="Q32" s="35">
        <v>6</v>
      </c>
      <c r="R32" s="35">
        <v>0</v>
      </c>
      <c r="T32" s="25">
        <v>0</v>
      </c>
      <c r="U32" s="25">
        <v>0</v>
      </c>
      <c r="W32" s="9">
        <v>1</v>
      </c>
      <c r="X32" s="9"/>
      <c r="Y32" s="9"/>
      <c r="Z32" s="9"/>
      <c r="AA32" s="9"/>
      <c r="AB32" s="9">
        <v>0</v>
      </c>
      <c r="AC32" s="9">
        <v>0</v>
      </c>
      <c r="AD32" s="9">
        <f t="shared" si="4"/>
        <v>7</v>
      </c>
    </row>
    <row r="33" spans="1:30" s="3" customFormat="1" ht="16.5">
      <c r="A33" s="4">
        <v>4</v>
      </c>
      <c r="B33" s="13">
        <v>2</v>
      </c>
      <c r="C33" s="5" t="s">
        <v>140</v>
      </c>
      <c r="D33" s="5" t="s">
        <v>150</v>
      </c>
      <c r="E33" s="542">
        <v>241</v>
      </c>
      <c r="F33" s="542" t="s">
        <v>65</v>
      </c>
      <c r="G33" s="542">
        <v>648</v>
      </c>
      <c r="H33" s="35">
        <v>4</v>
      </c>
      <c r="I33" s="35">
        <v>82</v>
      </c>
      <c r="J33" s="35">
        <v>141</v>
      </c>
      <c r="K33" s="35">
        <v>2</v>
      </c>
      <c r="L33" s="35">
        <v>4</v>
      </c>
      <c r="M33" s="35">
        <v>2</v>
      </c>
      <c r="O33" s="35">
        <v>4</v>
      </c>
      <c r="P33" s="35">
        <v>11</v>
      </c>
      <c r="Q33" s="35">
        <v>212</v>
      </c>
      <c r="R33" s="35">
        <v>7</v>
      </c>
      <c r="T33" s="25">
        <v>7</v>
      </c>
      <c r="U33" s="25">
        <v>2</v>
      </c>
      <c r="W33" s="9">
        <v>13</v>
      </c>
      <c r="X33" s="9"/>
      <c r="Y33" s="9"/>
      <c r="Z33" s="9"/>
      <c r="AA33" s="9"/>
      <c r="AB33" s="9">
        <v>0</v>
      </c>
      <c r="AC33" s="9">
        <v>9</v>
      </c>
      <c r="AD33" s="9">
        <f t="shared" si="4"/>
        <v>500</v>
      </c>
    </row>
    <row r="34" spans="1:30" s="3" customFormat="1" ht="16.5">
      <c r="A34" s="4">
        <v>4</v>
      </c>
      <c r="B34" s="13">
        <v>2</v>
      </c>
      <c r="C34" s="5" t="s">
        <v>140</v>
      </c>
      <c r="D34" s="5" t="s">
        <v>150</v>
      </c>
      <c r="E34" s="542">
        <v>241</v>
      </c>
      <c r="F34" s="542" t="s">
        <v>142</v>
      </c>
      <c r="G34" s="542">
        <v>647</v>
      </c>
      <c r="H34" s="35">
        <v>3</v>
      </c>
      <c r="I34" s="35">
        <v>86</v>
      </c>
      <c r="J34" s="35">
        <v>125</v>
      </c>
      <c r="K34" s="35">
        <v>0</v>
      </c>
      <c r="L34" s="35">
        <v>1</v>
      </c>
      <c r="M34" s="35">
        <v>3</v>
      </c>
      <c r="O34" s="35">
        <v>8</v>
      </c>
      <c r="P34" s="35">
        <v>13</v>
      </c>
      <c r="Q34" s="35">
        <v>195</v>
      </c>
      <c r="R34" s="35">
        <v>6</v>
      </c>
      <c r="T34" s="25">
        <v>5</v>
      </c>
      <c r="U34" s="25">
        <v>2</v>
      </c>
      <c r="W34" s="9">
        <v>11</v>
      </c>
      <c r="X34" s="9"/>
      <c r="Y34" s="9"/>
      <c r="Z34" s="9"/>
      <c r="AA34" s="9"/>
      <c r="AB34" s="9">
        <v>0</v>
      </c>
      <c r="AC34" s="9">
        <v>11</v>
      </c>
      <c r="AD34" s="9">
        <f t="shared" si="4"/>
        <v>469</v>
      </c>
    </row>
    <row r="35" spans="1:30" s="3" customFormat="1" ht="16.5">
      <c r="A35" s="4">
        <v>4</v>
      </c>
      <c r="B35" s="13">
        <v>2</v>
      </c>
      <c r="C35" s="5" t="s">
        <v>140</v>
      </c>
      <c r="D35" s="5" t="s">
        <v>151</v>
      </c>
      <c r="E35" s="542">
        <v>242</v>
      </c>
      <c r="F35" s="542" t="s">
        <v>65</v>
      </c>
      <c r="G35" s="542">
        <v>357</v>
      </c>
      <c r="H35" s="35">
        <v>2</v>
      </c>
      <c r="I35" s="35">
        <v>74</v>
      </c>
      <c r="J35" s="35">
        <v>65</v>
      </c>
      <c r="K35" s="35">
        <v>0</v>
      </c>
      <c r="L35" s="35">
        <v>2</v>
      </c>
      <c r="M35" s="35">
        <v>0</v>
      </c>
      <c r="O35" s="35">
        <v>0</v>
      </c>
      <c r="P35" s="35">
        <v>21</v>
      </c>
      <c r="Q35" s="35">
        <v>71</v>
      </c>
      <c r="R35" s="35">
        <v>3</v>
      </c>
      <c r="T35" s="25">
        <v>2</v>
      </c>
      <c r="U35" s="25">
        <v>1</v>
      </c>
      <c r="W35" s="9">
        <v>19</v>
      </c>
      <c r="X35" s="9"/>
      <c r="Y35" s="9"/>
      <c r="Z35" s="9"/>
      <c r="AA35" s="9"/>
      <c r="AB35" s="9">
        <v>0</v>
      </c>
      <c r="AC35" s="9">
        <v>9</v>
      </c>
      <c r="AD35" s="9">
        <f t="shared" si="4"/>
        <v>269</v>
      </c>
    </row>
    <row r="36" spans="1:30" s="3" customFormat="1" ht="16.5">
      <c r="A36" s="4">
        <v>4</v>
      </c>
      <c r="B36" s="13">
        <v>2</v>
      </c>
      <c r="C36" s="5" t="s">
        <v>140</v>
      </c>
      <c r="D36" s="5" t="s">
        <v>152</v>
      </c>
      <c r="E36" s="542">
        <v>243</v>
      </c>
      <c r="F36" s="542" t="s">
        <v>65</v>
      </c>
      <c r="G36" s="542">
        <v>735</v>
      </c>
      <c r="H36" s="35">
        <v>0</v>
      </c>
      <c r="I36" s="35">
        <v>131</v>
      </c>
      <c r="J36" s="35">
        <v>94</v>
      </c>
      <c r="K36" s="35">
        <v>1</v>
      </c>
      <c r="L36" s="35">
        <v>10</v>
      </c>
      <c r="M36" s="35">
        <v>2</v>
      </c>
      <c r="O36" s="35">
        <v>5</v>
      </c>
      <c r="P36" s="35">
        <v>49</v>
      </c>
      <c r="Q36" s="35">
        <v>171</v>
      </c>
      <c r="R36" s="35">
        <v>4</v>
      </c>
      <c r="T36" s="25">
        <v>0</v>
      </c>
      <c r="U36" s="25">
        <v>0</v>
      </c>
      <c r="W36" s="9">
        <v>43</v>
      </c>
      <c r="X36" s="9"/>
      <c r="Y36" s="9"/>
      <c r="Z36" s="9"/>
      <c r="AA36" s="9"/>
      <c r="AB36" s="9">
        <v>0</v>
      </c>
      <c r="AC36" s="9">
        <v>31</v>
      </c>
      <c r="AD36" s="9">
        <f t="shared" si="4"/>
        <v>541</v>
      </c>
    </row>
    <row r="37" spans="1:30" s="3" customFormat="1" ht="16.5">
      <c r="A37" s="4">
        <v>4</v>
      </c>
      <c r="B37" s="13">
        <v>2</v>
      </c>
      <c r="C37" s="5" t="s">
        <v>140</v>
      </c>
      <c r="D37" s="5" t="s">
        <v>152</v>
      </c>
      <c r="E37" s="542">
        <v>244</v>
      </c>
      <c r="F37" s="542" t="s">
        <v>65</v>
      </c>
      <c r="G37" s="542">
        <v>682</v>
      </c>
      <c r="H37" s="35">
        <v>2</v>
      </c>
      <c r="I37" s="35">
        <v>200</v>
      </c>
      <c r="J37" s="35">
        <v>100</v>
      </c>
      <c r="K37" s="35">
        <v>5</v>
      </c>
      <c r="L37" s="35">
        <v>5</v>
      </c>
      <c r="M37" s="35">
        <v>1</v>
      </c>
      <c r="O37" s="35">
        <v>2</v>
      </c>
      <c r="P37" s="35">
        <v>24</v>
      </c>
      <c r="Q37" s="35">
        <v>131</v>
      </c>
      <c r="R37" s="35">
        <v>6</v>
      </c>
      <c r="T37" s="25">
        <v>2</v>
      </c>
      <c r="U37" s="25">
        <v>1</v>
      </c>
      <c r="W37" s="9">
        <v>26</v>
      </c>
      <c r="X37" s="9"/>
      <c r="Y37" s="9"/>
      <c r="Z37" s="9"/>
      <c r="AA37" s="9"/>
      <c r="AB37" s="9">
        <v>0</v>
      </c>
      <c r="AC37" s="9">
        <v>10</v>
      </c>
      <c r="AD37" s="9">
        <f t="shared" si="4"/>
        <v>515</v>
      </c>
    </row>
    <row r="38" spans="1:30" s="3" customFormat="1" ht="16.5">
      <c r="A38" s="4">
        <v>4</v>
      </c>
      <c r="B38" s="13">
        <v>2</v>
      </c>
      <c r="C38" s="5" t="s">
        <v>140</v>
      </c>
      <c r="D38" s="5" t="s">
        <v>153</v>
      </c>
      <c r="E38" s="542">
        <v>244</v>
      </c>
      <c r="F38" s="542" t="s">
        <v>154</v>
      </c>
      <c r="G38" s="542">
        <v>365</v>
      </c>
      <c r="H38" s="35">
        <v>2</v>
      </c>
      <c r="I38" s="35">
        <v>41</v>
      </c>
      <c r="J38" s="35">
        <v>33</v>
      </c>
      <c r="K38" s="35">
        <v>1</v>
      </c>
      <c r="L38" s="35">
        <v>1</v>
      </c>
      <c r="M38" s="35">
        <v>2</v>
      </c>
      <c r="O38" s="35">
        <v>2</v>
      </c>
      <c r="P38" s="35">
        <v>44</v>
      </c>
      <c r="Q38" s="35">
        <v>94</v>
      </c>
      <c r="R38" s="35">
        <v>0</v>
      </c>
      <c r="T38" s="25">
        <v>7</v>
      </c>
      <c r="U38" s="25">
        <v>0</v>
      </c>
      <c r="W38" s="9">
        <v>21</v>
      </c>
      <c r="X38" s="9"/>
      <c r="Y38" s="9"/>
      <c r="Z38" s="9"/>
      <c r="AA38" s="9"/>
      <c r="AB38" s="9">
        <v>0</v>
      </c>
      <c r="AC38" s="9">
        <v>12</v>
      </c>
      <c r="AD38" s="9">
        <f t="shared" si="4"/>
        <v>260</v>
      </c>
    </row>
    <row r="39" spans="1:30" s="3" customFormat="1" ht="16.5">
      <c r="A39" s="4">
        <v>4</v>
      </c>
      <c r="B39" s="13">
        <v>2</v>
      </c>
      <c r="C39" s="5" t="s">
        <v>140</v>
      </c>
      <c r="D39" s="5" t="s">
        <v>155</v>
      </c>
      <c r="E39" s="542">
        <v>245</v>
      </c>
      <c r="F39" s="542" t="s">
        <v>65</v>
      </c>
      <c r="G39" s="542">
        <v>358</v>
      </c>
      <c r="H39" s="35">
        <v>2</v>
      </c>
      <c r="I39" s="35">
        <v>54</v>
      </c>
      <c r="J39" s="35">
        <v>174</v>
      </c>
      <c r="K39" s="35">
        <v>2</v>
      </c>
      <c r="L39" s="35">
        <v>3</v>
      </c>
      <c r="M39" s="35">
        <v>0</v>
      </c>
      <c r="O39" s="35">
        <v>0</v>
      </c>
      <c r="P39" s="35">
        <v>1</v>
      </c>
      <c r="Q39" s="35">
        <v>22</v>
      </c>
      <c r="R39" s="35">
        <v>1</v>
      </c>
      <c r="T39" s="25">
        <v>1</v>
      </c>
      <c r="U39" s="25">
        <v>0</v>
      </c>
      <c r="W39" s="9">
        <v>2</v>
      </c>
      <c r="X39" s="9"/>
      <c r="Y39" s="9"/>
      <c r="Z39" s="9"/>
      <c r="AA39" s="9"/>
      <c r="AB39" s="9">
        <v>0</v>
      </c>
      <c r="AC39" s="9">
        <v>17</v>
      </c>
      <c r="AD39" s="9">
        <f t="shared" si="4"/>
        <v>279</v>
      </c>
    </row>
    <row r="40" spans="1:30" s="3" customFormat="1" ht="16.5">
      <c r="A40" s="4">
        <v>4</v>
      </c>
      <c r="B40" s="13">
        <v>2</v>
      </c>
      <c r="C40" s="5" t="s">
        <v>140</v>
      </c>
      <c r="D40" s="5" t="s">
        <v>156</v>
      </c>
      <c r="E40" s="542">
        <v>246</v>
      </c>
      <c r="F40" s="542" t="s">
        <v>65</v>
      </c>
      <c r="G40" s="542">
        <v>726</v>
      </c>
      <c r="H40" s="35">
        <v>4</v>
      </c>
      <c r="I40" s="35">
        <v>42</v>
      </c>
      <c r="J40" s="35">
        <v>309</v>
      </c>
      <c r="K40" s="35">
        <v>1</v>
      </c>
      <c r="L40" s="35">
        <v>0</v>
      </c>
      <c r="M40" s="35">
        <v>5</v>
      </c>
      <c r="O40" s="35">
        <v>1</v>
      </c>
      <c r="P40" s="35">
        <v>7</v>
      </c>
      <c r="Q40" s="35">
        <v>142</v>
      </c>
      <c r="R40" s="35">
        <v>11</v>
      </c>
      <c r="T40" s="25">
        <v>1</v>
      </c>
      <c r="U40" s="25">
        <v>1</v>
      </c>
      <c r="W40" s="9">
        <v>12</v>
      </c>
      <c r="X40" s="9"/>
      <c r="Y40" s="9"/>
      <c r="Z40" s="9"/>
      <c r="AA40" s="9"/>
      <c r="AB40" s="9">
        <v>0</v>
      </c>
      <c r="AC40" s="9">
        <v>11</v>
      </c>
      <c r="AD40" s="9">
        <f t="shared" si="4"/>
        <v>547</v>
      </c>
    </row>
    <row r="41" spans="1:30" s="3" customFormat="1" ht="16.5">
      <c r="A41" s="4">
        <v>4</v>
      </c>
      <c r="B41" s="13">
        <v>2</v>
      </c>
      <c r="C41" s="5" t="s">
        <v>140</v>
      </c>
      <c r="D41" s="5" t="s">
        <v>157</v>
      </c>
      <c r="E41" s="542">
        <v>246</v>
      </c>
      <c r="F41" s="542" t="s">
        <v>154</v>
      </c>
      <c r="G41" s="542">
        <v>245</v>
      </c>
      <c r="H41" s="35">
        <v>0</v>
      </c>
      <c r="I41" s="35">
        <v>99</v>
      </c>
      <c r="J41" s="35">
        <v>33</v>
      </c>
      <c r="K41" s="35">
        <v>0</v>
      </c>
      <c r="L41" s="35">
        <v>0</v>
      </c>
      <c r="M41" s="35">
        <v>2</v>
      </c>
      <c r="O41" s="35">
        <v>2</v>
      </c>
      <c r="P41" s="35">
        <v>16</v>
      </c>
      <c r="Q41" s="35">
        <v>32</v>
      </c>
      <c r="R41" s="35">
        <v>0</v>
      </c>
      <c r="T41" s="25">
        <v>2</v>
      </c>
      <c r="U41" s="25">
        <v>0</v>
      </c>
      <c r="W41" s="9">
        <v>2</v>
      </c>
      <c r="X41" s="9"/>
      <c r="Y41" s="9"/>
      <c r="Z41" s="9"/>
      <c r="AA41" s="9"/>
      <c r="AB41" s="9">
        <v>0</v>
      </c>
      <c r="AC41" s="9">
        <v>7</v>
      </c>
      <c r="AD41" s="9">
        <f t="shared" si="4"/>
        <v>195</v>
      </c>
    </row>
    <row r="42" spans="1:30" s="3" customFormat="1" ht="16.5">
      <c r="A42" s="4">
        <v>4</v>
      </c>
      <c r="B42" s="13">
        <v>2</v>
      </c>
      <c r="C42" s="5" t="s">
        <v>140</v>
      </c>
      <c r="D42" s="5" t="s">
        <v>158</v>
      </c>
      <c r="E42" s="542">
        <v>247</v>
      </c>
      <c r="F42" s="542" t="s">
        <v>65</v>
      </c>
      <c r="G42" s="542">
        <v>676</v>
      </c>
      <c r="H42" s="35">
        <v>0</v>
      </c>
      <c r="I42" s="35">
        <v>250</v>
      </c>
      <c r="J42" s="35">
        <v>0</v>
      </c>
      <c r="K42" s="35">
        <v>0</v>
      </c>
      <c r="L42" s="35">
        <v>1</v>
      </c>
      <c r="M42" s="35">
        <v>3</v>
      </c>
      <c r="O42" s="35">
        <v>0</v>
      </c>
      <c r="P42" s="35">
        <v>43</v>
      </c>
      <c r="Q42" s="35">
        <v>69</v>
      </c>
      <c r="R42" s="35">
        <v>2</v>
      </c>
      <c r="T42" s="25">
        <v>117</v>
      </c>
      <c r="U42" s="25">
        <v>0</v>
      </c>
      <c r="W42" s="9">
        <v>2</v>
      </c>
      <c r="X42" s="9"/>
      <c r="Y42" s="9"/>
      <c r="Z42" s="9"/>
      <c r="AA42" s="9"/>
      <c r="AB42" s="9">
        <v>0</v>
      </c>
      <c r="AC42" s="9">
        <v>14</v>
      </c>
      <c r="AD42" s="9">
        <f t="shared" si="4"/>
        <v>501</v>
      </c>
    </row>
    <row r="43" spans="1:30" s="3" customFormat="1" ht="16.5">
      <c r="A43" s="4">
        <v>4</v>
      </c>
      <c r="B43" s="13">
        <v>2</v>
      </c>
      <c r="C43" s="5" t="s">
        <v>140</v>
      </c>
      <c r="D43" s="5" t="s">
        <v>159</v>
      </c>
      <c r="E43" s="542">
        <v>247</v>
      </c>
      <c r="F43" s="542" t="s">
        <v>154</v>
      </c>
      <c r="G43" s="542">
        <v>681</v>
      </c>
      <c r="H43" s="35">
        <v>2</v>
      </c>
      <c r="I43" s="35">
        <v>106</v>
      </c>
      <c r="J43" s="35">
        <v>215</v>
      </c>
      <c r="K43" s="35">
        <v>1</v>
      </c>
      <c r="L43" s="35">
        <v>4</v>
      </c>
      <c r="M43" s="35">
        <v>0</v>
      </c>
      <c r="O43" s="35">
        <v>2</v>
      </c>
      <c r="P43" s="35">
        <v>25</v>
      </c>
      <c r="Q43" s="35">
        <v>156</v>
      </c>
      <c r="R43" s="35">
        <v>2</v>
      </c>
      <c r="T43" s="25">
        <v>1</v>
      </c>
      <c r="U43" s="25">
        <v>2</v>
      </c>
      <c r="W43" s="9">
        <v>11</v>
      </c>
      <c r="X43" s="9"/>
      <c r="Y43" s="9"/>
      <c r="Z43" s="9"/>
      <c r="AA43" s="9"/>
      <c r="AB43" s="9">
        <v>0</v>
      </c>
      <c r="AC43" s="9">
        <v>13</v>
      </c>
      <c r="AD43" s="9">
        <f t="shared" si="4"/>
        <v>540</v>
      </c>
    </row>
    <row r="44" spans="1:30" s="3" customFormat="1" ht="16.5">
      <c r="A44" s="4">
        <v>4</v>
      </c>
      <c r="B44" s="13">
        <v>2</v>
      </c>
      <c r="C44" s="5" t="s">
        <v>140</v>
      </c>
      <c r="D44" s="5" t="s">
        <v>160</v>
      </c>
      <c r="E44" s="542">
        <v>247</v>
      </c>
      <c r="F44" s="542" t="s">
        <v>161</v>
      </c>
      <c r="G44" s="542">
        <v>532</v>
      </c>
      <c r="H44" s="35">
        <v>1</v>
      </c>
      <c r="I44" s="35">
        <v>76</v>
      </c>
      <c r="J44" s="35">
        <v>135</v>
      </c>
      <c r="K44" s="35">
        <v>1</v>
      </c>
      <c r="L44" s="35">
        <v>2</v>
      </c>
      <c r="M44" s="35">
        <v>2</v>
      </c>
      <c r="O44" s="35">
        <v>3</v>
      </c>
      <c r="P44" s="35">
        <v>35</v>
      </c>
      <c r="Q44" s="35">
        <v>125</v>
      </c>
      <c r="R44" s="35">
        <v>3</v>
      </c>
      <c r="T44" s="25">
        <v>0</v>
      </c>
      <c r="U44" s="25">
        <v>2</v>
      </c>
      <c r="W44" s="9">
        <v>5</v>
      </c>
      <c r="X44" s="9"/>
      <c r="Y44" s="9"/>
      <c r="Z44" s="9"/>
      <c r="AA44" s="9"/>
      <c r="AB44" s="9">
        <v>0</v>
      </c>
      <c r="AC44" s="9">
        <v>7</v>
      </c>
      <c r="AD44" s="9">
        <f t="shared" si="4"/>
        <v>397</v>
      </c>
    </row>
    <row r="45" spans="1:30" s="3" customFormat="1" ht="16.5">
      <c r="A45" s="4">
        <v>4</v>
      </c>
      <c r="B45" s="13">
        <v>2</v>
      </c>
      <c r="C45" s="5" t="s">
        <v>140</v>
      </c>
      <c r="D45" s="5" t="s">
        <v>162</v>
      </c>
      <c r="E45" s="542">
        <v>248</v>
      </c>
      <c r="F45" s="542" t="s">
        <v>65</v>
      </c>
      <c r="G45" s="542">
        <v>616</v>
      </c>
      <c r="H45" s="35">
        <v>5</v>
      </c>
      <c r="I45" s="35">
        <v>116</v>
      </c>
      <c r="J45" s="35">
        <v>170</v>
      </c>
      <c r="K45" s="35">
        <v>3</v>
      </c>
      <c r="L45" s="35">
        <v>3</v>
      </c>
      <c r="M45" s="35">
        <v>3</v>
      </c>
      <c r="O45" s="35">
        <v>3</v>
      </c>
      <c r="P45" s="35">
        <v>15</v>
      </c>
      <c r="Q45" s="35">
        <v>96</v>
      </c>
      <c r="R45" s="35">
        <v>5</v>
      </c>
      <c r="T45" s="25">
        <v>2</v>
      </c>
      <c r="U45" s="25">
        <v>0</v>
      </c>
      <c r="W45" s="9">
        <v>24</v>
      </c>
      <c r="X45" s="9"/>
      <c r="Y45" s="9"/>
      <c r="Z45" s="9"/>
      <c r="AA45" s="9"/>
      <c r="AB45" s="9">
        <v>0</v>
      </c>
      <c r="AC45" s="9">
        <v>16</v>
      </c>
      <c r="AD45" s="9">
        <f t="shared" si="4"/>
        <v>461</v>
      </c>
    </row>
    <row r="46" spans="1:30" s="3" customFormat="1" ht="16.5">
      <c r="A46" s="4">
        <v>4</v>
      </c>
      <c r="B46" s="13">
        <v>2</v>
      </c>
      <c r="C46" s="5" t="s">
        <v>140</v>
      </c>
      <c r="D46" s="5" t="s">
        <v>162</v>
      </c>
      <c r="E46" s="542">
        <v>248</v>
      </c>
      <c r="F46" s="542" t="s">
        <v>142</v>
      </c>
      <c r="G46" s="542">
        <v>615</v>
      </c>
      <c r="H46" s="35">
        <v>2</v>
      </c>
      <c r="I46" s="35">
        <v>126</v>
      </c>
      <c r="J46" s="35">
        <v>172</v>
      </c>
      <c r="K46" s="35">
        <v>6</v>
      </c>
      <c r="L46" s="35">
        <v>4</v>
      </c>
      <c r="M46" s="35">
        <v>5</v>
      </c>
      <c r="O46" s="35">
        <v>1</v>
      </c>
      <c r="P46" s="35">
        <v>14</v>
      </c>
      <c r="Q46" s="35">
        <v>86</v>
      </c>
      <c r="R46" s="35">
        <v>3</v>
      </c>
      <c r="T46" s="25">
        <v>3</v>
      </c>
      <c r="U46" s="25">
        <v>1</v>
      </c>
      <c r="W46" s="9">
        <v>20</v>
      </c>
      <c r="X46" s="9"/>
      <c r="Y46" s="9"/>
      <c r="Z46" s="9"/>
      <c r="AA46" s="9"/>
      <c r="AB46" s="9">
        <v>0</v>
      </c>
      <c r="AC46" s="9">
        <v>13</v>
      </c>
      <c r="AD46" s="9">
        <f t="shared" si="4"/>
        <v>456</v>
      </c>
    </row>
    <row r="47" spans="1:30" s="3" customFormat="1" ht="16.5">
      <c r="A47" s="4">
        <v>4</v>
      </c>
      <c r="B47" s="13">
        <v>2</v>
      </c>
      <c r="C47" s="5" t="s">
        <v>140</v>
      </c>
      <c r="D47" s="5" t="s">
        <v>163</v>
      </c>
      <c r="E47" s="542">
        <v>249</v>
      </c>
      <c r="F47" s="542" t="s">
        <v>65</v>
      </c>
      <c r="G47" s="542">
        <v>412</v>
      </c>
      <c r="H47" s="35">
        <v>4</v>
      </c>
      <c r="I47" s="35">
        <v>33</v>
      </c>
      <c r="J47" s="35">
        <v>136</v>
      </c>
      <c r="K47" s="35">
        <v>1</v>
      </c>
      <c r="L47" s="35">
        <v>2</v>
      </c>
      <c r="M47" s="35">
        <v>0</v>
      </c>
      <c r="O47" s="35">
        <v>1</v>
      </c>
      <c r="P47" s="35">
        <v>11</v>
      </c>
      <c r="Q47" s="35">
        <v>72</v>
      </c>
      <c r="R47" s="35">
        <v>1</v>
      </c>
      <c r="T47" s="25">
        <v>1</v>
      </c>
      <c r="U47" s="25">
        <v>3</v>
      </c>
      <c r="W47" s="9">
        <v>17</v>
      </c>
      <c r="X47" s="9"/>
      <c r="Y47" s="9"/>
      <c r="Z47" s="9"/>
      <c r="AA47" s="9"/>
      <c r="AB47" s="9">
        <v>0</v>
      </c>
      <c r="AC47" s="36" t="s">
        <v>164</v>
      </c>
      <c r="AD47" s="9">
        <f t="shared" si="4"/>
        <v>282</v>
      </c>
    </row>
    <row r="48" spans="1:30" s="3" customFormat="1" ht="16.5">
      <c r="A48" s="4">
        <v>4</v>
      </c>
      <c r="B48" s="13">
        <v>2</v>
      </c>
      <c r="C48" s="5" t="s">
        <v>140</v>
      </c>
      <c r="D48" s="5" t="s">
        <v>163</v>
      </c>
      <c r="E48" s="542">
        <v>249</v>
      </c>
      <c r="F48" s="542" t="s">
        <v>142</v>
      </c>
      <c r="G48" s="542">
        <v>411</v>
      </c>
      <c r="H48" s="35">
        <v>4</v>
      </c>
      <c r="I48" s="35">
        <v>42</v>
      </c>
      <c r="J48" s="35">
        <v>93</v>
      </c>
      <c r="K48" s="35">
        <v>1</v>
      </c>
      <c r="L48" s="35">
        <v>2</v>
      </c>
      <c r="M48" s="35">
        <v>0</v>
      </c>
      <c r="O48" s="35">
        <v>2</v>
      </c>
      <c r="P48" s="35">
        <v>13</v>
      </c>
      <c r="Q48" s="35">
        <v>114</v>
      </c>
      <c r="R48" s="35">
        <v>3</v>
      </c>
      <c r="T48" s="25">
        <v>0</v>
      </c>
      <c r="U48" s="25">
        <v>0</v>
      </c>
      <c r="W48" s="9">
        <v>19</v>
      </c>
      <c r="X48" s="9"/>
      <c r="Y48" s="9"/>
      <c r="Z48" s="9"/>
      <c r="AA48" s="9"/>
      <c r="AB48" s="9">
        <v>0</v>
      </c>
      <c r="AC48" s="9">
        <v>13</v>
      </c>
      <c r="AD48" s="9">
        <f t="shared" si="4"/>
        <v>306</v>
      </c>
    </row>
    <row r="49" spans="1:30" s="3" customFormat="1" ht="16.5">
      <c r="A49" s="4">
        <v>4</v>
      </c>
      <c r="B49" s="13">
        <v>2</v>
      </c>
      <c r="C49" s="5" t="s">
        <v>140</v>
      </c>
      <c r="D49" s="5" t="s">
        <v>165</v>
      </c>
      <c r="E49" s="542">
        <v>250</v>
      </c>
      <c r="F49" s="542" t="s">
        <v>65</v>
      </c>
      <c r="G49" s="542">
        <v>386</v>
      </c>
      <c r="H49" s="35">
        <v>0</v>
      </c>
      <c r="I49" s="35">
        <v>50</v>
      </c>
      <c r="J49" s="35">
        <v>85</v>
      </c>
      <c r="K49" s="35">
        <v>3</v>
      </c>
      <c r="L49" s="35">
        <v>3</v>
      </c>
      <c r="M49" s="35">
        <v>4</v>
      </c>
      <c r="O49" s="35">
        <v>2</v>
      </c>
      <c r="P49" s="35">
        <v>27</v>
      </c>
      <c r="Q49" s="35">
        <v>75</v>
      </c>
      <c r="R49" s="35">
        <v>4</v>
      </c>
      <c r="T49" s="25">
        <v>0</v>
      </c>
      <c r="U49" s="25">
        <v>1</v>
      </c>
      <c r="W49" s="9">
        <v>13</v>
      </c>
      <c r="X49" s="9"/>
      <c r="Y49" s="9"/>
      <c r="Z49" s="9"/>
      <c r="AA49" s="9"/>
      <c r="AB49" s="9">
        <v>0</v>
      </c>
      <c r="AC49" s="9">
        <v>11</v>
      </c>
      <c r="AD49" s="9">
        <f t="shared" si="4"/>
        <v>278</v>
      </c>
    </row>
    <row r="50" spans="1:30" s="3" customFormat="1" ht="16.5">
      <c r="A50" s="4">
        <v>4</v>
      </c>
      <c r="B50" s="13">
        <v>2</v>
      </c>
      <c r="C50" s="5" t="s">
        <v>140</v>
      </c>
      <c r="D50" s="5" t="s">
        <v>166</v>
      </c>
      <c r="E50" s="542">
        <v>250</v>
      </c>
      <c r="F50" s="542" t="s">
        <v>154</v>
      </c>
      <c r="G50" s="542">
        <v>536</v>
      </c>
      <c r="H50" s="35">
        <v>4</v>
      </c>
      <c r="I50" s="35">
        <v>74</v>
      </c>
      <c r="J50" s="35">
        <v>126</v>
      </c>
      <c r="K50" s="35">
        <v>3</v>
      </c>
      <c r="L50" s="35">
        <v>7</v>
      </c>
      <c r="M50" s="35">
        <v>2</v>
      </c>
      <c r="O50" s="35">
        <v>1</v>
      </c>
      <c r="P50" s="35">
        <v>23</v>
      </c>
      <c r="Q50" s="35">
        <v>111</v>
      </c>
      <c r="R50" s="35">
        <v>3</v>
      </c>
      <c r="T50" s="25">
        <v>1</v>
      </c>
      <c r="U50" s="25">
        <v>3</v>
      </c>
      <c r="W50" s="9">
        <v>26</v>
      </c>
      <c r="X50" s="9"/>
      <c r="Y50" s="9"/>
      <c r="Z50" s="9"/>
      <c r="AA50" s="9"/>
      <c r="AB50" s="9">
        <v>0</v>
      </c>
      <c r="AC50" s="9">
        <v>14</v>
      </c>
      <c r="AD50" s="9">
        <f t="shared" si="4"/>
        <v>398</v>
      </c>
    </row>
    <row r="51" spans="1:30" s="3" customFormat="1" ht="16.5">
      <c r="A51" s="4">
        <v>4</v>
      </c>
      <c r="B51" s="13">
        <v>2</v>
      </c>
      <c r="C51" s="5" t="s">
        <v>140</v>
      </c>
      <c r="D51" s="5" t="s">
        <v>166</v>
      </c>
      <c r="E51" s="542">
        <v>250</v>
      </c>
      <c r="F51" s="542" t="s">
        <v>167</v>
      </c>
      <c r="G51" s="542">
        <v>535</v>
      </c>
      <c r="H51" s="35">
        <v>4</v>
      </c>
      <c r="I51" s="35">
        <v>111</v>
      </c>
      <c r="J51" s="35">
        <v>80</v>
      </c>
      <c r="K51" s="35">
        <v>2</v>
      </c>
      <c r="L51" s="35">
        <v>11</v>
      </c>
      <c r="M51" s="35">
        <v>7</v>
      </c>
      <c r="O51" s="35">
        <v>4</v>
      </c>
      <c r="P51" s="35">
        <v>20</v>
      </c>
      <c r="Q51" s="35">
        <v>119</v>
      </c>
      <c r="R51" s="35">
        <v>1</v>
      </c>
      <c r="T51" s="25">
        <v>0</v>
      </c>
      <c r="U51" s="25">
        <v>4</v>
      </c>
      <c r="W51" s="9">
        <v>22</v>
      </c>
      <c r="X51" s="9"/>
      <c r="Y51" s="9"/>
      <c r="Z51" s="9"/>
      <c r="AA51" s="9"/>
      <c r="AB51" s="9">
        <v>0</v>
      </c>
      <c r="AC51" s="9">
        <v>11</v>
      </c>
      <c r="AD51" s="9">
        <f t="shared" si="4"/>
        <v>396</v>
      </c>
    </row>
    <row r="52" spans="1:30" s="3" customFormat="1" ht="16.5">
      <c r="A52" s="4">
        <v>4</v>
      </c>
      <c r="B52" s="13">
        <v>2</v>
      </c>
      <c r="C52" s="5" t="s">
        <v>140</v>
      </c>
      <c r="D52" s="5" t="s">
        <v>168</v>
      </c>
      <c r="E52" s="542">
        <v>251</v>
      </c>
      <c r="F52" s="542" t="s">
        <v>65</v>
      </c>
      <c r="G52" s="542">
        <v>574</v>
      </c>
      <c r="H52" s="35">
        <v>3</v>
      </c>
      <c r="I52" s="35">
        <v>61</v>
      </c>
      <c r="J52" s="35">
        <v>141</v>
      </c>
      <c r="K52" s="35">
        <v>0</v>
      </c>
      <c r="L52" s="35">
        <v>1</v>
      </c>
      <c r="M52" s="35">
        <v>2</v>
      </c>
      <c r="O52" s="35">
        <v>5</v>
      </c>
      <c r="P52" s="35">
        <v>17</v>
      </c>
      <c r="Q52" s="35">
        <v>208</v>
      </c>
      <c r="R52" s="35">
        <v>5</v>
      </c>
      <c r="T52" s="25">
        <v>1</v>
      </c>
      <c r="U52" s="25">
        <v>0</v>
      </c>
      <c r="W52" s="9">
        <v>5</v>
      </c>
      <c r="X52" s="9"/>
      <c r="Y52" s="9"/>
      <c r="Z52" s="9"/>
      <c r="AA52" s="9"/>
      <c r="AB52" s="9">
        <v>0</v>
      </c>
      <c r="AC52" s="9">
        <v>9</v>
      </c>
      <c r="AD52" s="9">
        <f t="shared" si="4"/>
        <v>458</v>
      </c>
    </row>
    <row r="53" spans="1:30" s="3" customFormat="1" ht="16.5">
      <c r="A53" s="4">
        <v>4</v>
      </c>
      <c r="B53" s="13">
        <v>2</v>
      </c>
      <c r="C53" s="5" t="s">
        <v>140</v>
      </c>
      <c r="D53" s="5" t="s">
        <v>168</v>
      </c>
      <c r="E53" s="542">
        <v>251</v>
      </c>
      <c r="F53" s="542" t="s">
        <v>142</v>
      </c>
      <c r="G53" s="542">
        <v>573</v>
      </c>
      <c r="H53" s="35">
        <v>0</v>
      </c>
      <c r="I53" s="35">
        <v>67</v>
      </c>
      <c r="J53" s="35">
        <v>150</v>
      </c>
      <c r="K53" s="35">
        <v>2</v>
      </c>
      <c r="L53" s="35">
        <v>2</v>
      </c>
      <c r="M53" s="35">
        <v>2</v>
      </c>
      <c r="O53" s="35">
        <v>0</v>
      </c>
      <c r="P53" s="35">
        <v>13</v>
      </c>
      <c r="Q53" s="35">
        <v>209</v>
      </c>
      <c r="R53" s="35">
        <v>1</v>
      </c>
      <c r="T53" s="25">
        <v>0</v>
      </c>
      <c r="U53" s="25">
        <v>0</v>
      </c>
      <c r="W53" s="9">
        <v>1</v>
      </c>
      <c r="X53" s="9"/>
      <c r="Y53" s="9"/>
      <c r="Z53" s="9"/>
      <c r="AA53" s="9"/>
      <c r="AB53" s="9">
        <v>0</v>
      </c>
      <c r="AC53" s="9">
        <v>14</v>
      </c>
      <c r="AD53" s="9">
        <f t="shared" si="4"/>
        <v>461</v>
      </c>
    </row>
    <row r="54" spans="1:30" s="3" customFormat="1" ht="16.5">
      <c r="A54" s="4">
        <v>4</v>
      </c>
      <c r="B54" s="13">
        <v>2</v>
      </c>
      <c r="C54" s="5" t="s">
        <v>140</v>
      </c>
      <c r="D54" s="5" t="s">
        <v>169</v>
      </c>
      <c r="E54" s="542">
        <v>252</v>
      </c>
      <c r="F54" s="542" t="s">
        <v>65</v>
      </c>
      <c r="G54" s="542">
        <v>530</v>
      </c>
      <c r="H54" s="35">
        <v>0</v>
      </c>
      <c r="I54" s="35">
        <v>55</v>
      </c>
      <c r="J54" s="35">
        <v>166</v>
      </c>
      <c r="K54" s="35">
        <v>1</v>
      </c>
      <c r="L54" s="35">
        <v>3</v>
      </c>
      <c r="M54" s="35">
        <v>4</v>
      </c>
      <c r="O54" s="35">
        <v>0</v>
      </c>
      <c r="P54" s="35">
        <v>20</v>
      </c>
      <c r="Q54" s="35">
        <v>149</v>
      </c>
      <c r="R54" s="35">
        <v>2</v>
      </c>
      <c r="T54" s="25">
        <v>0</v>
      </c>
      <c r="U54" s="25">
        <v>0</v>
      </c>
      <c r="W54" s="9">
        <v>15</v>
      </c>
      <c r="X54" s="9"/>
      <c r="Y54" s="9"/>
      <c r="Z54" s="9"/>
      <c r="AA54" s="9"/>
      <c r="AB54" s="9">
        <v>0</v>
      </c>
      <c r="AC54" s="9">
        <v>10</v>
      </c>
      <c r="AD54" s="9">
        <f t="shared" si="4"/>
        <v>425</v>
      </c>
    </row>
    <row r="55" spans="1:30" s="3" customFormat="1" ht="16.5">
      <c r="A55" s="4">
        <v>4</v>
      </c>
      <c r="B55" s="13">
        <v>2</v>
      </c>
      <c r="C55" s="5" t="s">
        <v>140</v>
      </c>
      <c r="D55" s="5" t="s">
        <v>169</v>
      </c>
      <c r="E55" s="542">
        <v>252</v>
      </c>
      <c r="F55" s="542" t="s">
        <v>142</v>
      </c>
      <c r="G55" s="542">
        <v>530</v>
      </c>
      <c r="H55" s="35">
        <v>3</v>
      </c>
      <c r="I55" s="35">
        <v>55</v>
      </c>
      <c r="J55" s="35">
        <v>192</v>
      </c>
      <c r="K55" s="35">
        <v>2</v>
      </c>
      <c r="L55" s="35">
        <v>4</v>
      </c>
      <c r="M55" s="35">
        <v>3</v>
      </c>
      <c r="O55" s="35">
        <v>1</v>
      </c>
      <c r="P55" s="35">
        <v>15</v>
      </c>
      <c r="Q55" s="35">
        <v>114</v>
      </c>
      <c r="R55" s="35">
        <v>1</v>
      </c>
      <c r="T55" s="25">
        <v>1</v>
      </c>
      <c r="U55" s="25">
        <v>0</v>
      </c>
      <c r="W55" s="9">
        <v>1</v>
      </c>
      <c r="X55" s="9"/>
      <c r="Y55" s="9"/>
      <c r="Z55" s="9"/>
      <c r="AA55" s="9"/>
      <c r="AB55" s="9">
        <v>0</v>
      </c>
      <c r="AC55" s="9">
        <v>15</v>
      </c>
      <c r="AD55" s="9">
        <f t="shared" si="4"/>
        <v>407</v>
      </c>
    </row>
    <row r="56" spans="1:30" s="3" customFormat="1" ht="16.5">
      <c r="A56" s="4">
        <v>4</v>
      </c>
      <c r="B56" s="13">
        <v>2</v>
      </c>
      <c r="C56" s="5" t="s">
        <v>140</v>
      </c>
      <c r="D56" s="5" t="s">
        <v>170</v>
      </c>
      <c r="E56" s="542">
        <v>253</v>
      </c>
      <c r="F56" s="542" t="s">
        <v>65</v>
      </c>
      <c r="G56" s="542">
        <v>489</v>
      </c>
      <c r="H56" s="35">
        <v>0</v>
      </c>
      <c r="I56" s="35">
        <v>102</v>
      </c>
      <c r="J56" s="35">
        <v>170</v>
      </c>
      <c r="K56" s="35">
        <v>0</v>
      </c>
      <c r="L56" s="35">
        <v>2</v>
      </c>
      <c r="M56" s="35">
        <v>0</v>
      </c>
      <c r="O56" s="35">
        <v>1</v>
      </c>
      <c r="P56" s="35">
        <v>27</v>
      </c>
      <c r="Q56" s="35">
        <v>56</v>
      </c>
      <c r="R56" s="35">
        <v>1</v>
      </c>
      <c r="T56" s="25">
        <v>2</v>
      </c>
      <c r="U56" s="25">
        <v>2</v>
      </c>
      <c r="W56" s="9">
        <v>7</v>
      </c>
      <c r="X56" s="9"/>
      <c r="Y56" s="9"/>
      <c r="Z56" s="9"/>
      <c r="AA56" s="9"/>
      <c r="AB56" s="9">
        <v>0</v>
      </c>
      <c r="AC56" s="9">
        <v>11</v>
      </c>
      <c r="AD56" s="9">
        <f t="shared" si="4"/>
        <v>381</v>
      </c>
    </row>
    <row r="57" spans="1:30" s="3" customFormat="1" ht="16.5">
      <c r="A57" s="4">
        <v>4</v>
      </c>
      <c r="B57" s="13">
        <v>2</v>
      </c>
      <c r="C57" s="5" t="s">
        <v>140</v>
      </c>
      <c r="D57" s="5" t="s">
        <v>170</v>
      </c>
      <c r="E57" s="542">
        <v>253</v>
      </c>
      <c r="F57" s="542" t="s">
        <v>142</v>
      </c>
      <c r="G57" s="542">
        <v>489</v>
      </c>
      <c r="H57" s="35">
        <v>1</v>
      </c>
      <c r="I57" s="35">
        <v>110</v>
      </c>
      <c r="J57" s="35">
        <v>177</v>
      </c>
      <c r="K57" s="35">
        <v>2</v>
      </c>
      <c r="L57" s="35">
        <v>1</v>
      </c>
      <c r="M57" s="35">
        <v>2</v>
      </c>
      <c r="O57" s="35">
        <v>0</v>
      </c>
      <c r="P57" s="35">
        <v>18</v>
      </c>
      <c r="Q57" s="35">
        <v>80</v>
      </c>
      <c r="R57" s="35">
        <v>0</v>
      </c>
      <c r="T57" s="25">
        <v>0</v>
      </c>
      <c r="U57" s="25">
        <v>1</v>
      </c>
      <c r="W57" s="9">
        <v>1</v>
      </c>
      <c r="X57" s="9"/>
      <c r="Y57" s="9"/>
      <c r="Z57" s="9"/>
      <c r="AA57" s="9"/>
      <c r="AB57" s="9">
        <v>0</v>
      </c>
      <c r="AC57" s="9">
        <v>8</v>
      </c>
      <c r="AD57" s="9">
        <f t="shared" si="4"/>
        <v>401</v>
      </c>
    </row>
    <row r="58" spans="1:30" s="3" customFormat="1" ht="16.5">
      <c r="A58" s="4">
        <v>4</v>
      </c>
      <c r="B58" s="13">
        <v>2</v>
      </c>
      <c r="C58" s="5" t="s">
        <v>140</v>
      </c>
      <c r="D58" s="5" t="s">
        <v>171</v>
      </c>
      <c r="E58" s="542">
        <v>254</v>
      </c>
      <c r="F58" s="542" t="s">
        <v>65</v>
      </c>
      <c r="G58" s="542">
        <v>542</v>
      </c>
      <c r="H58" s="35">
        <v>2</v>
      </c>
      <c r="I58" s="35">
        <v>30</v>
      </c>
      <c r="J58" s="35">
        <v>143</v>
      </c>
      <c r="K58" s="35">
        <v>2</v>
      </c>
      <c r="L58" s="35">
        <v>5</v>
      </c>
      <c r="M58" s="35">
        <v>4</v>
      </c>
      <c r="O58" s="35">
        <v>4</v>
      </c>
      <c r="P58" s="35">
        <v>17</v>
      </c>
      <c r="Q58" s="35">
        <v>161</v>
      </c>
      <c r="R58" s="35">
        <v>4</v>
      </c>
      <c r="T58" s="25">
        <v>0</v>
      </c>
      <c r="U58" s="25">
        <v>1</v>
      </c>
      <c r="W58" s="9">
        <v>32</v>
      </c>
      <c r="X58" s="9"/>
      <c r="Y58" s="9"/>
      <c r="Z58" s="9"/>
      <c r="AA58" s="9"/>
      <c r="AB58" s="9">
        <v>0</v>
      </c>
      <c r="AC58" s="9">
        <v>30</v>
      </c>
      <c r="AD58" s="9">
        <f t="shared" si="4"/>
        <v>435</v>
      </c>
    </row>
    <row r="59" spans="1:30" s="3" customFormat="1" ht="16.5">
      <c r="B59" s="14" t="s">
        <v>63</v>
      </c>
      <c r="C59" s="659" t="s">
        <v>64</v>
      </c>
      <c r="D59" s="659"/>
      <c r="E59" s="22"/>
      <c r="F59" s="22"/>
      <c r="G59" s="16">
        <f>SUM(G20:G58)</f>
        <v>20379</v>
      </c>
      <c r="H59" s="16">
        <f>SUM(H20:H58)</f>
        <v>102</v>
      </c>
      <c r="I59" s="16">
        <f t="shared" ref="I59:M59" si="5">SUM(I20:I58)</f>
        <v>3134</v>
      </c>
      <c r="J59" s="16">
        <f t="shared" si="5"/>
        <v>4593</v>
      </c>
      <c r="K59" s="16">
        <f t="shared" si="5"/>
        <v>51</v>
      </c>
      <c r="L59" s="16">
        <f t="shared" si="5"/>
        <v>108</v>
      </c>
      <c r="M59" s="16">
        <f t="shared" si="5"/>
        <v>72</v>
      </c>
      <c r="O59" s="16">
        <f>SUM(O20:O58)</f>
        <v>118</v>
      </c>
      <c r="P59" s="16">
        <f>SUM(P20:P58)</f>
        <v>790</v>
      </c>
      <c r="Q59" s="16">
        <f>SUM(Q20:Q58)</f>
        <v>5124</v>
      </c>
      <c r="R59" s="16">
        <f>SUM(R20:R58)</f>
        <v>157</v>
      </c>
      <c r="T59" s="16">
        <f>SUM(T20:T58)</f>
        <v>184</v>
      </c>
      <c r="U59" s="16">
        <f>SUM(U20:U58)</f>
        <v>36</v>
      </c>
      <c r="W59" s="16">
        <f>SUM(W20:W58)</f>
        <v>639</v>
      </c>
      <c r="X59" s="16"/>
      <c r="Y59" s="16"/>
      <c r="Z59" s="16"/>
      <c r="AA59" s="16"/>
      <c r="AB59" s="16">
        <f t="shared" ref="AB59:AD59" si="6">SUM(AB20:AB58)</f>
        <v>0</v>
      </c>
      <c r="AC59" s="16">
        <f t="shared" si="6"/>
        <v>442</v>
      </c>
      <c r="AD59" s="16">
        <f t="shared" si="6"/>
        <v>15550</v>
      </c>
    </row>
    <row r="60" spans="1:30" s="3" customFormat="1" ht="16.5">
      <c r="E60" s="11"/>
      <c r="F60" s="11"/>
      <c r="T60" s="3">
        <f>T59/2</f>
        <v>92</v>
      </c>
      <c r="U60" s="3">
        <f>U59/2</f>
        <v>18</v>
      </c>
    </row>
    <row r="61" spans="1:30" s="3" customFormat="1" ht="16.5">
      <c r="B61" s="14" t="s">
        <v>65</v>
      </c>
      <c r="C61" s="660" t="s">
        <v>66</v>
      </c>
      <c r="D61" s="661"/>
      <c r="E61" s="661"/>
      <c r="F61" s="662"/>
      <c r="G61" s="15" t="s">
        <v>6</v>
      </c>
      <c r="H61" s="8" t="s">
        <v>7</v>
      </c>
      <c r="I61" s="8" t="s">
        <v>8</v>
      </c>
      <c r="J61" s="8" t="s">
        <v>9</v>
      </c>
      <c r="K61" s="8" t="s">
        <v>10</v>
      </c>
      <c r="L61" s="8" t="s">
        <v>11</v>
      </c>
      <c r="M61" s="8" t="s">
        <v>12</v>
      </c>
      <c r="N61" s="8" t="s">
        <v>13</v>
      </c>
      <c r="O61" s="8" t="s">
        <v>14</v>
      </c>
      <c r="P61" s="8" t="s">
        <v>15</v>
      </c>
      <c r="Q61" s="8" t="s">
        <v>16</v>
      </c>
      <c r="R61" s="8" t="s">
        <v>17</v>
      </c>
      <c r="S61" s="8" t="s">
        <v>18</v>
      </c>
      <c r="T61" s="8" t="s">
        <v>22</v>
      </c>
      <c r="U61" s="8" t="s">
        <v>23</v>
      </c>
      <c r="V61" s="8" t="s">
        <v>24</v>
      </c>
      <c r="W61" s="8" t="s">
        <v>25</v>
      </c>
      <c r="X61" s="8" t="s">
        <v>26</v>
      </c>
      <c r="Y61" s="284" t="s">
        <v>27</v>
      </c>
      <c r="Z61" s="284" t="s">
        <v>28</v>
      </c>
      <c r="AA61" s="284" t="s">
        <v>29</v>
      </c>
    </row>
    <row r="62" spans="1:30" s="3" customFormat="1" ht="16.5">
      <c r="C62" s="663"/>
      <c r="D62" s="664"/>
      <c r="E62" s="664"/>
      <c r="F62" s="665"/>
      <c r="G62" s="9">
        <f>G59</f>
        <v>20379</v>
      </c>
      <c r="H62" s="9">
        <f>H59+92</f>
        <v>194</v>
      </c>
      <c r="I62" s="9">
        <f>I59+18</f>
        <v>3152</v>
      </c>
      <c r="J62" s="9">
        <f>J59+92</f>
        <v>4685</v>
      </c>
      <c r="K62" s="9">
        <f>K59+18</f>
        <v>69</v>
      </c>
      <c r="L62" s="9">
        <f>L59</f>
        <v>108</v>
      </c>
      <c r="M62" s="9">
        <f>M59</f>
        <v>72</v>
      </c>
      <c r="O62" s="9">
        <f>O59</f>
        <v>118</v>
      </c>
      <c r="P62" s="9">
        <f>P59</f>
        <v>790</v>
      </c>
      <c r="Q62" s="9">
        <f>Q59</f>
        <v>5124</v>
      </c>
      <c r="R62" s="9">
        <f>R59</f>
        <v>157</v>
      </c>
      <c r="T62" s="9">
        <f>W59</f>
        <v>639</v>
      </c>
      <c r="U62" s="9"/>
      <c r="V62" s="9"/>
      <c r="W62" s="37"/>
      <c r="X62" s="37"/>
      <c r="Y62" s="3">
        <v>0</v>
      </c>
      <c r="Z62" s="3">
        <f>AC59</f>
        <v>442</v>
      </c>
      <c r="AA62" s="3">
        <f>SUM(H62:Z62)</f>
        <v>15550</v>
      </c>
    </row>
    <row r="63" spans="1:30" s="3" customFormat="1" ht="16.5">
      <c r="E63" s="11"/>
      <c r="F63" s="11"/>
    </row>
    <row r="64" spans="1:30" s="3" customFormat="1" ht="30.75" customHeight="1">
      <c r="B64" s="14" t="s">
        <v>67</v>
      </c>
      <c r="C64" s="666" t="s">
        <v>68</v>
      </c>
      <c r="D64" s="666"/>
      <c r="E64" s="666"/>
      <c r="F64" s="666"/>
      <c r="G64" s="15" t="s">
        <v>6</v>
      </c>
      <c r="H64" s="667" t="s">
        <v>69</v>
      </c>
      <c r="I64" s="667"/>
      <c r="J64" s="667" t="s">
        <v>70</v>
      </c>
      <c r="K64" s="667"/>
      <c r="L64" s="8" t="s">
        <v>11</v>
      </c>
      <c r="M64" s="8" t="s">
        <v>12</v>
      </c>
      <c r="N64" s="8" t="s">
        <v>13</v>
      </c>
      <c r="O64" s="8" t="s">
        <v>14</v>
      </c>
      <c r="P64" s="8" t="s">
        <v>15</v>
      </c>
      <c r="Q64" s="8" t="s">
        <v>16</v>
      </c>
      <c r="R64" s="8" t="s">
        <v>17</v>
      </c>
      <c r="S64" s="8" t="s">
        <v>18</v>
      </c>
      <c r="T64" s="8" t="s">
        <v>22</v>
      </c>
      <c r="U64" s="8" t="s">
        <v>23</v>
      </c>
      <c r="V64" s="8" t="s">
        <v>24</v>
      </c>
      <c r="W64" s="8" t="s">
        <v>25</v>
      </c>
      <c r="X64" s="8" t="s">
        <v>26</v>
      </c>
      <c r="Y64" s="284" t="s">
        <v>27</v>
      </c>
      <c r="Z64" s="284" t="s">
        <v>28</v>
      </c>
      <c r="AA64" s="284" t="s">
        <v>29</v>
      </c>
    </row>
    <row r="65" spans="1:30" s="3" customFormat="1" ht="16.5">
      <c r="C65" s="666"/>
      <c r="D65" s="666"/>
      <c r="E65" s="666"/>
      <c r="F65" s="666"/>
      <c r="G65" s="9">
        <f>G59</f>
        <v>20379</v>
      </c>
      <c r="H65" s="668">
        <f>H62+J62</f>
        <v>4879</v>
      </c>
      <c r="I65" s="668"/>
      <c r="J65" s="668">
        <f>I62+K62</f>
        <v>3221</v>
      </c>
      <c r="K65" s="668"/>
      <c r="L65" s="9">
        <f>L62</f>
        <v>108</v>
      </c>
      <c r="M65" s="9">
        <f t="shared" ref="M65" si="7">M62</f>
        <v>72</v>
      </c>
      <c r="N65" s="3" t="s">
        <v>790</v>
      </c>
      <c r="O65" s="9">
        <f>O62</f>
        <v>118</v>
      </c>
      <c r="P65" s="9">
        <f>P62</f>
        <v>790</v>
      </c>
      <c r="Q65" s="9">
        <f>Q62</f>
        <v>5124</v>
      </c>
      <c r="R65" s="9">
        <f>R62</f>
        <v>157</v>
      </c>
      <c r="S65" s="3" t="s">
        <v>790</v>
      </c>
      <c r="T65" s="9">
        <f>T62</f>
        <v>639</v>
      </c>
      <c r="U65" s="487" t="s">
        <v>790</v>
      </c>
      <c r="V65" s="487" t="s">
        <v>790</v>
      </c>
      <c r="W65" s="487" t="s">
        <v>790</v>
      </c>
      <c r="X65" s="487" t="s">
        <v>790</v>
      </c>
      <c r="Y65" s="3">
        <v>0</v>
      </c>
      <c r="Z65" s="3">
        <f>Z62</f>
        <v>442</v>
      </c>
      <c r="AA65" s="3">
        <f>SUM(H65:Z65)</f>
        <v>15550</v>
      </c>
    </row>
    <row r="67" spans="1:30" s="274" customFormat="1">
      <c r="C67" s="274" t="s">
        <v>801</v>
      </c>
    </row>
    <row r="68" spans="1:30" s="277" customFormat="1" ht="16.5">
      <c r="A68" s="279">
        <v>4</v>
      </c>
      <c r="B68" s="290">
        <v>2</v>
      </c>
      <c r="C68" s="280" t="s">
        <v>140</v>
      </c>
      <c r="D68" s="280" t="s">
        <v>146</v>
      </c>
      <c r="E68" s="542">
        <v>239</v>
      </c>
      <c r="F68" s="542" t="s">
        <v>142</v>
      </c>
      <c r="G68" s="542">
        <v>554</v>
      </c>
      <c r="H68" s="35">
        <v>7</v>
      </c>
      <c r="I68" s="35">
        <v>77</v>
      </c>
      <c r="J68" s="35">
        <v>81</v>
      </c>
      <c r="K68" s="35">
        <v>0</v>
      </c>
      <c r="L68" s="35">
        <v>7</v>
      </c>
      <c r="M68" s="35">
        <v>0</v>
      </c>
      <c r="O68" s="35">
        <v>4</v>
      </c>
      <c r="P68" s="35">
        <v>16</v>
      </c>
      <c r="Q68" s="35">
        <v>170</v>
      </c>
      <c r="R68" s="35">
        <v>7</v>
      </c>
      <c r="T68" s="287">
        <v>2</v>
      </c>
      <c r="U68" s="287">
        <v>0</v>
      </c>
      <c r="W68" s="285">
        <v>28</v>
      </c>
      <c r="X68" s="285"/>
      <c r="Y68" s="285"/>
      <c r="Z68" s="285"/>
      <c r="AA68" s="285"/>
      <c r="AB68" s="285">
        <v>0</v>
      </c>
      <c r="AC68" s="285">
        <v>13</v>
      </c>
      <c r="AD68" s="285">
        <f t="shared" ref="AD68" si="8">SUM(H68:AC68)</f>
        <v>412</v>
      </c>
    </row>
    <row r="70" spans="1:30" s="3" customFormat="1" ht="16.5">
      <c r="A70" s="2" t="s">
        <v>0</v>
      </c>
      <c r="B70" s="7" t="s">
        <v>1</v>
      </c>
      <c r="C70" s="6" t="s">
        <v>2</v>
      </c>
      <c r="D70" s="6" t="s">
        <v>3</v>
      </c>
      <c r="E70" s="1" t="s">
        <v>4</v>
      </c>
      <c r="F70" s="1" t="s">
        <v>5</v>
      </c>
      <c r="G70" s="1" t="s">
        <v>6</v>
      </c>
      <c r="H70" s="8" t="s">
        <v>7</v>
      </c>
      <c r="I70" s="8" t="s">
        <v>8</v>
      </c>
      <c r="J70" s="8" t="s">
        <v>9</v>
      </c>
      <c r="K70" s="8" t="s">
        <v>10</v>
      </c>
      <c r="L70" s="8" t="s">
        <v>11</v>
      </c>
      <c r="M70" s="8" t="s">
        <v>12</v>
      </c>
      <c r="N70" s="8" t="s">
        <v>13</v>
      </c>
      <c r="O70" s="8" t="s">
        <v>14</v>
      </c>
      <c r="P70" s="8" t="s">
        <v>15</v>
      </c>
      <c r="Q70" s="8" t="s">
        <v>16</v>
      </c>
      <c r="R70" s="8" t="s">
        <v>17</v>
      </c>
      <c r="S70" s="8" t="s">
        <v>18</v>
      </c>
      <c r="T70" s="10" t="s">
        <v>19</v>
      </c>
      <c r="U70" s="10" t="s">
        <v>20</v>
      </c>
      <c r="V70" s="10" t="s">
        <v>21</v>
      </c>
      <c r="W70" s="8" t="s">
        <v>22</v>
      </c>
      <c r="X70" s="8" t="s">
        <v>23</v>
      </c>
      <c r="Y70" s="8" t="s">
        <v>24</v>
      </c>
      <c r="Z70" s="8" t="s">
        <v>25</v>
      </c>
      <c r="AA70" s="8" t="s">
        <v>26</v>
      </c>
      <c r="AB70" s="8" t="s">
        <v>27</v>
      </c>
      <c r="AC70" s="8" t="s">
        <v>28</v>
      </c>
      <c r="AD70" s="8" t="s">
        <v>29</v>
      </c>
    </row>
    <row r="71" spans="1:30" s="3" customFormat="1" ht="16.5">
      <c r="A71" s="4">
        <v>4</v>
      </c>
      <c r="B71" s="13">
        <v>115</v>
      </c>
      <c r="C71" s="5" t="s">
        <v>172</v>
      </c>
      <c r="D71" s="5" t="s">
        <v>172</v>
      </c>
      <c r="E71" s="525">
        <v>805</v>
      </c>
      <c r="F71" s="505" t="s">
        <v>31</v>
      </c>
      <c r="G71" s="530">
        <v>420</v>
      </c>
      <c r="H71" s="9">
        <v>2</v>
      </c>
      <c r="I71" s="9">
        <v>85</v>
      </c>
      <c r="J71" s="9">
        <v>106</v>
      </c>
      <c r="K71" s="9">
        <v>0</v>
      </c>
      <c r="L71" s="9">
        <v>3</v>
      </c>
      <c r="M71" s="9">
        <v>2</v>
      </c>
      <c r="N71" s="9">
        <v>1</v>
      </c>
      <c r="O71" s="9">
        <v>0</v>
      </c>
      <c r="P71" s="9">
        <v>130</v>
      </c>
      <c r="Q71" s="9">
        <v>6</v>
      </c>
      <c r="R71" s="9">
        <v>0</v>
      </c>
      <c r="S71" s="9">
        <v>0</v>
      </c>
      <c r="T71" s="25">
        <v>0</v>
      </c>
      <c r="U71" s="25">
        <v>1</v>
      </c>
      <c r="V71" s="25"/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13</v>
      </c>
      <c r="AD71" s="9">
        <f>SUM(H71:AC71)</f>
        <v>349</v>
      </c>
    </row>
    <row r="72" spans="1:30" s="3" customFormat="1" ht="16.5">
      <c r="A72" s="4">
        <v>4</v>
      </c>
      <c r="B72" s="13">
        <v>115</v>
      </c>
      <c r="C72" s="5" t="s">
        <v>172</v>
      </c>
      <c r="D72" s="5" t="s">
        <v>172</v>
      </c>
      <c r="E72" s="289">
        <v>805</v>
      </c>
      <c r="F72" s="505" t="s">
        <v>32</v>
      </c>
      <c r="G72" s="530">
        <v>420</v>
      </c>
      <c r="H72" s="9">
        <v>0</v>
      </c>
      <c r="I72" s="9">
        <v>67</v>
      </c>
      <c r="J72" s="9">
        <v>119</v>
      </c>
      <c r="K72" s="9">
        <v>0</v>
      </c>
      <c r="L72" s="9">
        <v>2</v>
      </c>
      <c r="M72" s="9">
        <v>0</v>
      </c>
      <c r="N72" s="9">
        <v>1</v>
      </c>
      <c r="O72" s="9">
        <v>0</v>
      </c>
      <c r="P72" s="9">
        <v>140</v>
      </c>
      <c r="Q72" s="9">
        <v>10</v>
      </c>
      <c r="R72" s="9">
        <v>0</v>
      </c>
      <c r="S72" s="9">
        <v>0</v>
      </c>
      <c r="T72" s="25">
        <v>0</v>
      </c>
      <c r="U72" s="25">
        <v>0</v>
      </c>
      <c r="V72" s="25"/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5</v>
      </c>
      <c r="AD72" s="9">
        <f t="shared" ref="AD72:AD75" si="9">SUM(H72:AC72)</f>
        <v>344</v>
      </c>
    </row>
    <row r="73" spans="1:30" s="3" customFormat="1" ht="16.5">
      <c r="A73" s="4">
        <v>4</v>
      </c>
      <c r="B73" s="13">
        <v>115</v>
      </c>
      <c r="C73" s="5" t="s">
        <v>172</v>
      </c>
      <c r="D73" s="5" t="s">
        <v>172</v>
      </c>
      <c r="E73" s="525">
        <v>804</v>
      </c>
      <c r="F73" s="505" t="s">
        <v>31</v>
      </c>
      <c r="G73" s="530">
        <v>625</v>
      </c>
      <c r="H73" s="9">
        <v>1</v>
      </c>
      <c r="I73" s="9">
        <v>140</v>
      </c>
      <c r="J73" s="9">
        <v>182</v>
      </c>
      <c r="K73" s="9">
        <v>0</v>
      </c>
      <c r="L73" s="9">
        <v>2</v>
      </c>
      <c r="M73" s="9">
        <v>2</v>
      </c>
      <c r="N73" s="9">
        <v>1</v>
      </c>
      <c r="O73" s="9">
        <v>0</v>
      </c>
      <c r="P73" s="9">
        <v>167</v>
      </c>
      <c r="Q73" s="9">
        <v>6</v>
      </c>
      <c r="R73" s="9">
        <v>0</v>
      </c>
      <c r="S73" s="9">
        <v>0</v>
      </c>
      <c r="T73" s="25">
        <v>0</v>
      </c>
      <c r="U73" s="25">
        <v>0</v>
      </c>
      <c r="V73" s="25"/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15</v>
      </c>
      <c r="AD73" s="9">
        <f t="shared" si="9"/>
        <v>516</v>
      </c>
    </row>
    <row r="74" spans="1:30" s="3" customFormat="1" ht="16.5">
      <c r="A74" s="4">
        <v>4</v>
      </c>
      <c r="B74" s="13">
        <v>115</v>
      </c>
      <c r="C74" s="5" t="s">
        <v>172</v>
      </c>
      <c r="D74" s="5" t="s">
        <v>172</v>
      </c>
      <c r="E74" s="289">
        <v>804</v>
      </c>
      <c r="F74" s="505" t="s">
        <v>32</v>
      </c>
      <c r="G74" s="530">
        <v>624</v>
      </c>
      <c r="H74" s="9">
        <v>1</v>
      </c>
      <c r="I74" s="9">
        <v>109</v>
      </c>
      <c r="J74" s="9">
        <v>158</v>
      </c>
      <c r="K74" s="9">
        <v>2</v>
      </c>
      <c r="L74" s="9">
        <v>4</v>
      </c>
      <c r="M74" s="9">
        <v>2</v>
      </c>
      <c r="N74" s="9">
        <v>1</v>
      </c>
      <c r="O74" s="9">
        <v>0</v>
      </c>
      <c r="P74" s="9">
        <v>203</v>
      </c>
      <c r="Q74" s="9">
        <v>11</v>
      </c>
      <c r="R74" s="9">
        <v>0</v>
      </c>
      <c r="S74" s="9">
        <v>0</v>
      </c>
      <c r="T74" s="25">
        <v>1</v>
      </c>
      <c r="U74" s="25">
        <v>1</v>
      </c>
      <c r="V74" s="25"/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9">
        <v>0</v>
      </c>
      <c r="AC74" s="9">
        <v>23</v>
      </c>
      <c r="AD74" s="9">
        <f t="shared" si="9"/>
        <v>516</v>
      </c>
    </row>
    <row r="75" spans="1:30" s="3" customFormat="1" ht="16.5">
      <c r="A75" s="4">
        <v>4</v>
      </c>
      <c r="B75" s="13">
        <v>115</v>
      </c>
      <c r="C75" s="5" t="s">
        <v>172</v>
      </c>
      <c r="D75" s="5" t="s">
        <v>172</v>
      </c>
      <c r="E75" s="12">
        <v>806</v>
      </c>
      <c r="F75" s="505" t="s">
        <v>31</v>
      </c>
      <c r="G75" s="24">
        <v>674</v>
      </c>
      <c r="H75" s="9">
        <v>1</v>
      </c>
      <c r="I75" s="9">
        <v>110</v>
      </c>
      <c r="J75" s="9">
        <v>195</v>
      </c>
      <c r="K75" s="9">
        <v>0</v>
      </c>
      <c r="L75" s="9">
        <v>4</v>
      </c>
      <c r="M75" s="9">
        <v>0</v>
      </c>
      <c r="N75" s="9">
        <v>1</v>
      </c>
      <c r="O75" s="9">
        <v>0</v>
      </c>
      <c r="P75" s="9">
        <v>216</v>
      </c>
      <c r="Q75" s="9">
        <v>0</v>
      </c>
      <c r="R75" s="9">
        <v>0</v>
      </c>
      <c r="S75" s="9">
        <v>0</v>
      </c>
      <c r="T75" s="25">
        <v>0</v>
      </c>
      <c r="U75" s="25">
        <v>0</v>
      </c>
      <c r="V75" s="25"/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8</v>
      </c>
      <c r="AD75" s="9">
        <f t="shared" si="9"/>
        <v>535</v>
      </c>
    </row>
    <row r="76" spans="1:30" s="3" customFormat="1" ht="16.5">
      <c r="B76" s="14" t="s">
        <v>63</v>
      </c>
      <c r="C76" s="659" t="s">
        <v>64</v>
      </c>
      <c r="D76" s="659"/>
      <c r="E76" s="23"/>
      <c r="F76" s="23"/>
      <c r="G76" s="16">
        <f t="shared" ref="G76:AD76" si="10">SUM(G71:G75)</f>
        <v>2763</v>
      </c>
      <c r="H76" s="16">
        <f t="shared" si="10"/>
        <v>5</v>
      </c>
      <c r="I76" s="16">
        <f t="shared" si="10"/>
        <v>511</v>
      </c>
      <c r="J76" s="16">
        <f t="shared" si="10"/>
        <v>760</v>
      </c>
      <c r="K76" s="16">
        <f t="shared" si="10"/>
        <v>2</v>
      </c>
      <c r="L76" s="16">
        <f t="shared" si="10"/>
        <v>15</v>
      </c>
      <c r="M76" s="16">
        <f t="shared" si="10"/>
        <v>6</v>
      </c>
      <c r="N76" s="16">
        <f t="shared" si="10"/>
        <v>5</v>
      </c>
      <c r="O76" s="16">
        <f t="shared" si="10"/>
        <v>0</v>
      </c>
      <c r="P76" s="16">
        <f t="shared" si="10"/>
        <v>856</v>
      </c>
      <c r="Q76" s="16">
        <f t="shared" si="10"/>
        <v>33</v>
      </c>
      <c r="R76" s="16">
        <f t="shared" si="10"/>
        <v>0</v>
      </c>
      <c r="S76" s="16">
        <f t="shared" si="10"/>
        <v>0</v>
      </c>
      <c r="T76" s="16">
        <f t="shared" si="10"/>
        <v>1</v>
      </c>
      <c r="U76" s="16">
        <f t="shared" si="10"/>
        <v>2</v>
      </c>
      <c r="V76" s="16">
        <f t="shared" si="10"/>
        <v>0</v>
      </c>
      <c r="W76" s="16">
        <f t="shared" si="10"/>
        <v>0</v>
      </c>
      <c r="X76" s="16">
        <f t="shared" si="10"/>
        <v>0</v>
      </c>
      <c r="Y76" s="16">
        <f t="shared" si="10"/>
        <v>0</v>
      </c>
      <c r="Z76" s="16">
        <f t="shared" si="10"/>
        <v>0</v>
      </c>
      <c r="AA76" s="16">
        <f t="shared" si="10"/>
        <v>0</v>
      </c>
      <c r="AB76" s="16">
        <f t="shared" si="10"/>
        <v>0</v>
      </c>
      <c r="AC76" s="16">
        <f t="shared" si="10"/>
        <v>64</v>
      </c>
      <c r="AD76" s="16">
        <f t="shared" si="10"/>
        <v>2260</v>
      </c>
    </row>
    <row r="77" spans="1:30" s="3" customFormat="1" ht="16.5">
      <c r="E77" s="11"/>
      <c r="F77" s="11"/>
    </row>
    <row r="78" spans="1:30" s="3" customFormat="1" ht="16.5">
      <c r="B78" s="14" t="s">
        <v>65</v>
      </c>
      <c r="C78" s="660" t="s">
        <v>66</v>
      </c>
      <c r="D78" s="661"/>
      <c r="E78" s="661"/>
      <c r="F78" s="662"/>
      <c r="G78" s="15" t="s">
        <v>6</v>
      </c>
      <c r="H78" s="8" t="s">
        <v>7</v>
      </c>
      <c r="I78" s="8" t="s">
        <v>8</v>
      </c>
      <c r="J78" s="8" t="s">
        <v>9</v>
      </c>
      <c r="K78" s="8" t="s">
        <v>10</v>
      </c>
      <c r="L78" s="8" t="s">
        <v>11</v>
      </c>
      <c r="M78" s="8" t="s">
        <v>12</v>
      </c>
      <c r="N78" s="8" t="s">
        <v>13</v>
      </c>
      <c r="O78" s="8" t="s">
        <v>14</v>
      </c>
      <c r="P78" s="8" t="s">
        <v>15</v>
      </c>
      <c r="Q78" s="8" t="s">
        <v>16</v>
      </c>
      <c r="R78" s="8" t="s">
        <v>17</v>
      </c>
      <c r="S78" s="8" t="s">
        <v>18</v>
      </c>
      <c r="T78" s="8" t="s">
        <v>22</v>
      </c>
      <c r="U78" s="8" t="s">
        <v>23</v>
      </c>
      <c r="V78" s="8" t="s">
        <v>24</v>
      </c>
      <c r="W78" s="8" t="s">
        <v>25</v>
      </c>
      <c r="X78" s="8" t="s">
        <v>26</v>
      </c>
      <c r="Y78" s="8" t="s">
        <v>27</v>
      </c>
      <c r="Z78" s="8" t="s">
        <v>28</v>
      </c>
      <c r="AA78" s="8" t="s">
        <v>29</v>
      </c>
    </row>
    <row r="79" spans="1:30" s="3" customFormat="1" ht="16.5">
      <c r="C79" s="663"/>
      <c r="D79" s="664"/>
      <c r="E79" s="664"/>
      <c r="F79" s="665"/>
      <c r="G79" s="9">
        <v>2763</v>
      </c>
      <c r="H79" s="9">
        <f>H76</f>
        <v>5</v>
      </c>
      <c r="I79" s="9">
        <f>I76+1</f>
        <v>512</v>
      </c>
      <c r="J79" s="9">
        <f>J76+1</f>
        <v>761</v>
      </c>
      <c r="K79" s="9">
        <f>K76+1</f>
        <v>3</v>
      </c>
      <c r="L79" s="9">
        <v>15</v>
      </c>
      <c r="M79" s="9">
        <v>6</v>
      </c>
      <c r="N79" s="9">
        <v>5</v>
      </c>
      <c r="O79" s="9">
        <v>0</v>
      </c>
      <c r="P79" s="9">
        <v>856</v>
      </c>
      <c r="Q79" s="9">
        <v>33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64</v>
      </c>
      <c r="AA79" s="9">
        <f>SUM(H79:Z79)</f>
        <v>2260</v>
      </c>
    </row>
    <row r="80" spans="1:30" s="3" customFormat="1" ht="16.5">
      <c r="E80" s="11"/>
      <c r="F80" s="11"/>
    </row>
    <row r="81" spans="1:30" s="3" customFormat="1" ht="30.75" customHeight="1">
      <c r="B81" s="14" t="s">
        <v>67</v>
      </c>
      <c r="C81" s="666" t="s">
        <v>68</v>
      </c>
      <c r="D81" s="666"/>
      <c r="E81" s="666"/>
      <c r="F81" s="666"/>
      <c r="G81" s="15" t="s">
        <v>6</v>
      </c>
      <c r="H81" s="667" t="s">
        <v>69</v>
      </c>
      <c r="I81" s="667"/>
      <c r="J81" s="667" t="s">
        <v>70</v>
      </c>
      <c r="K81" s="667"/>
      <c r="L81" s="8" t="s">
        <v>11</v>
      </c>
      <c r="M81" s="8" t="s">
        <v>12</v>
      </c>
      <c r="N81" s="8" t="s">
        <v>13</v>
      </c>
      <c r="O81" s="8" t="s">
        <v>14</v>
      </c>
      <c r="P81" s="8" t="s">
        <v>15</v>
      </c>
      <c r="Q81" s="8" t="s">
        <v>16</v>
      </c>
      <c r="R81" s="8" t="s">
        <v>17</v>
      </c>
      <c r="S81" s="8" t="s">
        <v>18</v>
      </c>
      <c r="T81" s="8" t="s">
        <v>22</v>
      </c>
      <c r="U81" s="8" t="s">
        <v>23</v>
      </c>
      <c r="V81" s="8" t="s">
        <v>24</v>
      </c>
      <c r="W81" s="8" t="s">
        <v>25</v>
      </c>
      <c r="X81" s="8" t="s">
        <v>26</v>
      </c>
      <c r="Y81" s="8" t="s">
        <v>27</v>
      </c>
      <c r="Z81" s="8" t="s">
        <v>28</v>
      </c>
      <c r="AA81" s="8" t="s">
        <v>29</v>
      </c>
    </row>
    <row r="82" spans="1:30" s="3" customFormat="1" ht="16.5">
      <c r="C82" s="666"/>
      <c r="D82" s="666"/>
      <c r="E82" s="666"/>
      <c r="F82" s="666"/>
      <c r="G82" s="9">
        <f>G76</f>
        <v>2763</v>
      </c>
      <c r="H82" s="668">
        <f>H79+J79</f>
        <v>766</v>
      </c>
      <c r="I82" s="668"/>
      <c r="J82" s="668">
        <f>I79+K79</f>
        <v>515</v>
      </c>
      <c r="K82" s="668"/>
      <c r="L82" s="9">
        <f>L79</f>
        <v>15</v>
      </c>
      <c r="M82" s="9">
        <f t="shared" ref="M82:Q82" si="11">M79</f>
        <v>6</v>
      </c>
      <c r="N82" s="9">
        <f t="shared" si="11"/>
        <v>5</v>
      </c>
      <c r="O82" s="9" t="s">
        <v>790</v>
      </c>
      <c r="P82" s="9">
        <f t="shared" si="11"/>
        <v>856</v>
      </c>
      <c r="Q82" s="9">
        <f t="shared" si="11"/>
        <v>33</v>
      </c>
      <c r="R82" s="9" t="s">
        <v>790</v>
      </c>
      <c r="S82" s="285" t="s">
        <v>790</v>
      </c>
      <c r="T82" s="285" t="s">
        <v>790</v>
      </c>
      <c r="U82" s="285" t="s">
        <v>790</v>
      </c>
      <c r="V82" s="285" t="s">
        <v>790</v>
      </c>
      <c r="W82" s="285" t="s">
        <v>790</v>
      </c>
      <c r="X82" s="285" t="s">
        <v>790</v>
      </c>
      <c r="Y82" s="9">
        <v>0</v>
      </c>
      <c r="Z82" s="9">
        <v>64</v>
      </c>
      <c r="AA82" s="285">
        <f>SUM(H82:Z82)</f>
        <v>2260</v>
      </c>
    </row>
    <row r="85" spans="1:30" s="3" customFormat="1" ht="16.5">
      <c r="A85" s="2" t="s">
        <v>0</v>
      </c>
      <c r="B85" s="7" t="s">
        <v>1</v>
      </c>
      <c r="C85" s="6" t="s">
        <v>2</v>
      </c>
      <c r="D85" s="6" t="s">
        <v>3</v>
      </c>
      <c r="E85" s="1" t="s">
        <v>4</v>
      </c>
      <c r="F85" s="1" t="s">
        <v>5</v>
      </c>
      <c r="G85" s="1" t="s">
        <v>6</v>
      </c>
      <c r="H85" s="8" t="s">
        <v>7</v>
      </c>
      <c r="I85" s="8" t="s">
        <v>8</v>
      </c>
      <c r="J85" s="8" t="s">
        <v>9</v>
      </c>
      <c r="K85" s="8" t="s">
        <v>10</v>
      </c>
      <c r="L85" s="8" t="s">
        <v>11</v>
      </c>
      <c r="M85" s="8" t="s">
        <v>12</v>
      </c>
      <c r="N85" s="8" t="s">
        <v>13</v>
      </c>
      <c r="O85" s="8" t="s">
        <v>14</v>
      </c>
      <c r="P85" s="8" t="s">
        <v>15</v>
      </c>
      <c r="Q85" s="8" t="s">
        <v>16</v>
      </c>
      <c r="R85" s="8" t="s">
        <v>17</v>
      </c>
      <c r="S85" s="8" t="s">
        <v>18</v>
      </c>
      <c r="T85" s="10" t="s">
        <v>19</v>
      </c>
      <c r="U85" s="10" t="s">
        <v>20</v>
      </c>
      <c r="V85" s="10" t="s">
        <v>21</v>
      </c>
      <c r="W85" s="8" t="s">
        <v>22</v>
      </c>
      <c r="X85" s="8" t="s">
        <v>23</v>
      </c>
      <c r="Y85" s="8" t="s">
        <v>24</v>
      </c>
      <c r="Z85" s="8" t="s">
        <v>25</v>
      </c>
      <c r="AA85" s="8" t="s">
        <v>26</v>
      </c>
      <c r="AB85" s="8" t="s">
        <v>27</v>
      </c>
      <c r="AC85" s="8" t="s">
        <v>28</v>
      </c>
      <c r="AD85" s="8" t="s">
        <v>29</v>
      </c>
    </row>
    <row r="86" spans="1:30" s="3" customFormat="1" ht="16.5">
      <c r="A86" s="4">
        <v>4</v>
      </c>
      <c r="B86" s="13">
        <v>175</v>
      </c>
      <c r="C86" s="5" t="s">
        <v>173</v>
      </c>
      <c r="D86" s="5" t="s">
        <v>173</v>
      </c>
      <c r="E86" s="12">
        <v>986</v>
      </c>
      <c r="F86" s="5" t="s">
        <v>31</v>
      </c>
      <c r="G86" s="24">
        <v>564</v>
      </c>
      <c r="H86" s="9">
        <v>101</v>
      </c>
      <c r="I86" s="9">
        <v>73</v>
      </c>
      <c r="J86" s="9">
        <v>28</v>
      </c>
      <c r="K86" s="9">
        <v>1</v>
      </c>
      <c r="L86" s="9">
        <v>39</v>
      </c>
      <c r="M86" s="9">
        <v>0</v>
      </c>
      <c r="N86" s="9">
        <v>2</v>
      </c>
      <c r="O86" s="9">
        <v>9</v>
      </c>
      <c r="P86" s="9">
        <v>58</v>
      </c>
      <c r="Q86" s="9">
        <v>39</v>
      </c>
      <c r="R86" s="9"/>
      <c r="S86" s="9">
        <v>0</v>
      </c>
      <c r="T86" s="25">
        <v>23</v>
      </c>
      <c r="U86" s="25">
        <v>1</v>
      </c>
      <c r="V86" s="25"/>
      <c r="W86" s="9"/>
      <c r="X86" s="9"/>
      <c r="Y86" s="9"/>
      <c r="Z86" s="9"/>
      <c r="AA86" s="9"/>
      <c r="AB86" s="9"/>
      <c r="AC86" s="9">
        <v>21</v>
      </c>
      <c r="AD86" s="9">
        <f>SUM(H86:AC86)</f>
        <v>395</v>
      </c>
    </row>
    <row r="87" spans="1:30" s="3" customFormat="1" ht="16.5">
      <c r="A87" s="4">
        <v>4</v>
      </c>
      <c r="B87" s="13">
        <v>175</v>
      </c>
      <c r="C87" s="5" t="s">
        <v>173</v>
      </c>
      <c r="D87" s="5" t="s">
        <v>173</v>
      </c>
      <c r="E87" s="12">
        <v>986</v>
      </c>
      <c r="F87" s="5" t="s">
        <v>32</v>
      </c>
      <c r="G87" s="24">
        <v>564</v>
      </c>
      <c r="H87" s="9">
        <v>100</v>
      </c>
      <c r="I87" s="9">
        <v>74</v>
      </c>
      <c r="J87" s="9">
        <v>22</v>
      </c>
      <c r="K87" s="9">
        <v>2</v>
      </c>
      <c r="L87" s="9">
        <v>40</v>
      </c>
      <c r="M87" s="9">
        <v>0</v>
      </c>
      <c r="N87" s="9">
        <v>4</v>
      </c>
      <c r="O87" s="9">
        <v>15</v>
      </c>
      <c r="P87" s="9">
        <v>51</v>
      </c>
      <c r="Q87" s="9">
        <v>47</v>
      </c>
      <c r="R87" s="9"/>
      <c r="S87" s="9">
        <v>1</v>
      </c>
      <c r="T87" s="25">
        <v>22</v>
      </c>
      <c r="U87" s="25">
        <v>4</v>
      </c>
      <c r="V87" s="25"/>
      <c r="W87" s="9"/>
      <c r="X87" s="9"/>
      <c r="Y87" s="9"/>
      <c r="Z87" s="9"/>
      <c r="AA87" s="9"/>
      <c r="AB87" s="9"/>
      <c r="AC87" s="9">
        <v>16</v>
      </c>
      <c r="AD87" s="9">
        <f t="shared" ref="AD87:AD104" si="12">SUM(H87:AC87)</f>
        <v>398</v>
      </c>
    </row>
    <row r="88" spans="1:30" s="3" customFormat="1" ht="16.5">
      <c r="A88" s="4">
        <v>4</v>
      </c>
      <c r="B88" s="13">
        <v>175</v>
      </c>
      <c r="C88" s="5" t="s">
        <v>173</v>
      </c>
      <c r="D88" s="5" t="s">
        <v>173</v>
      </c>
      <c r="E88" s="12">
        <v>987</v>
      </c>
      <c r="F88" s="5" t="s">
        <v>31</v>
      </c>
      <c r="G88" s="24">
        <v>505</v>
      </c>
      <c r="H88" s="9">
        <v>59</v>
      </c>
      <c r="I88" s="9">
        <v>94</v>
      </c>
      <c r="J88" s="9">
        <v>30</v>
      </c>
      <c r="K88" s="9">
        <v>2</v>
      </c>
      <c r="L88" s="9">
        <v>43</v>
      </c>
      <c r="M88" s="9">
        <v>0</v>
      </c>
      <c r="N88" s="9">
        <v>10</v>
      </c>
      <c r="O88" s="9">
        <v>11</v>
      </c>
      <c r="P88" s="9">
        <v>34</v>
      </c>
      <c r="Q88" s="9">
        <v>58</v>
      </c>
      <c r="R88" s="9"/>
      <c r="S88" s="9">
        <v>1</v>
      </c>
      <c r="T88" s="25">
        <v>9</v>
      </c>
      <c r="U88" s="25">
        <v>2</v>
      </c>
      <c r="V88" s="25"/>
      <c r="W88" s="9"/>
      <c r="X88" s="9"/>
      <c r="Y88" s="9"/>
      <c r="Z88" s="9"/>
      <c r="AA88" s="9"/>
      <c r="AB88" s="9"/>
      <c r="AC88" s="9">
        <v>15</v>
      </c>
      <c r="AD88" s="9">
        <f t="shared" si="12"/>
        <v>368</v>
      </c>
    </row>
    <row r="89" spans="1:30" s="3" customFormat="1" ht="16.5">
      <c r="A89" s="4">
        <v>4</v>
      </c>
      <c r="B89" s="13">
        <v>175</v>
      </c>
      <c r="C89" s="5" t="s">
        <v>173</v>
      </c>
      <c r="D89" s="5" t="s">
        <v>173</v>
      </c>
      <c r="E89" s="12">
        <v>987</v>
      </c>
      <c r="F89" s="5" t="s">
        <v>32</v>
      </c>
      <c r="G89" s="24">
        <v>505</v>
      </c>
      <c r="H89" s="9">
        <v>57</v>
      </c>
      <c r="I89" s="9">
        <v>91</v>
      </c>
      <c r="J89" s="9">
        <v>29</v>
      </c>
      <c r="K89" s="9">
        <v>5</v>
      </c>
      <c r="L89" s="9">
        <v>33</v>
      </c>
      <c r="M89" s="9">
        <v>0</v>
      </c>
      <c r="N89" s="9">
        <v>13</v>
      </c>
      <c r="O89" s="9">
        <v>18</v>
      </c>
      <c r="P89" s="9">
        <v>18</v>
      </c>
      <c r="Q89" s="9">
        <v>63</v>
      </c>
      <c r="R89" s="9"/>
      <c r="S89" s="9">
        <v>1</v>
      </c>
      <c r="T89" s="25">
        <v>17</v>
      </c>
      <c r="U89" s="25">
        <v>3</v>
      </c>
      <c r="V89" s="25"/>
      <c r="W89" s="9"/>
      <c r="X89" s="9"/>
      <c r="Y89" s="9"/>
      <c r="Z89" s="9"/>
      <c r="AA89" s="9"/>
      <c r="AB89" s="9"/>
      <c r="AC89" s="9">
        <v>16</v>
      </c>
      <c r="AD89" s="9">
        <f t="shared" si="12"/>
        <v>364</v>
      </c>
    </row>
    <row r="90" spans="1:30" s="3" customFormat="1" ht="16.5">
      <c r="A90" s="4">
        <v>4</v>
      </c>
      <c r="B90" s="13">
        <v>175</v>
      </c>
      <c r="C90" s="5" t="s">
        <v>173</v>
      </c>
      <c r="D90" s="5" t="s">
        <v>173</v>
      </c>
      <c r="E90" s="12">
        <v>987</v>
      </c>
      <c r="F90" s="5" t="s">
        <v>33</v>
      </c>
      <c r="G90" s="24">
        <v>504</v>
      </c>
      <c r="H90" s="9">
        <v>69</v>
      </c>
      <c r="I90" s="9">
        <v>80</v>
      </c>
      <c r="J90" s="9">
        <v>39</v>
      </c>
      <c r="K90" s="9">
        <v>10</v>
      </c>
      <c r="L90" s="9">
        <v>21</v>
      </c>
      <c r="M90" s="9">
        <v>1</v>
      </c>
      <c r="N90" s="9">
        <v>18</v>
      </c>
      <c r="O90" s="9">
        <v>7</v>
      </c>
      <c r="P90" s="9">
        <v>19</v>
      </c>
      <c r="Q90" s="9">
        <v>41</v>
      </c>
      <c r="R90" s="9"/>
      <c r="S90" s="9">
        <v>2</v>
      </c>
      <c r="T90" s="25">
        <v>29</v>
      </c>
      <c r="U90" s="25">
        <v>5</v>
      </c>
      <c r="V90" s="25"/>
      <c r="W90" s="9"/>
      <c r="X90" s="9"/>
      <c r="Y90" s="9"/>
      <c r="Z90" s="9"/>
      <c r="AA90" s="9"/>
      <c r="AB90" s="9"/>
      <c r="AC90" s="9">
        <v>18</v>
      </c>
      <c r="AD90" s="9">
        <f t="shared" si="12"/>
        <v>359</v>
      </c>
    </row>
    <row r="91" spans="1:30" s="3" customFormat="1" ht="16.5">
      <c r="A91" s="4">
        <v>4</v>
      </c>
      <c r="B91" s="13">
        <v>175</v>
      </c>
      <c r="C91" s="5" t="s">
        <v>173</v>
      </c>
      <c r="D91" s="5" t="s">
        <v>173</v>
      </c>
      <c r="E91" s="12">
        <v>988</v>
      </c>
      <c r="F91" s="5" t="s">
        <v>31</v>
      </c>
      <c r="G91" s="24">
        <v>463</v>
      </c>
      <c r="H91" s="9">
        <v>70</v>
      </c>
      <c r="I91" s="9">
        <v>83</v>
      </c>
      <c r="J91" s="9">
        <v>19</v>
      </c>
      <c r="K91" s="9">
        <v>1</v>
      </c>
      <c r="L91" s="9">
        <v>21</v>
      </c>
      <c r="M91" s="9">
        <v>0</v>
      </c>
      <c r="N91" s="9">
        <v>2</v>
      </c>
      <c r="O91" s="9">
        <v>15</v>
      </c>
      <c r="P91" s="9">
        <v>35</v>
      </c>
      <c r="Q91" s="9">
        <v>58</v>
      </c>
      <c r="R91" s="9"/>
      <c r="S91" s="9">
        <v>0</v>
      </c>
      <c r="T91" s="25">
        <v>20</v>
      </c>
      <c r="U91" s="25">
        <v>3</v>
      </c>
      <c r="V91" s="25"/>
      <c r="W91" s="9"/>
      <c r="X91" s="9"/>
      <c r="Y91" s="9"/>
      <c r="Z91" s="9"/>
      <c r="AA91" s="9"/>
      <c r="AB91" s="9"/>
      <c r="AC91" s="9">
        <v>12</v>
      </c>
      <c r="AD91" s="9">
        <f t="shared" si="12"/>
        <v>339</v>
      </c>
    </row>
    <row r="92" spans="1:30" s="3" customFormat="1" ht="16.5">
      <c r="A92" s="4">
        <v>4</v>
      </c>
      <c r="B92" s="13">
        <v>175</v>
      </c>
      <c r="C92" s="5" t="s">
        <v>173</v>
      </c>
      <c r="D92" s="5" t="s">
        <v>173</v>
      </c>
      <c r="E92" s="12">
        <v>988</v>
      </c>
      <c r="F92" s="5" t="s">
        <v>32</v>
      </c>
      <c r="G92" s="24">
        <v>463</v>
      </c>
      <c r="H92" s="9">
        <v>85</v>
      </c>
      <c r="I92" s="9">
        <v>70</v>
      </c>
      <c r="J92" s="9">
        <v>26</v>
      </c>
      <c r="K92" s="9">
        <v>0</v>
      </c>
      <c r="L92" s="9">
        <v>21</v>
      </c>
      <c r="M92" s="9">
        <v>1</v>
      </c>
      <c r="N92" s="9">
        <v>5</v>
      </c>
      <c r="O92" s="9">
        <v>8</v>
      </c>
      <c r="P92" s="9">
        <v>25</v>
      </c>
      <c r="Q92" s="9">
        <v>52</v>
      </c>
      <c r="R92" s="9"/>
      <c r="S92" s="9">
        <v>3</v>
      </c>
      <c r="T92" s="25">
        <v>19</v>
      </c>
      <c r="U92" s="25">
        <v>3</v>
      </c>
      <c r="V92" s="25"/>
      <c r="W92" s="9"/>
      <c r="X92" s="9"/>
      <c r="Y92" s="9"/>
      <c r="Z92" s="9"/>
      <c r="AA92" s="9"/>
      <c r="AB92" s="9"/>
      <c r="AC92" s="9">
        <v>5</v>
      </c>
      <c r="AD92" s="9">
        <f t="shared" si="12"/>
        <v>323</v>
      </c>
    </row>
    <row r="93" spans="1:30" s="3" customFormat="1" ht="16.5">
      <c r="A93" s="4">
        <v>4</v>
      </c>
      <c r="B93" s="13">
        <v>175</v>
      </c>
      <c r="C93" s="5" t="s">
        <v>173</v>
      </c>
      <c r="D93" s="5" t="s">
        <v>173</v>
      </c>
      <c r="E93" s="12">
        <v>988</v>
      </c>
      <c r="F93" s="5" t="s">
        <v>34</v>
      </c>
      <c r="G93" s="24"/>
      <c r="H93" s="9">
        <v>6</v>
      </c>
      <c r="I93" s="9">
        <v>5</v>
      </c>
      <c r="J93" s="9">
        <v>2</v>
      </c>
      <c r="K93" s="9">
        <v>2</v>
      </c>
      <c r="L93" s="9">
        <v>1</v>
      </c>
      <c r="M93" s="9">
        <v>0</v>
      </c>
      <c r="N93" s="9">
        <v>0</v>
      </c>
      <c r="O93" s="9">
        <v>0</v>
      </c>
      <c r="P93" s="9">
        <v>2</v>
      </c>
      <c r="Q93" s="9">
        <v>4</v>
      </c>
      <c r="R93" s="9"/>
      <c r="S93" s="9">
        <v>0</v>
      </c>
      <c r="T93" s="25">
        <v>1</v>
      </c>
      <c r="U93" s="25">
        <v>0</v>
      </c>
      <c r="V93" s="25"/>
      <c r="W93" s="9"/>
      <c r="X93" s="9"/>
      <c r="Y93" s="9"/>
      <c r="Z93" s="9"/>
      <c r="AA93" s="9"/>
      <c r="AB93" s="9"/>
      <c r="AC93" s="9">
        <v>0</v>
      </c>
      <c r="AD93" s="9">
        <f t="shared" si="12"/>
        <v>23</v>
      </c>
    </row>
    <row r="94" spans="1:30" s="3" customFormat="1" ht="16.5">
      <c r="A94" s="4">
        <v>4</v>
      </c>
      <c r="B94" s="13">
        <v>175</v>
      </c>
      <c r="C94" s="5" t="s">
        <v>173</v>
      </c>
      <c r="D94" s="5" t="s">
        <v>174</v>
      </c>
      <c r="E94" s="12">
        <v>989</v>
      </c>
      <c r="F94" s="5" t="s">
        <v>31</v>
      </c>
      <c r="G94" s="24">
        <v>448</v>
      </c>
      <c r="H94" s="9">
        <v>29</v>
      </c>
      <c r="I94" s="9">
        <v>133</v>
      </c>
      <c r="J94" s="9">
        <v>48</v>
      </c>
      <c r="K94" s="9">
        <v>1</v>
      </c>
      <c r="L94" s="9">
        <v>6</v>
      </c>
      <c r="M94" s="9">
        <v>0</v>
      </c>
      <c r="N94" s="9">
        <v>17</v>
      </c>
      <c r="O94" s="9">
        <v>35</v>
      </c>
      <c r="P94" s="9">
        <v>17</v>
      </c>
      <c r="Q94" s="9">
        <v>12</v>
      </c>
      <c r="R94" s="9"/>
      <c r="S94" s="9">
        <v>0</v>
      </c>
      <c r="T94" s="25">
        <v>11</v>
      </c>
      <c r="U94" s="25">
        <v>2</v>
      </c>
      <c r="V94" s="25"/>
      <c r="W94" s="9"/>
      <c r="X94" s="9"/>
      <c r="Y94" s="9"/>
      <c r="Z94" s="9"/>
      <c r="AA94" s="9"/>
      <c r="AB94" s="9"/>
      <c r="AC94" s="9">
        <v>9</v>
      </c>
      <c r="AD94" s="9">
        <f t="shared" si="12"/>
        <v>320</v>
      </c>
    </row>
    <row r="95" spans="1:30" s="3" customFormat="1" ht="16.5">
      <c r="A95" s="4">
        <v>4</v>
      </c>
      <c r="B95" s="13">
        <v>175</v>
      </c>
      <c r="C95" s="5" t="s">
        <v>173</v>
      </c>
      <c r="D95" s="5" t="s">
        <v>175</v>
      </c>
      <c r="E95" s="12">
        <v>990</v>
      </c>
      <c r="F95" s="5" t="s">
        <v>31</v>
      </c>
      <c r="G95" s="24">
        <v>228</v>
      </c>
      <c r="H95" s="9">
        <v>53</v>
      </c>
      <c r="I95" s="9">
        <v>67</v>
      </c>
      <c r="J95" s="9">
        <v>11</v>
      </c>
      <c r="K95" s="9">
        <v>2</v>
      </c>
      <c r="L95" s="9">
        <v>1</v>
      </c>
      <c r="M95" s="9">
        <v>0</v>
      </c>
      <c r="N95" s="9">
        <v>0</v>
      </c>
      <c r="O95" s="9">
        <v>0</v>
      </c>
      <c r="P95" s="9">
        <v>11</v>
      </c>
      <c r="Q95" s="9">
        <v>30</v>
      </c>
      <c r="R95" s="9"/>
      <c r="S95" s="9">
        <v>0</v>
      </c>
      <c r="T95" s="25">
        <v>1</v>
      </c>
      <c r="U95" s="25">
        <v>2</v>
      </c>
      <c r="V95" s="25"/>
      <c r="W95" s="9"/>
      <c r="X95" s="9"/>
      <c r="Y95" s="9"/>
      <c r="Z95" s="9"/>
      <c r="AA95" s="9"/>
      <c r="AB95" s="9"/>
      <c r="AC95" s="9">
        <v>11</v>
      </c>
      <c r="AD95" s="9">
        <f t="shared" si="12"/>
        <v>189</v>
      </c>
    </row>
    <row r="96" spans="1:30" s="3" customFormat="1" ht="16.5">
      <c r="A96" s="4">
        <v>4</v>
      </c>
      <c r="B96" s="13">
        <v>175</v>
      </c>
      <c r="C96" s="5" t="s">
        <v>173</v>
      </c>
      <c r="D96" s="5" t="s">
        <v>176</v>
      </c>
      <c r="E96" s="12">
        <v>991</v>
      </c>
      <c r="F96" s="5" t="s">
        <v>31</v>
      </c>
      <c r="G96" s="24">
        <v>189</v>
      </c>
      <c r="H96" s="9">
        <v>19</v>
      </c>
      <c r="I96" s="9">
        <v>31</v>
      </c>
      <c r="J96" s="9">
        <v>15</v>
      </c>
      <c r="K96" s="9">
        <v>0</v>
      </c>
      <c r="L96" s="9">
        <v>2</v>
      </c>
      <c r="M96" s="9">
        <v>0</v>
      </c>
      <c r="N96" s="9">
        <v>1</v>
      </c>
      <c r="O96" s="9">
        <v>0</v>
      </c>
      <c r="P96" s="9">
        <v>16</v>
      </c>
      <c r="Q96" s="9">
        <v>31</v>
      </c>
      <c r="R96" s="9"/>
      <c r="S96" s="9">
        <v>1</v>
      </c>
      <c r="T96" s="25">
        <v>14</v>
      </c>
      <c r="U96" s="25">
        <v>0</v>
      </c>
      <c r="V96" s="25"/>
      <c r="W96" s="9"/>
      <c r="X96" s="9"/>
      <c r="Y96" s="9"/>
      <c r="Z96" s="9"/>
      <c r="AA96" s="9"/>
      <c r="AB96" s="9"/>
      <c r="AC96" s="9">
        <v>0</v>
      </c>
      <c r="AD96" s="9">
        <f t="shared" si="12"/>
        <v>130</v>
      </c>
    </row>
    <row r="97" spans="1:30" s="3" customFormat="1" ht="16.5">
      <c r="A97" s="4">
        <v>4</v>
      </c>
      <c r="B97" s="13">
        <v>175</v>
      </c>
      <c r="C97" s="5" t="s">
        <v>173</v>
      </c>
      <c r="D97" s="5" t="s">
        <v>177</v>
      </c>
      <c r="E97" s="12">
        <v>992</v>
      </c>
      <c r="F97" s="5" t="s">
        <v>31</v>
      </c>
      <c r="G97" s="24">
        <v>340</v>
      </c>
      <c r="H97" s="9">
        <v>62</v>
      </c>
      <c r="I97" s="9">
        <v>43</v>
      </c>
      <c r="J97" s="9">
        <v>24</v>
      </c>
      <c r="K97" s="9">
        <v>1</v>
      </c>
      <c r="L97" s="9">
        <v>15</v>
      </c>
      <c r="M97" s="9">
        <v>2</v>
      </c>
      <c r="N97" s="9">
        <v>11</v>
      </c>
      <c r="O97" s="9">
        <v>11</v>
      </c>
      <c r="P97" s="9">
        <v>14</v>
      </c>
      <c r="Q97" s="9">
        <v>45</v>
      </c>
      <c r="R97" s="9"/>
      <c r="S97" s="9">
        <v>0</v>
      </c>
      <c r="T97" s="25">
        <v>17</v>
      </c>
      <c r="U97" s="25">
        <v>0</v>
      </c>
      <c r="V97" s="25"/>
      <c r="W97" s="9"/>
      <c r="X97" s="9"/>
      <c r="Y97" s="9"/>
      <c r="Z97" s="9"/>
      <c r="AA97" s="9"/>
      <c r="AB97" s="9"/>
      <c r="AC97" s="9">
        <v>12</v>
      </c>
      <c r="AD97" s="9">
        <f t="shared" si="12"/>
        <v>257</v>
      </c>
    </row>
    <row r="98" spans="1:30" s="3" customFormat="1" ht="16.5">
      <c r="A98" s="4">
        <v>4</v>
      </c>
      <c r="B98" s="13">
        <v>175</v>
      </c>
      <c r="C98" s="5" t="s">
        <v>173</v>
      </c>
      <c r="D98" s="5" t="s">
        <v>178</v>
      </c>
      <c r="E98" s="12">
        <v>993</v>
      </c>
      <c r="F98" s="5" t="s">
        <v>31</v>
      </c>
      <c r="G98" s="24">
        <v>414</v>
      </c>
      <c r="H98" s="9">
        <v>81</v>
      </c>
      <c r="I98" s="9">
        <v>73</v>
      </c>
      <c r="J98" s="9">
        <v>28</v>
      </c>
      <c r="K98" s="9">
        <v>2</v>
      </c>
      <c r="L98" s="9">
        <v>28</v>
      </c>
      <c r="M98" s="9">
        <v>0</v>
      </c>
      <c r="N98" s="9">
        <v>14</v>
      </c>
      <c r="O98" s="9">
        <v>23</v>
      </c>
      <c r="P98" s="9">
        <v>11</v>
      </c>
      <c r="Q98" s="9">
        <v>40</v>
      </c>
      <c r="R98" s="9"/>
      <c r="S98" s="9">
        <v>0</v>
      </c>
      <c r="T98" s="25">
        <v>9</v>
      </c>
      <c r="U98" s="25">
        <v>1</v>
      </c>
      <c r="V98" s="25"/>
      <c r="W98" s="9"/>
      <c r="X98" s="9"/>
      <c r="Y98" s="9"/>
      <c r="Z98" s="9"/>
      <c r="AA98" s="9"/>
      <c r="AB98" s="9"/>
      <c r="AC98" s="9">
        <v>10</v>
      </c>
      <c r="AD98" s="9">
        <f t="shared" si="12"/>
        <v>320</v>
      </c>
    </row>
    <row r="99" spans="1:30" s="3" customFormat="1" ht="16.5">
      <c r="A99" s="4">
        <v>4</v>
      </c>
      <c r="B99" s="13">
        <v>175</v>
      </c>
      <c r="C99" s="5" t="s">
        <v>173</v>
      </c>
      <c r="D99" s="5" t="s">
        <v>178</v>
      </c>
      <c r="E99" s="12">
        <v>993</v>
      </c>
      <c r="F99" s="5" t="s">
        <v>32</v>
      </c>
      <c r="G99" s="24">
        <v>414</v>
      </c>
      <c r="H99" s="9">
        <v>88</v>
      </c>
      <c r="I99" s="9">
        <v>52</v>
      </c>
      <c r="J99" s="9">
        <v>27</v>
      </c>
      <c r="K99" s="9">
        <v>2</v>
      </c>
      <c r="L99" s="9">
        <v>42</v>
      </c>
      <c r="M99" s="9">
        <v>0</v>
      </c>
      <c r="N99" s="9">
        <v>3</v>
      </c>
      <c r="O99" s="9">
        <v>18</v>
      </c>
      <c r="P99" s="9">
        <v>6</v>
      </c>
      <c r="Q99" s="9">
        <v>43</v>
      </c>
      <c r="R99" s="9"/>
      <c r="S99" s="9">
        <v>1</v>
      </c>
      <c r="T99" s="25">
        <v>12</v>
      </c>
      <c r="U99" s="25">
        <v>0</v>
      </c>
      <c r="V99" s="25"/>
      <c r="W99" s="9"/>
      <c r="X99" s="9"/>
      <c r="Y99" s="9"/>
      <c r="Z99" s="9"/>
      <c r="AA99" s="9"/>
      <c r="AB99" s="9"/>
      <c r="AC99" s="9">
        <v>4</v>
      </c>
      <c r="AD99" s="9">
        <f t="shared" si="12"/>
        <v>298</v>
      </c>
    </row>
    <row r="100" spans="1:30" s="3" customFormat="1" ht="16.5">
      <c r="A100" s="4">
        <v>4</v>
      </c>
      <c r="B100" s="13">
        <v>175</v>
      </c>
      <c r="C100" s="5" t="s">
        <v>173</v>
      </c>
      <c r="D100" s="5" t="s">
        <v>179</v>
      </c>
      <c r="E100" s="12">
        <v>994</v>
      </c>
      <c r="F100" s="5" t="s">
        <v>31</v>
      </c>
      <c r="G100" s="24">
        <v>506</v>
      </c>
      <c r="H100" s="9">
        <v>90</v>
      </c>
      <c r="I100" s="9">
        <v>4</v>
      </c>
      <c r="J100" s="9">
        <v>33</v>
      </c>
      <c r="K100" s="9">
        <v>2</v>
      </c>
      <c r="L100" s="9">
        <v>37</v>
      </c>
      <c r="M100" s="9">
        <v>0</v>
      </c>
      <c r="N100" s="9">
        <v>18</v>
      </c>
      <c r="O100" s="9">
        <v>5</v>
      </c>
      <c r="P100" s="9">
        <v>11</v>
      </c>
      <c r="Q100" s="9">
        <v>57</v>
      </c>
      <c r="R100" s="9"/>
      <c r="S100" s="9">
        <v>4</v>
      </c>
      <c r="T100" s="25">
        <v>20</v>
      </c>
      <c r="U100" s="25">
        <v>0</v>
      </c>
      <c r="V100" s="25"/>
      <c r="W100" s="9"/>
      <c r="X100" s="9"/>
      <c r="Y100" s="9"/>
      <c r="Z100" s="9"/>
      <c r="AA100" s="9"/>
      <c r="AB100" s="9"/>
      <c r="AC100" s="9">
        <v>52</v>
      </c>
      <c r="AD100" s="9">
        <f t="shared" si="12"/>
        <v>333</v>
      </c>
    </row>
    <row r="101" spans="1:30" s="3" customFormat="1" ht="16.5">
      <c r="A101" s="4">
        <v>4</v>
      </c>
      <c r="B101" s="13">
        <v>175</v>
      </c>
      <c r="C101" s="5" t="s">
        <v>173</v>
      </c>
      <c r="D101" s="5" t="s">
        <v>180</v>
      </c>
      <c r="E101" s="12">
        <v>995</v>
      </c>
      <c r="F101" s="5" t="s">
        <v>31</v>
      </c>
      <c r="G101" s="24">
        <v>538</v>
      </c>
      <c r="H101" s="9">
        <v>57</v>
      </c>
      <c r="I101" s="9">
        <v>132</v>
      </c>
      <c r="J101" s="9">
        <v>16</v>
      </c>
      <c r="K101" s="9">
        <v>4</v>
      </c>
      <c r="L101" s="9">
        <v>54</v>
      </c>
      <c r="M101" s="9">
        <v>0</v>
      </c>
      <c r="N101" s="9">
        <v>31</v>
      </c>
      <c r="O101" s="9">
        <v>5</v>
      </c>
      <c r="P101" s="9">
        <v>6</v>
      </c>
      <c r="Q101" s="9">
        <v>41</v>
      </c>
      <c r="R101" s="9"/>
      <c r="S101" s="9">
        <v>0</v>
      </c>
      <c r="T101" s="25">
        <v>4</v>
      </c>
      <c r="U101" s="25">
        <v>2</v>
      </c>
      <c r="V101" s="25"/>
      <c r="W101" s="9"/>
      <c r="X101" s="9"/>
      <c r="Y101" s="9"/>
      <c r="Z101" s="9"/>
      <c r="AA101" s="9"/>
      <c r="AB101" s="9"/>
      <c r="AC101" s="9">
        <v>10</v>
      </c>
      <c r="AD101" s="9">
        <f t="shared" si="12"/>
        <v>362</v>
      </c>
    </row>
    <row r="102" spans="1:30" s="3" customFormat="1" ht="16.5">
      <c r="A102" s="4">
        <v>4</v>
      </c>
      <c r="B102" s="13">
        <v>175</v>
      </c>
      <c r="C102" s="5" t="s">
        <v>173</v>
      </c>
      <c r="D102" s="5" t="s">
        <v>181</v>
      </c>
      <c r="E102" s="12">
        <v>996</v>
      </c>
      <c r="F102" s="5" t="s">
        <v>31</v>
      </c>
      <c r="G102" s="24">
        <v>281</v>
      </c>
      <c r="H102" s="9">
        <v>65</v>
      </c>
      <c r="I102" s="9">
        <v>44</v>
      </c>
      <c r="J102" s="9">
        <v>26</v>
      </c>
      <c r="K102" s="9">
        <v>2</v>
      </c>
      <c r="L102" s="9">
        <v>5</v>
      </c>
      <c r="M102" s="9">
        <v>0</v>
      </c>
      <c r="N102" s="9">
        <v>18</v>
      </c>
      <c r="O102" s="9">
        <v>6</v>
      </c>
      <c r="P102" s="9">
        <v>4</v>
      </c>
      <c r="Q102" s="9">
        <v>15</v>
      </c>
      <c r="R102" s="9"/>
      <c r="S102" s="9">
        <v>0</v>
      </c>
      <c r="T102" s="25">
        <v>14</v>
      </c>
      <c r="U102" s="25">
        <v>0</v>
      </c>
      <c r="V102" s="25"/>
      <c r="W102" s="9"/>
      <c r="X102" s="9"/>
      <c r="Y102" s="9"/>
      <c r="Z102" s="9"/>
      <c r="AA102" s="9"/>
      <c r="AB102" s="9"/>
      <c r="AC102" s="9">
        <v>4</v>
      </c>
      <c r="AD102" s="9">
        <f t="shared" si="12"/>
        <v>203</v>
      </c>
    </row>
    <row r="103" spans="1:30" s="3" customFormat="1" ht="16.5">
      <c r="A103" s="4">
        <v>4</v>
      </c>
      <c r="B103" s="13">
        <v>175</v>
      </c>
      <c r="C103" s="5" t="s">
        <v>173</v>
      </c>
      <c r="D103" s="5" t="s">
        <v>182</v>
      </c>
      <c r="E103" s="12">
        <v>997</v>
      </c>
      <c r="F103" s="5" t="s">
        <v>31</v>
      </c>
      <c r="G103" s="24">
        <v>244</v>
      </c>
      <c r="H103" s="9">
        <v>26</v>
      </c>
      <c r="I103" s="9">
        <v>3</v>
      </c>
      <c r="J103" s="9">
        <v>13</v>
      </c>
      <c r="K103" s="9">
        <v>2</v>
      </c>
      <c r="L103" s="9">
        <v>16</v>
      </c>
      <c r="M103" s="9">
        <v>0</v>
      </c>
      <c r="N103" s="9">
        <v>1</v>
      </c>
      <c r="O103" s="9">
        <v>5</v>
      </c>
      <c r="P103" s="9">
        <v>42</v>
      </c>
      <c r="Q103" s="9">
        <v>60</v>
      </c>
      <c r="R103" s="9"/>
      <c r="S103" s="9">
        <v>0</v>
      </c>
      <c r="T103" s="25">
        <v>8</v>
      </c>
      <c r="U103" s="25">
        <v>0</v>
      </c>
      <c r="V103" s="25"/>
      <c r="W103" s="9"/>
      <c r="X103" s="9"/>
      <c r="Y103" s="9"/>
      <c r="Z103" s="9"/>
      <c r="AA103" s="9"/>
      <c r="AB103" s="9"/>
      <c r="AC103" s="9">
        <v>8</v>
      </c>
      <c r="AD103" s="9">
        <f t="shared" si="12"/>
        <v>184</v>
      </c>
    </row>
    <row r="104" spans="1:30" s="3" customFormat="1" ht="16.5">
      <c r="A104" s="4">
        <v>4</v>
      </c>
      <c r="B104" s="13">
        <v>175</v>
      </c>
      <c r="C104" s="5" t="s">
        <v>173</v>
      </c>
      <c r="D104" s="5" t="s">
        <v>183</v>
      </c>
      <c r="E104" s="12">
        <v>998</v>
      </c>
      <c r="F104" s="5" t="s">
        <v>31</v>
      </c>
      <c r="G104" s="24">
        <v>54</v>
      </c>
      <c r="H104" s="9">
        <v>3</v>
      </c>
      <c r="I104" s="9">
        <v>20</v>
      </c>
      <c r="J104" s="9">
        <v>2</v>
      </c>
      <c r="K104" s="9">
        <v>0</v>
      </c>
      <c r="L104" s="9">
        <v>6</v>
      </c>
      <c r="M104" s="9">
        <v>0</v>
      </c>
      <c r="N104" s="9">
        <v>0</v>
      </c>
      <c r="O104" s="9">
        <v>0</v>
      </c>
      <c r="P104" s="9">
        <v>1</v>
      </c>
      <c r="Q104" s="9">
        <v>2</v>
      </c>
      <c r="R104" s="9"/>
      <c r="S104" s="9">
        <v>0</v>
      </c>
      <c r="T104" s="25">
        <v>1</v>
      </c>
      <c r="U104" s="25">
        <v>2</v>
      </c>
      <c r="V104" s="25"/>
      <c r="W104" s="9"/>
      <c r="X104" s="9"/>
      <c r="Y104" s="9"/>
      <c r="Z104" s="9"/>
      <c r="AA104" s="9"/>
      <c r="AB104" s="9"/>
      <c r="AC104" s="9">
        <v>0</v>
      </c>
      <c r="AD104" s="9">
        <f t="shared" si="12"/>
        <v>37</v>
      </c>
    </row>
    <row r="105" spans="1:30" s="3" customFormat="1" ht="16.5">
      <c r="B105" s="14" t="s">
        <v>63</v>
      </c>
      <c r="C105" s="659" t="s">
        <v>64</v>
      </c>
      <c r="D105" s="659"/>
      <c r="E105" s="23"/>
      <c r="F105" s="23"/>
      <c r="G105" s="16">
        <f>SUM(G86:G104)</f>
        <v>7224</v>
      </c>
      <c r="H105" s="16">
        <f>SUM(H86:H104)</f>
        <v>1120</v>
      </c>
      <c r="I105" s="16">
        <f t="shared" ref="I105:Z105" si="13">SUM(I86:I104)</f>
        <v>1172</v>
      </c>
      <c r="J105" s="16">
        <f t="shared" si="13"/>
        <v>438</v>
      </c>
      <c r="K105" s="16">
        <f t="shared" si="13"/>
        <v>41</v>
      </c>
      <c r="L105" s="16">
        <f t="shared" si="13"/>
        <v>431</v>
      </c>
      <c r="M105" s="16">
        <f t="shared" si="13"/>
        <v>4</v>
      </c>
      <c r="N105" s="16">
        <f t="shared" si="13"/>
        <v>168</v>
      </c>
      <c r="O105" s="16">
        <f t="shared" si="13"/>
        <v>191</v>
      </c>
      <c r="P105" s="16">
        <f t="shared" si="13"/>
        <v>381</v>
      </c>
      <c r="Q105" s="16">
        <f t="shared" si="13"/>
        <v>738</v>
      </c>
      <c r="R105" s="16">
        <f t="shared" si="13"/>
        <v>0</v>
      </c>
      <c r="S105" s="16">
        <f t="shared" si="13"/>
        <v>14</v>
      </c>
      <c r="T105" s="16">
        <f t="shared" si="13"/>
        <v>251</v>
      </c>
      <c r="U105" s="16">
        <f t="shared" si="13"/>
        <v>30</v>
      </c>
      <c r="V105" s="16">
        <f t="shared" si="13"/>
        <v>0</v>
      </c>
      <c r="W105" s="16">
        <f t="shared" si="13"/>
        <v>0</v>
      </c>
      <c r="X105" s="16">
        <f t="shared" si="13"/>
        <v>0</v>
      </c>
      <c r="Y105" s="16">
        <f t="shared" si="13"/>
        <v>0</v>
      </c>
      <c r="Z105" s="16">
        <f t="shared" si="13"/>
        <v>0</v>
      </c>
      <c r="AA105" s="16">
        <f>SUM(AA86:AA104)</f>
        <v>0</v>
      </c>
      <c r="AB105" s="16">
        <f t="shared" ref="AB105:AD105" si="14">SUM(AB86:AB104)</f>
        <v>0</v>
      </c>
      <c r="AC105" s="16">
        <f t="shared" si="14"/>
        <v>223</v>
      </c>
      <c r="AD105" s="16">
        <f t="shared" si="14"/>
        <v>5202</v>
      </c>
    </row>
    <row r="106" spans="1:30" s="3" customFormat="1" ht="16.5">
      <c r="E106" s="11"/>
      <c r="F106" s="11"/>
      <c r="T106" s="3">
        <f>T105/2</f>
        <v>125.5</v>
      </c>
      <c r="U106" s="3">
        <f>U105/2</f>
        <v>15</v>
      </c>
    </row>
    <row r="107" spans="1:30" s="3" customFormat="1" ht="16.5">
      <c r="B107" s="14" t="s">
        <v>65</v>
      </c>
      <c r="C107" s="660" t="s">
        <v>66</v>
      </c>
      <c r="D107" s="661"/>
      <c r="E107" s="661"/>
      <c r="F107" s="662"/>
      <c r="G107" s="15" t="s">
        <v>6</v>
      </c>
      <c r="H107" s="8" t="s">
        <v>7</v>
      </c>
      <c r="I107" s="8" t="s">
        <v>8</v>
      </c>
      <c r="J107" s="8" t="s">
        <v>9</v>
      </c>
      <c r="K107" s="8" t="s">
        <v>10</v>
      </c>
      <c r="L107" s="8" t="s">
        <v>11</v>
      </c>
      <c r="M107" s="8" t="s">
        <v>12</v>
      </c>
      <c r="N107" s="8" t="s">
        <v>13</v>
      </c>
      <c r="O107" s="8" t="s">
        <v>14</v>
      </c>
      <c r="P107" s="8" t="s">
        <v>15</v>
      </c>
      <c r="Q107" s="8" t="s">
        <v>16</v>
      </c>
      <c r="R107" s="8" t="s">
        <v>17</v>
      </c>
      <c r="S107" s="8" t="s">
        <v>18</v>
      </c>
      <c r="T107" s="8" t="s">
        <v>22</v>
      </c>
      <c r="U107" s="8" t="s">
        <v>23</v>
      </c>
      <c r="V107" s="8" t="s">
        <v>24</v>
      </c>
      <c r="W107" s="8" t="s">
        <v>25</v>
      </c>
      <c r="X107" s="8" t="s">
        <v>26</v>
      </c>
      <c r="Y107" s="8" t="s">
        <v>27</v>
      </c>
      <c r="Z107" s="8" t="s">
        <v>28</v>
      </c>
      <c r="AA107" s="8" t="s">
        <v>29</v>
      </c>
    </row>
    <row r="108" spans="1:30" s="3" customFormat="1" ht="16.5">
      <c r="C108" s="663"/>
      <c r="D108" s="664"/>
      <c r="E108" s="664"/>
      <c r="F108" s="665"/>
      <c r="G108" s="9">
        <f>G105</f>
        <v>7224</v>
      </c>
      <c r="H108" s="9">
        <f>H105+126</f>
        <v>1246</v>
      </c>
      <c r="I108" s="9">
        <f>I105+15</f>
        <v>1187</v>
      </c>
      <c r="J108" s="9">
        <f>J105+125</f>
        <v>563</v>
      </c>
      <c r="K108" s="9">
        <f>K105+15</f>
        <v>56</v>
      </c>
      <c r="L108" s="9">
        <f t="shared" ref="L108:S108" si="15">L105</f>
        <v>431</v>
      </c>
      <c r="M108" s="9">
        <f t="shared" si="15"/>
        <v>4</v>
      </c>
      <c r="N108" s="9">
        <f t="shared" si="15"/>
        <v>168</v>
      </c>
      <c r="O108" s="9">
        <f t="shared" si="15"/>
        <v>191</v>
      </c>
      <c r="P108" s="9">
        <f t="shared" si="15"/>
        <v>381</v>
      </c>
      <c r="Q108" s="9">
        <f t="shared" si="15"/>
        <v>738</v>
      </c>
      <c r="R108" s="9">
        <f t="shared" si="15"/>
        <v>0</v>
      </c>
      <c r="S108" s="9">
        <f t="shared" si="15"/>
        <v>14</v>
      </c>
      <c r="T108" s="9">
        <f>W86</f>
        <v>0</v>
      </c>
      <c r="U108" s="9">
        <f t="shared" ref="U108:X108" si="16">X86</f>
        <v>0</v>
      </c>
      <c r="V108" s="9">
        <f t="shared" si="16"/>
        <v>0</v>
      </c>
      <c r="W108" s="9">
        <f t="shared" si="16"/>
        <v>0</v>
      </c>
      <c r="X108" s="9">
        <f t="shared" si="16"/>
        <v>0</v>
      </c>
      <c r="Y108" s="9">
        <f>AB105</f>
        <v>0</v>
      </c>
      <c r="Z108" s="9">
        <f>AC105</f>
        <v>223</v>
      </c>
      <c r="AA108" s="9">
        <f>SUM(H108:Z108)</f>
        <v>5202</v>
      </c>
    </row>
    <row r="109" spans="1:30" s="3" customFormat="1" ht="16.5">
      <c r="E109" s="11"/>
      <c r="F109" s="11"/>
    </row>
    <row r="110" spans="1:30" s="3" customFormat="1" ht="30.75" customHeight="1">
      <c r="B110" s="14" t="s">
        <v>67</v>
      </c>
      <c r="C110" s="666" t="s">
        <v>68</v>
      </c>
      <c r="D110" s="666"/>
      <c r="E110" s="666"/>
      <c r="F110" s="666"/>
      <c r="G110" s="15" t="s">
        <v>6</v>
      </c>
      <c r="H110" s="667" t="s">
        <v>69</v>
      </c>
      <c r="I110" s="667"/>
      <c r="J110" s="667" t="s">
        <v>70</v>
      </c>
      <c r="K110" s="667"/>
      <c r="L110" s="8" t="s">
        <v>11</v>
      </c>
      <c r="M110" s="8" t="s">
        <v>12</v>
      </c>
      <c r="N110" s="8" t="s">
        <v>13</v>
      </c>
      <c r="O110" s="8" t="s">
        <v>14</v>
      </c>
      <c r="P110" s="8" t="s">
        <v>15</v>
      </c>
      <c r="Q110" s="8" t="s">
        <v>16</v>
      </c>
      <c r="R110" s="8" t="s">
        <v>17</v>
      </c>
      <c r="S110" s="8" t="s">
        <v>18</v>
      </c>
      <c r="T110" s="8" t="s">
        <v>22</v>
      </c>
      <c r="U110" s="8" t="s">
        <v>23</v>
      </c>
      <c r="V110" s="8" t="s">
        <v>24</v>
      </c>
      <c r="W110" s="8" t="s">
        <v>25</v>
      </c>
      <c r="X110" s="8" t="s">
        <v>26</v>
      </c>
      <c r="Y110" s="8" t="s">
        <v>27</v>
      </c>
      <c r="Z110" s="8" t="s">
        <v>28</v>
      </c>
      <c r="AA110" s="8" t="s">
        <v>29</v>
      </c>
    </row>
    <row r="111" spans="1:30" s="3" customFormat="1" ht="16.5">
      <c r="C111" s="666"/>
      <c r="D111" s="666"/>
      <c r="E111" s="666"/>
      <c r="F111" s="666"/>
      <c r="G111" s="9">
        <f>G105</f>
        <v>7224</v>
      </c>
      <c r="H111" s="668">
        <f>H108+J108</f>
        <v>1809</v>
      </c>
      <c r="I111" s="668"/>
      <c r="J111" s="668">
        <f>I108+K108</f>
        <v>1243</v>
      </c>
      <c r="K111" s="668"/>
      <c r="L111" s="9">
        <f>L108</f>
        <v>431</v>
      </c>
      <c r="M111" s="9">
        <f t="shared" ref="M111:Q111" si="17">M108</f>
        <v>4</v>
      </c>
      <c r="N111" s="9">
        <f t="shared" si="17"/>
        <v>168</v>
      </c>
      <c r="O111" s="9">
        <f t="shared" si="17"/>
        <v>191</v>
      </c>
      <c r="P111" s="9">
        <f t="shared" si="17"/>
        <v>381</v>
      </c>
      <c r="Q111" s="9">
        <f t="shared" si="17"/>
        <v>738</v>
      </c>
      <c r="R111" s="9" t="s">
        <v>790</v>
      </c>
      <c r="S111" s="9">
        <f>S108</f>
        <v>14</v>
      </c>
      <c r="T111" s="9" t="s">
        <v>790</v>
      </c>
      <c r="U111" s="285" t="s">
        <v>790</v>
      </c>
      <c r="V111" s="285" t="s">
        <v>790</v>
      </c>
      <c r="W111" s="285" t="s">
        <v>790</v>
      </c>
      <c r="X111" s="285" t="s">
        <v>790</v>
      </c>
      <c r="Y111" s="9">
        <f>Y108</f>
        <v>0</v>
      </c>
      <c r="Z111" s="9">
        <f>Z108</f>
        <v>223</v>
      </c>
      <c r="AA111" s="9">
        <f>SUM(H111:Z111)</f>
        <v>5202</v>
      </c>
    </row>
    <row r="114" spans="1:30" s="3" customFormat="1" ht="16.5">
      <c r="A114" s="2" t="s">
        <v>0</v>
      </c>
      <c r="B114" s="7" t="s">
        <v>1</v>
      </c>
      <c r="C114" s="6" t="s">
        <v>2</v>
      </c>
      <c r="D114" s="6" t="s">
        <v>3</v>
      </c>
      <c r="E114" s="1" t="s">
        <v>4</v>
      </c>
      <c r="F114" s="1" t="s">
        <v>5</v>
      </c>
      <c r="G114" s="1" t="s">
        <v>6</v>
      </c>
      <c r="H114" s="8" t="s">
        <v>7</v>
      </c>
      <c r="I114" s="8" t="s">
        <v>8</v>
      </c>
      <c r="J114" s="8" t="s">
        <v>9</v>
      </c>
      <c r="K114" s="8" t="s">
        <v>10</v>
      </c>
      <c r="L114" s="8" t="s">
        <v>11</v>
      </c>
      <c r="M114" s="8" t="s">
        <v>12</v>
      </c>
      <c r="N114" s="8" t="s">
        <v>13</v>
      </c>
      <c r="O114" s="8" t="s">
        <v>14</v>
      </c>
      <c r="P114" s="8" t="s">
        <v>15</v>
      </c>
      <c r="Q114" s="8" t="s">
        <v>16</v>
      </c>
      <c r="R114" s="8" t="s">
        <v>17</v>
      </c>
      <c r="S114" s="8" t="s">
        <v>18</v>
      </c>
      <c r="T114" s="10" t="s">
        <v>19</v>
      </c>
      <c r="U114" s="10" t="s">
        <v>20</v>
      </c>
      <c r="V114" s="10" t="s">
        <v>21</v>
      </c>
      <c r="W114" s="8" t="s">
        <v>22</v>
      </c>
      <c r="X114" s="8" t="s">
        <v>23</v>
      </c>
      <c r="Y114" s="8" t="s">
        <v>24</v>
      </c>
      <c r="Z114" s="8" t="s">
        <v>25</v>
      </c>
      <c r="AA114" s="8" t="s">
        <v>26</v>
      </c>
      <c r="AB114" s="8" t="s">
        <v>27</v>
      </c>
      <c r="AC114" s="8" t="s">
        <v>28</v>
      </c>
      <c r="AD114" s="8" t="s">
        <v>29</v>
      </c>
    </row>
    <row r="115" spans="1:30" s="3" customFormat="1" ht="16.5">
      <c r="A115" s="4">
        <v>4</v>
      </c>
      <c r="B115" s="13">
        <v>189</v>
      </c>
      <c r="C115" s="5" t="s">
        <v>184</v>
      </c>
      <c r="D115" s="5" t="s">
        <v>185</v>
      </c>
      <c r="E115" s="12">
        <v>1111</v>
      </c>
      <c r="F115" s="176" t="s">
        <v>31</v>
      </c>
      <c r="G115" s="528">
        <v>704</v>
      </c>
      <c r="H115" s="9">
        <v>1</v>
      </c>
      <c r="I115" s="9">
        <v>163</v>
      </c>
      <c r="J115" s="9">
        <v>5</v>
      </c>
      <c r="K115" s="9">
        <v>3</v>
      </c>
      <c r="L115" s="9">
        <v>7</v>
      </c>
      <c r="M115" s="9">
        <v>0</v>
      </c>
      <c r="N115" s="9">
        <v>70</v>
      </c>
      <c r="O115" s="9">
        <v>0</v>
      </c>
      <c r="P115" s="9">
        <v>4</v>
      </c>
      <c r="Q115" s="9">
        <v>0</v>
      </c>
      <c r="R115" s="9">
        <v>0</v>
      </c>
      <c r="S115" s="9">
        <v>222</v>
      </c>
      <c r="T115" s="25">
        <v>0</v>
      </c>
      <c r="U115" s="25">
        <v>4</v>
      </c>
      <c r="V115" s="25"/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9">
        <v>0</v>
      </c>
      <c r="AC115" s="9">
        <v>20</v>
      </c>
      <c r="AD115" s="9">
        <f>SUM(H115:AC115)</f>
        <v>499</v>
      </c>
    </row>
    <row r="116" spans="1:30" s="3" customFormat="1" ht="17.25" thickBot="1">
      <c r="A116" s="4">
        <v>4</v>
      </c>
      <c r="B116" s="13">
        <v>189</v>
      </c>
      <c r="C116" s="5" t="s">
        <v>184</v>
      </c>
      <c r="D116" s="5" t="s">
        <v>185</v>
      </c>
      <c r="E116" s="12">
        <v>1111</v>
      </c>
      <c r="F116" s="178" t="s">
        <v>32</v>
      </c>
      <c r="G116" s="541">
        <v>704</v>
      </c>
      <c r="H116" s="9">
        <v>1</v>
      </c>
      <c r="I116" s="9">
        <v>199</v>
      </c>
      <c r="J116" s="9">
        <v>1</v>
      </c>
      <c r="K116" s="9">
        <v>1</v>
      </c>
      <c r="L116" s="9">
        <v>2</v>
      </c>
      <c r="M116" s="9">
        <v>0</v>
      </c>
      <c r="N116" s="9">
        <v>54</v>
      </c>
      <c r="O116" s="9">
        <v>0</v>
      </c>
      <c r="P116" s="9">
        <v>5</v>
      </c>
      <c r="Q116" s="9">
        <v>0</v>
      </c>
      <c r="R116" s="9">
        <v>0</v>
      </c>
      <c r="S116" s="9">
        <v>211</v>
      </c>
      <c r="T116" s="25">
        <v>0</v>
      </c>
      <c r="U116" s="25">
        <v>0</v>
      </c>
      <c r="V116" s="25"/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9">
        <v>0</v>
      </c>
      <c r="AC116" s="9">
        <v>23</v>
      </c>
      <c r="AD116" s="9">
        <f t="shared" ref="AD116" si="18">SUM(H116:AC116)</f>
        <v>497</v>
      </c>
    </row>
    <row r="117" spans="1:30" s="3" customFormat="1" ht="16.5">
      <c r="B117" s="14" t="s">
        <v>63</v>
      </c>
      <c r="C117" s="659" t="s">
        <v>64</v>
      </c>
      <c r="D117" s="659"/>
      <c r="E117" s="23"/>
      <c r="F117" s="23"/>
      <c r="G117" s="16">
        <f t="shared" ref="G117:AD117" si="19">SUM(G115:G116)</f>
        <v>1408</v>
      </c>
      <c r="H117" s="16">
        <f t="shared" si="19"/>
        <v>2</v>
      </c>
      <c r="I117" s="16">
        <f t="shared" si="19"/>
        <v>362</v>
      </c>
      <c r="J117" s="16">
        <f t="shared" si="19"/>
        <v>6</v>
      </c>
      <c r="K117" s="16">
        <f t="shared" si="19"/>
        <v>4</v>
      </c>
      <c r="L117" s="16">
        <f t="shared" si="19"/>
        <v>9</v>
      </c>
      <c r="M117" s="16">
        <f t="shared" si="19"/>
        <v>0</v>
      </c>
      <c r="N117" s="16">
        <f t="shared" si="19"/>
        <v>124</v>
      </c>
      <c r="O117" s="16">
        <f t="shared" si="19"/>
        <v>0</v>
      </c>
      <c r="P117" s="16">
        <f t="shared" si="19"/>
        <v>9</v>
      </c>
      <c r="Q117" s="16">
        <f t="shared" si="19"/>
        <v>0</v>
      </c>
      <c r="R117" s="16">
        <f t="shared" si="19"/>
        <v>0</v>
      </c>
      <c r="S117" s="16">
        <f t="shared" si="19"/>
        <v>433</v>
      </c>
      <c r="T117" s="16">
        <f t="shared" si="19"/>
        <v>0</v>
      </c>
      <c r="U117" s="16">
        <f t="shared" si="19"/>
        <v>4</v>
      </c>
      <c r="V117" s="16">
        <f t="shared" si="19"/>
        <v>0</v>
      </c>
      <c r="W117" s="16">
        <f t="shared" si="19"/>
        <v>0</v>
      </c>
      <c r="X117" s="16">
        <f t="shared" si="19"/>
        <v>0</v>
      </c>
      <c r="Y117" s="16">
        <f t="shared" si="19"/>
        <v>0</v>
      </c>
      <c r="Z117" s="16">
        <f t="shared" si="19"/>
        <v>0</v>
      </c>
      <c r="AA117" s="16">
        <f t="shared" si="19"/>
        <v>0</v>
      </c>
      <c r="AB117" s="16">
        <f t="shared" si="19"/>
        <v>0</v>
      </c>
      <c r="AC117" s="16">
        <f t="shared" si="19"/>
        <v>43</v>
      </c>
      <c r="AD117" s="16">
        <f t="shared" si="19"/>
        <v>996</v>
      </c>
    </row>
    <row r="118" spans="1:30" s="3" customFormat="1" ht="16.5">
      <c r="E118" s="11"/>
      <c r="F118" s="11"/>
    </row>
    <row r="119" spans="1:30" s="3" customFormat="1" ht="16.5">
      <c r="B119" s="14" t="s">
        <v>65</v>
      </c>
      <c r="C119" s="660" t="s">
        <v>66</v>
      </c>
      <c r="D119" s="661"/>
      <c r="E119" s="661"/>
      <c r="F119" s="662"/>
      <c r="G119" s="15" t="s">
        <v>6</v>
      </c>
      <c r="H119" s="8" t="s">
        <v>7</v>
      </c>
      <c r="I119" s="8" t="s">
        <v>8</v>
      </c>
      <c r="J119" s="8" t="s">
        <v>9</v>
      </c>
      <c r="K119" s="8" t="s">
        <v>10</v>
      </c>
      <c r="L119" s="8" t="s">
        <v>11</v>
      </c>
      <c r="M119" s="8" t="s">
        <v>12</v>
      </c>
      <c r="N119" s="8" t="s">
        <v>13</v>
      </c>
      <c r="O119" s="8" t="s">
        <v>14</v>
      </c>
      <c r="P119" s="8" t="s">
        <v>15</v>
      </c>
      <c r="Q119" s="8" t="s">
        <v>16</v>
      </c>
      <c r="R119" s="8" t="s">
        <v>17</v>
      </c>
      <c r="S119" s="8" t="s">
        <v>18</v>
      </c>
      <c r="T119" s="8" t="s">
        <v>22</v>
      </c>
      <c r="U119" s="8" t="s">
        <v>23</v>
      </c>
      <c r="V119" s="8" t="s">
        <v>24</v>
      </c>
      <c r="W119" s="8" t="s">
        <v>25</v>
      </c>
      <c r="X119" s="8" t="s">
        <v>26</v>
      </c>
      <c r="Y119" s="8" t="s">
        <v>27</v>
      </c>
      <c r="Z119" s="8" t="s">
        <v>28</v>
      </c>
      <c r="AA119" s="8" t="s">
        <v>29</v>
      </c>
    </row>
    <row r="120" spans="1:30" s="3" customFormat="1" ht="16.5">
      <c r="C120" s="663"/>
      <c r="D120" s="664"/>
      <c r="E120" s="664"/>
      <c r="F120" s="665"/>
      <c r="G120" s="9">
        <f>G117</f>
        <v>1408</v>
      </c>
      <c r="H120" s="9">
        <v>2</v>
      </c>
      <c r="I120" s="9">
        <f>I117+2</f>
        <v>364</v>
      </c>
      <c r="J120" s="9">
        <v>6</v>
      </c>
      <c r="K120" s="9">
        <f>K117+2</f>
        <v>6</v>
      </c>
      <c r="L120" s="9">
        <f t="shared" ref="L120:S120" si="20">L117</f>
        <v>9</v>
      </c>
      <c r="M120" s="9">
        <f t="shared" si="20"/>
        <v>0</v>
      </c>
      <c r="N120" s="9">
        <f t="shared" si="20"/>
        <v>124</v>
      </c>
      <c r="O120" s="9">
        <f t="shared" si="20"/>
        <v>0</v>
      </c>
      <c r="P120" s="9">
        <f t="shared" si="20"/>
        <v>9</v>
      </c>
      <c r="Q120" s="9">
        <f t="shared" si="20"/>
        <v>0</v>
      </c>
      <c r="R120" s="9">
        <f t="shared" si="20"/>
        <v>0</v>
      </c>
      <c r="S120" s="9">
        <f t="shared" si="20"/>
        <v>433</v>
      </c>
      <c r="T120" s="9">
        <f>W115</f>
        <v>0</v>
      </c>
      <c r="U120" s="9">
        <f>X115</f>
        <v>0</v>
      </c>
      <c r="V120" s="9">
        <f>Y115</f>
        <v>0</v>
      </c>
      <c r="W120" s="9">
        <f>Z115</f>
        <v>0</v>
      </c>
      <c r="X120" s="9">
        <f>AA115</f>
        <v>0</v>
      </c>
      <c r="Y120" s="9">
        <f>AB117</f>
        <v>0</v>
      </c>
      <c r="Z120" s="9">
        <f>AC117</f>
        <v>43</v>
      </c>
      <c r="AA120" s="9">
        <f>SUM(H120:Z120)</f>
        <v>996</v>
      </c>
    </row>
    <row r="121" spans="1:30" s="3" customFormat="1" ht="16.5">
      <c r="E121" s="11"/>
      <c r="F121" s="11"/>
    </row>
    <row r="122" spans="1:30" s="3" customFormat="1" ht="30.75" customHeight="1">
      <c r="B122" s="14" t="s">
        <v>67</v>
      </c>
      <c r="C122" s="666" t="s">
        <v>68</v>
      </c>
      <c r="D122" s="666"/>
      <c r="E122" s="666"/>
      <c r="F122" s="666"/>
      <c r="G122" s="15" t="s">
        <v>6</v>
      </c>
      <c r="H122" s="667" t="s">
        <v>69</v>
      </c>
      <c r="I122" s="667"/>
      <c r="J122" s="667" t="s">
        <v>70</v>
      </c>
      <c r="K122" s="667"/>
      <c r="L122" s="8" t="s">
        <v>11</v>
      </c>
      <c r="M122" s="8" t="s">
        <v>12</v>
      </c>
      <c r="N122" s="8" t="s">
        <v>13</v>
      </c>
      <c r="O122" s="8" t="s">
        <v>14</v>
      </c>
      <c r="P122" s="8" t="s">
        <v>15</v>
      </c>
      <c r="Q122" s="8" t="s">
        <v>16</v>
      </c>
      <c r="R122" s="8" t="s">
        <v>17</v>
      </c>
      <c r="S122" s="8" t="s">
        <v>18</v>
      </c>
      <c r="T122" s="8" t="s">
        <v>22</v>
      </c>
      <c r="U122" s="8" t="s">
        <v>23</v>
      </c>
      <c r="V122" s="8" t="s">
        <v>24</v>
      </c>
      <c r="W122" s="8" t="s">
        <v>25</v>
      </c>
      <c r="X122" s="8" t="s">
        <v>26</v>
      </c>
      <c r="Y122" s="8" t="s">
        <v>27</v>
      </c>
      <c r="Z122" s="8" t="s">
        <v>28</v>
      </c>
      <c r="AA122" s="8" t="s">
        <v>29</v>
      </c>
    </row>
    <row r="123" spans="1:30" s="3" customFormat="1" ht="16.5">
      <c r="C123" s="666"/>
      <c r="D123" s="666"/>
      <c r="E123" s="666"/>
      <c r="F123" s="666"/>
      <c r="G123" s="9">
        <f>G117</f>
        <v>1408</v>
      </c>
      <c r="H123" s="668">
        <f>H120+J120</f>
        <v>8</v>
      </c>
      <c r="I123" s="668"/>
      <c r="J123" s="668">
        <f>I120+K120</f>
        <v>370</v>
      </c>
      <c r="K123" s="668"/>
      <c r="L123" s="9">
        <f>L120</f>
        <v>9</v>
      </c>
      <c r="M123" s="9" t="s">
        <v>790</v>
      </c>
      <c r="N123" s="9">
        <f t="shared" ref="N123:P123" si="21">N120</f>
        <v>124</v>
      </c>
      <c r="O123" s="9" t="s">
        <v>790</v>
      </c>
      <c r="P123" s="9">
        <f t="shared" si="21"/>
        <v>9</v>
      </c>
      <c r="Q123" s="9" t="s">
        <v>790</v>
      </c>
      <c r="R123" s="9" t="s">
        <v>790</v>
      </c>
      <c r="S123" s="9">
        <f>S120</f>
        <v>433</v>
      </c>
      <c r="T123" s="9">
        <f>T120</f>
        <v>0</v>
      </c>
      <c r="U123" s="9">
        <f t="shared" ref="U123:X123" si="22">U120</f>
        <v>0</v>
      </c>
      <c r="V123" s="9">
        <f t="shared" si="22"/>
        <v>0</v>
      </c>
      <c r="W123" s="9">
        <f t="shared" si="22"/>
        <v>0</v>
      </c>
      <c r="X123" s="9">
        <f t="shared" si="22"/>
        <v>0</v>
      </c>
      <c r="Y123" s="9">
        <f>Y120</f>
        <v>0</v>
      </c>
      <c r="Z123" s="9">
        <f>Z120</f>
        <v>43</v>
      </c>
      <c r="AA123" s="9">
        <f>SUM(H123:Z123)</f>
        <v>996</v>
      </c>
    </row>
    <row r="126" spans="1:30" s="3" customFormat="1" ht="16.5">
      <c r="A126" s="2" t="s">
        <v>0</v>
      </c>
      <c r="B126" s="7" t="s">
        <v>1</v>
      </c>
      <c r="C126" s="6" t="s">
        <v>2</v>
      </c>
      <c r="D126" s="6" t="s">
        <v>3</v>
      </c>
      <c r="E126" s="1" t="s">
        <v>4</v>
      </c>
      <c r="F126" s="1" t="s">
        <v>5</v>
      </c>
      <c r="G126" s="1" t="s">
        <v>6</v>
      </c>
      <c r="H126" s="8" t="s">
        <v>7</v>
      </c>
      <c r="I126" s="8" t="s">
        <v>8</v>
      </c>
      <c r="J126" s="8" t="s">
        <v>9</v>
      </c>
      <c r="K126" s="8" t="s">
        <v>10</v>
      </c>
      <c r="L126" s="8" t="s">
        <v>11</v>
      </c>
      <c r="M126" s="8" t="s">
        <v>12</v>
      </c>
      <c r="N126" s="8" t="s">
        <v>13</v>
      </c>
      <c r="O126" s="8" t="s">
        <v>14</v>
      </c>
      <c r="P126" s="8" t="s">
        <v>15</v>
      </c>
      <c r="Q126" s="8" t="s">
        <v>16</v>
      </c>
      <c r="R126" s="8" t="s">
        <v>17</v>
      </c>
      <c r="S126" s="8" t="s">
        <v>18</v>
      </c>
      <c r="T126" s="10" t="s">
        <v>19</v>
      </c>
      <c r="U126" s="10" t="s">
        <v>20</v>
      </c>
      <c r="V126" s="10" t="s">
        <v>21</v>
      </c>
      <c r="W126" s="8" t="s">
        <v>22</v>
      </c>
      <c r="X126" s="8" t="s">
        <v>23</v>
      </c>
      <c r="Y126" s="8" t="s">
        <v>24</v>
      </c>
      <c r="Z126" s="8" t="s">
        <v>25</v>
      </c>
      <c r="AA126" s="8" t="s">
        <v>26</v>
      </c>
      <c r="AB126" s="8" t="s">
        <v>27</v>
      </c>
      <c r="AC126" s="8" t="s">
        <v>28</v>
      </c>
      <c r="AD126" s="8" t="s">
        <v>29</v>
      </c>
    </row>
    <row r="127" spans="1:30" s="3" customFormat="1" ht="16.5">
      <c r="A127" s="4">
        <v>4</v>
      </c>
      <c r="B127" s="13">
        <v>432</v>
      </c>
      <c r="C127" s="5" t="s">
        <v>186</v>
      </c>
      <c r="D127" s="5"/>
      <c r="E127" s="12">
        <v>1906</v>
      </c>
      <c r="F127" s="5" t="s">
        <v>31</v>
      </c>
      <c r="G127" s="528">
        <v>711</v>
      </c>
      <c r="H127" s="9">
        <v>0</v>
      </c>
      <c r="I127" s="9">
        <v>130</v>
      </c>
      <c r="J127" s="9">
        <v>11</v>
      </c>
      <c r="K127" s="9">
        <v>31</v>
      </c>
      <c r="L127" s="9">
        <v>1</v>
      </c>
      <c r="M127" s="9">
        <v>0</v>
      </c>
      <c r="N127" s="9">
        <v>61</v>
      </c>
      <c r="O127" s="9">
        <v>148</v>
      </c>
      <c r="P127" s="9">
        <v>0</v>
      </c>
      <c r="Q127" s="9">
        <v>141</v>
      </c>
      <c r="R127" s="9">
        <v>0</v>
      </c>
      <c r="S127" s="9">
        <v>0</v>
      </c>
      <c r="T127" s="25">
        <v>0</v>
      </c>
      <c r="U127" s="25">
        <v>15</v>
      </c>
      <c r="V127" s="25"/>
      <c r="W127" s="9">
        <v>0</v>
      </c>
      <c r="X127" s="9">
        <v>0</v>
      </c>
      <c r="Y127" s="9">
        <v>0</v>
      </c>
      <c r="Z127" s="9">
        <v>0</v>
      </c>
      <c r="AA127" s="9">
        <v>0</v>
      </c>
      <c r="AB127" s="9">
        <v>0</v>
      </c>
      <c r="AC127" s="9">
        <v>13</v>
      </c>
      <c r="AD127" s="9">
        <v>551</v>
      </c>
    </row>
    <row r="128" spans="1:30" s="3" customFormat="1" ht="17.25" thickBot="1">
      <c r="A128" s="4">
        <v>4</v>
      </c>
      <c r="B128" s="13">
        <v>432</v>
      </c>
      <c r="C128" s="5" t="s">
        <v>186</v>
      </c>
      <c r="D128" s="5"/>
      <c r="E128" s="12">
        <v>1906</v>
      </c>
      <c r="F128" s="5" t="s">
        <v>32</v>
      </c>
      <c r="G128" s="541">
        <v>711</v>
      </c>
      <c r="H128" s="9">
        <v>2</v>
      </c>
      <c r="I128" s="9">
        <v>123</v>
      </c>
      <c r="J128" s="9">
        <v>5</v>
      </c>
      <c r="K128" s="9">
        <v>43</v>
      </c>
      <c r="L128" s="9">
        <v>1</v>
      </c>
      <c r="M128" s="9">
        <v>0</v>
      </c>
      <c r="N128" s="9">
        <v>48</v>
      </c>
      <c r="O128" s="9">
        <v>143</v>
      </c>
      <c r="P128" s="9">
        <v>0</v>
      </c>
      <c r="Q128" s="9">
        <v>156</v>
      </c>
      <c r="R128" s="9">
        <v>0</v>
      </c>
      <c r="S128" s="9">
        <v>0</v>
      </c>
      <c r="T128" s="25">
        <v>0</v>
      </c>
      <c r="U128" s="25">
        <v>25</v>
      </c>
      <c r="V128" s="25"/>
      <c r="W128" s="9">
        <v>0</v>
      </c>
      <c r="X128" s="9">
        <v>0</v>
      </c>
      <c r="Y128" s="9">
        <v>0</v>
      </c>
      <c r="Z128" s="9">
        <v>0</v>
      </c>
      <c r="AA128" s="9">
        <v>0</v>
      </c>
      <c r="AB128" s="9">
        <v>0</v>
      </c>
      <c r="AC128" s="9">
        <v>17</v>
      </c>
      <c r="AD128" s="9">
        <v>563</v>
      </c>
    </row>
    <row r="129" spans="1:30" s="3" customFormat="1" ht="16.5">
      <c r="B129" s="14" t="s">
        <v>63</v>
      </c>
      <c r="C129" s="659" t="s">
        <v>64</v>
      </c>
      <c r="D129" s="659"/>
      <c r="E129" s="23"/>
      <c r="F129" s="23"/>
      <c r="G129" s="293">
        <f t="shared" ref="G129:V129" si="23">SUM(G127:G128)</f>
        <v>1422</v>
      </c>
      <c r="H129" s="293">
        <f t="shared" si="23"/>
        <v>2</v>
      </c>
      <c r="I129" s="293">
        <f t="shared" si="23"/>
        <v>253</v>
      </c>
      <c r="J129" s="293">
        <f t="shared" si="23"/>
        <v>16</v>
      </c>
      <c r="K129" s="293">
        <f t="shared" si="23"/>
        <v>74</v>
      </c>
      <c r="L129" s="293">
        <f t="shared" si="23"/>
        <v>2</v>
      </c>
      <c r="M129" s="293">
        <f t="shared" si="23"/>
        <v>0</v>
      </c>
      <c r="N129" s="293">
        <f t="shared" si="23"/>
        <v>109</v>
      </c>
      <c r="O129" s="293">
        <f t="shared" si="23"/>
        <v>291</v>
      </c>
      <c r="P129" s="293">
        <f t="shared" si="23"/>
        <v>0</v>
      </c>
      <c r="Q129" s="293">
        <f t="shared" si="23"/>
        <v>297</v>
      </c>
      <c r="R129" s="293">
        <f t="shared" si="23"/>
        <v>0</v>
      </c>
      <c r="S129" s="293">
        <f t="shared" si="23"/>
        <v>0</v>
      </c>
      <c r="T129" s="293">
        <f t="shared" si="23"/>
        <v>0</v>
      </c>
      <c r="U129" s="293">
        <f t="shared" si="23"/>
        <v>40</v>
      </c>
      <c r="V129" s="293">
        <f t="shared" si="23"/>
        <v>0</v>
      </c>
      <c r="W129" s="16">
        <f t="shared" ref="W129:AD129" si="24">SUM(W127:W128)</f>
        <v>0</v>
      </c>
      <c r="X129" s="16">
        <f t="shared" si="24"/>
        <v>0</v>
      </c>
      <c r="Y129" s="16">
        <f t="shared" si="24"/>
        <v>0</v>
      </c>
      <c r="Z129" s="16">
        <f t="shared" si="24"/>
        <v>0</v>
      </c>
      <c r="AA129" s="16">
        <f t="shared" si="24"/>
        <v>0</v>
      </c>
      <c r="AB129" s="16">
        <f t="shared" si="24"/>
        <v>0</v>
      </c>
      <c r="AC129" s="16">
        <f t="shared" si="24"/>
        <v>30</v>
      </c>
      <c r="AD129" s="16">
        <f t="shared" si="24"/>
        <v>1114</v>
      </c>
    </row>
    <row r="130" spans="1:30" s="3" customFormat="1" ht="16.5">
      <c r="E130" s="11"/>
      <c r="F130" s="11"/>
    </row>
    <row r="131" spans="1:30" s="3" customFormat="1" ht="16.5">
      <c r="B131" s="14" t="s">
        <v>65</v>
      </c>
      <c r="C131" s="660" t="s">
        <v>785</v>
      </c>
      <c r="D131" s="661"/>
      <c r="E131" s="661"/>
      <c r="F131" s="662"/>
      <c r="G131" s="15" t="s">
        <v>6</v>
      </c>
      <c r="H131" s="8" t="s">
        <v>7</v>
      </c>
      <c r="I131" s="8" t="s">
        <v>8</v>
      </c>
      <c r="J131" s="8" t="s">
        <v>9</v>
      </c>
      <c r="K131" s="8" t="s">
        <v>10</v>
      </c>
      <c r="L131" s="8" t="s">
        <v>11</v>
      </c>
      <c r="M131" s="8" t="s">
        <v>12</v>
      </c>
      <c r="N131" s="8" t="s">
        <v>13</v>
      </c>
      <c r="O131" s="8" t="s">
        <v>14</v>
      </c>
      <c r="P131" s="8" t="s">
        <v>15</v>
      </c>
      <c r="Q131" s="8" t="s">
        <v>16</v>
      </c>
      <c r="R131" s="8" t="s">
        <v>17</v>
      </c>
      <c r="S131" s="8" t="s">
        <v>18</v>
      </c>
      <c r="T131" s="8" t="s">
        <v>22</v>
      </c>
      <c r="U131" s="8" t="s">
        <v>23</v>
      </c>
      <c r="V131" s="8" t="s">
        <v>24</v>
      </c>
      <c r="W131" s="8" t="s">
        <v>25</v>
      </c>
      <c r="X131" s="8" t="s">
        <v>26</v>
      </c>
      <c r="Y131" s="8" t="s">
        <v>27</v>
      </c>
      <c r="Z131" s="8" t="s">
        <v>28</v>
      </c>
      <c r="AA131" s="8" t="s">
        <v>29</v>
      </c>
    </row>
    <row r="132" spans="1:30" s="3" customFormat="1" ht="16.5">
      <c r="C132" s="663"/>
      <c r="D132" s="664"/>
      <c r="E132" s="664"/>
      <c r="F132" s="665"/>
      <c r="G132" s="9">
        <v>735</v>
      </c>
      <c r="H132" s="9">
        <v>2</v>
      </c>
      <c r="I132" s="9">
        <f>I129+20</f>
        <v>273</v>
      </c>
      <c r="J132" s="9">
        <v>16</v>
      </c>
      <c r="K132" s="9">
        <f>K129+20</f>
        <v>94</v>
      </c>
      <c r="L132" s="9">
        <v>2</v>
      </c>
      <c r="M132" s="9">
        <v>0</v>
      </c>
      <c r="N132" s="9">
        <v>109</v>
      </c>
      <c r="O132" s="9">
        <v>291</v>
      </c>
      <c r="P132" s="9">
        <v>0</v>
      </c>
      <c r="Q132" s="9">
        <v>297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30</v>
      </c>
      <c r="AA132" s="9">
        <f>SUM(H132:Z132)</f>
        <v>1114</v>
      </c>
    </row>
    <row r="133" spans="1:30" s="3" customFormat="1" ht="16.5">
      <c r="E133" s="11"/>
      <c r="F133" s="11"/>
    </row>
    <row r="134" spans="1:30" s="3" customFormat="1" ht="30.75" customHeight="1">
      <c r="B134" s="14" t="s">
        <v>67</v>
      </c>
      <c r="C134" s="660" t="s">
        <v>786</v>
      </c>
      <c r="D134" s="661"/>
      <c r="E134" s="661"/>
      <c r="F134" s="662"/>
      <c r="G134" s="15" t="s">
        <v>6</v>
      </c>
      <c r="H134" s="667" t="s">
        <v>69</v>
      </c>
      <c r="I134" s="667"/>
      <c r="J134" s="667" t="s">
        <v>70</v>
      </c>
      <c r="K134" s="667"/>
      <c r="L134" s="8" t="s">
        <v>11</v>
      </c>
      <c r="M134" s="8" t="s">
        <v>12</v>
      </c>
      <c r="N134" s="8" t="s">
        <v>13</v>
      </c>
      <c r="O134" s="8" t="s">
        <v>14</v>
      </c>
      <c r="P134" s="8" t="s">
        <v>15</v>
      </c>
      <c r="Q134" s="8" t="s">
        <v>16</v>
      </c>
      <c r="R134" s="8" t="s">
        <v>17</v>
      </c>
      <c r="S134" s="8" t="s">
        <v>18</v>
      </c>
      <c r="T134" s="8" t="s">
        <v>22</v>
      </c>
      <c r="U134" s="8" t="s">
        <v>23</v>
      </c>
      <c r="V134" s="8" t="s">
        <v>24</v>
      </c>
      <c r="W134" s="8" t="s">
        <v>25</v>
      </c>
      <c r="X134" s="8" t="s">
        <v>26</v>
      </c>
      <c r="Y134" s="8" t="s">
        <v>27</v>
      </c>
      <c r="Z134" s="8" t="s">
        <v>28</v>
      </c>
      <c r="AA134" s="8" t="s">
        <v>29</v>
      </c>
    </row>
    <row r="135" spans="1:30" s="3" customFormat="1" ht="16.5">
      <c r="C135" s="663"/>
      <c r="D135" s="664"/>
      <c r="E135" s="664"/>
      <c r="F135" s="665"/>
      <c r="G135" s="9">
        <v>735</v>
      </c>
      <c r="H135" s="668">
        <f>H132+J132</f>
        <v>18</v>
      </c>
      <c r="I135" s="668"/>
      <c r="J135" s="668">
        <f>I132+K132</f>
        <v>367</v>
      </c>
      <c r="K135" s="668"/>
      <c r="L135" s="9">
        <v>2</v>
      </c>
      <c r="M135" s="9" t="s">
        <v>790</v>
      </c>
      <c r="N135" s="9">
        <v>109</v>
      </c>
      <c r="O135" s="9">
        <v>291</v>
      </c>
      <c r="P135" s="9" t="s">
        <v>790</v>
      </c>
      <c r="Q135" s="9">
        <v>297</v>
      </c>
      <c r="R135" s="9" t="s">
        <v>790</v>
      </c>
      <c r="S135" s="285" t="s">
        <v>790</v>
      </c>
      <c r="T135" s="285" t="s">
        <v>790</v>
      </c>
      <c r="U135" s="285" t="s">
        <v>790</v>
      </c>
      <c r="V135" s="285" t="s">
        <v>790</v>
      </c>
      <c r="W135" s="285" t="s">
        <v>790</v>
      </c>
      <c r="X135" s="285" t="s">
        <v>790</v>
      </c>
      <c r="Y135" s="9">
        <v>0</v>
      </c>
      <c r="Z135" s="9">
        <v>30</v>
      </c>
      <c r="AA135" s="285">
        <f>SUM(H135:Z135)</f>
        <v>1114</v>
      </c>
    </row>
    <row r="138" spans="1:30" s="3" customFormat="1" ht="16.5">
      <c r="A138" s="2" t="s">
        <v>0</v>
      </c>
      <c r="B138" s="7" t="s">
        <v>1</v>
      </c>
      <c r="C138" s="6" t="s">
        <v>2</v>
      </c>
      <c r="D138" s="6" t="s">
        <v>3</v>
      </c>
      <c r="E138" s="1" t="s">
        <v>4</v>
      </c>
      <c r="F138" s="1" t="s">
        <v>5</v>
      </c>
      <c r="G138" s="1" t="s">
        <v>6</v>
      </c>
      <c r="H138" s="8" t="s">
        <v>7</v>
      </c>
      <c r="I138" s="8" t="s">
        <v>8</v>
      </c>
      <c r="J138" s="8" t="s">
        <v>9</v>
      </c>
      <c r="K138" s="8" t="s">
        <v>10</v>
      </c>
      <c r="L138" s="8" t="s">
        <v>11</v>
      </c>
      <c r="M138" s="8" t="s">
        <v>12</v>
      </c>
      <c r="N138" s="8" t="s">
        <v>13</v>
      </c>
      <c r="O138" s="8" t="s">
        <v>14</v>
      </c>
      <c r="P138" s="8" t="s">
        <v>15</v>
      </c>
      <c r="Q138" s="8" t="s">
        <v>16</v>
      </c>
      <c r="R138" s="8" t="s">
        <v>17</v>
      </c>
      <c r="S138" s="8" t="s">
        <v>18</v>
      </c>
      <c r="T138" s="10" t="s">
        <v>19</v>
      </c>
      <c r="U138" s="10" t="s">
        <v>20</v>
      </c>
      <c r="V138" s="10" t="s">
        <v>21</v>
      </c>
      <c r="W138" s="8" t="s">
        <v>22</v>
      </c>
      <c r="X138" s="8" t="s">
        <v>23</v>
      </c>
      <c r="Y138" s="8" t="s">
        <v>24</v>
      </c>
      <c r="Z138" s="8" t="s">
        <v>25</v>
      </c>
      <c r="AA138" s="8" t="s">
        <v>26</v>
      </c>
      <c r="AB138" s="8" t="s">
        <v>27</v>
      </c>
      <c r="AC138" s="8" t="s">
        <v>28</v>
      </c>
      <c r="AD138" s="8" t="s">
        <v>29</v>
      </c>
    </row>
    <row r="139" spans="1:30" s="3" customFormat="1" ht="16.5">
      <c r="A139" s="4">
        <v>4</v>
      </c>
      <c r="B139" s="13">
        <v>435</v>
      </c>
      <c r="C139" s="5" t="s">
        <v>187</v>
      </c>
      <c r="D139" s="5" t="s">
        <v>187</v>
      </c>
      <c r="E139" s="12">
        <v>1909</v>
      </c>
      <c r="F139" s="505" t="s">
        <v>31</v>
      </c>
      <c r="G139" s="528">
        <v>716</v>
      </c>
      <c r="H139" s="9">
        <v>4</v>
      </c>
      <c r="I139" s="9">
        <v>276</v>
      </c>
      <c r="J139" s="9">
        <v>4</v>
      </c>
      <c r="K139" s="9">
        <v>3</v>
      </c>
      <c r="L139" s="9">
        <v>2</v>
      </c>
      <c r="M139" s="9">
        <v>0</v>
      </c>
      <c r="N139" s="9">
        <v>0</v>
      </c>
      <c r="O139" s="9">
        <v>6</v>
      </c>
      <c r="P139" s="9">
        <v>0</v>
      </c>
      <c r="Q139" s="9">
        <v>191</v>
      </c>
      <c r="R139" s="9">
        <v>0</v>
      </c>
      <c r="S139" s="9">
        <v>0</v>
      </c>
      <c r="T139" s="25">
        <v>0</v>
      </c>
      <c r="U139" s="25">
        <v>2</v>
      </c>
      <c r="V139" s="25"/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9">
        <v>0</v>
      </c>
      <c r="AC139" s="9">
        <v>19</v>
      </c>
      <c r="AD139" s="9">
        <f>SUM(H139:AC139)</f>
        <v>507</v>
      </c>
    </row>
    <row r="140" spans="1:30" s="3" customFormat="1" ht="16.5">
      <c r="A140" s="4">
        <v>4</v>
      </c>
      <c r="B140" s="13">
        <v>435</v>
      </c>
      <c r="C140" s="5" t="s">
        <v>187</v>
      </c>
      <c r="D140" s="5" t="s">
        <v>187</v>
      </c>
      <c r="E140" s="12">
        <v>1909</v>
      </c>
      <c r="F140" s="505" t="s">
        <v>32</v>
      </c>
      <c r="G140" s="530">
        <v>715</v>
      </c>
      <c r="H140" s="9">
        <v>1</v>
      </c>
      <c r="I140" s="9">
        <v>278</v>
      </c>
      <c r="J140" s="9">
        <v>7</v>
      </c>
      <c r="K140" s="9">
        <v>3</v>
      </c>
      <c r="L140" s="9">
        <v>4</v>
      </c>
      <c r="M140" s="9">
        <v>0</v>
      </c>
      <c r="N140" s="9">
        <v>0</v>
      </c>
      <c r="O140" s="9">
        <v>3</v>
      </c>
      <c r="P140" s="9">
        <v>0</v>
      </c>
      <c r="Q140" s="9">
        <v>170</v>
      </c>
      <c r="R140" s="9">
        <v>0</v>
      </c>
      <c r="S140" s="9">
        <v>0</v>
      </c>
      <c r="T140" s="25">
        <v>0</v>
      </c>
      <c r="U140" s="25">
        <v>4</v>
      </c>
      <c r="V140" s="25"/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s="9">
        <v>0</v>
      </c>
      <c r="AC140" s="9">
        <v>34</v>
      </c>
      <c r="AD140" s="9">
        <f t="shared" ref="AD140:AD144" si="25">SUM(H140:AC140)</f>
        <v>504</v>
      </c>
    </row>
    <row r="141" spans="1:30" s="3" customFormat="1" ht="16.5">
      <c r="A141" s="4">
        <v>4</v>
      </c>
      <c r="B141" s="13">
        <v>435</v>
      </c>
      <c r="C141" s="5" t="s">
        <v>187</v>
      </c>
      <c r="D141" s="5" t="s">
        <v>188</v>
      </c>
      <c r="E141" s="12">
        <v>1910</v>
      </c>
      <c r="F141" s="505" t="s">
        <v>31</v>
      </c>
      <c r="G141" s="528">
        <v>389</v>
      </c>
      <c r="H141" s="9">
        <v>1</v>
      </c>
      <c r="I141" s="9">
        <v>171</v>
      </c>
      <c r="J141" s="9">
        <v>4</v>
      </c>
      <c r="K141" s="9">
        <v>2</v>
      </c>
      <c r="L141" s="9">
        <v>2</v>
      </c>
      <c r="M141" s="9">
        <v>0</v>
      </c>
      <c r="N141" s="9">
        <v>0</v>
      </c>
      <c r="O141" s="9">
        <v>4</v>
      </c>
      <c r="P141" s="9">
        <v>0</v>
      </c>
      <c r="Q141" s="9">
        <v>37</v>
      </c>
      <c r="R141" s="9">
        <v>0</v>
      </c>
      <c r="S141" s="9">
        <v>0</v>
      </c>
      <c r="T141" s="25">
        <v>0</v>
      </c>
      <c r="U141" s="25">
        <v>3</v>
      </c>
      <c r="V141" s="25"/>
      <c r="W141" s="9">
        <v>0</v>
      </c>
      <c r="X141" s="9">
        <v>0</v>
      </c>
      <c r="Y141" s="9">
        <v>0</v>
      </c>
      <c r="Z141" s="9">
        <v>0</v>
      </c>
      <c r="AA141" s="9">
        <v>0</v>
      </c>
      <c r="AB141" s="9">
        <v>0</v>
      </c>
      <c r="AC141" s="9">
        <v>15</v>
      </c>
      <c r="AD141" s="9">
        <f t="shared" si="25"/>
        <v>239</v>
      </c>
    </row>
    <row r="142" spans="1:30" s="3" customFormat="1" ht="16.5">
      <c r="A142" s="4">
        <v>4</v>
      </c>
      <c r="B142" s="13">
        <v>435</v>
      </c>
      <c r="C142" s="5" t="s">
        <v>187</v>
      </c>
      <c r="D142" s="5" t="s">
        <v>188</v>
      </c>
      <c r="E142" s="12">
        <v>1910</v>
      </c>
      <c r="F142" s="505" t="s">
        <v>32</v>
      </c>
      <c r="G142" s="530">
        <v>388</v>
      </c>
      <c r="H142" s="9">
        <v>0</v>
      </c>
      <c r="I142" s="9">
        <v>188</v>
      </c>
      <c r="J142" s="9">
        <v>2</v>
      </c>
      <c r="K142" s="9">
        <v>5</v>
      </c>
      <c r="L142" s="9">
        <v>0</v>
      </c>
      <c r="M142" s="9">
        <v>0</v>
      </c>
      <c r="N142" s="9">
        <v>0</v>
      </c>
      <c r="O142" s="9">
        <v>3</v>
      </c>
      <c r="P142" s="9">
        <v>0</v>
      </c>
      <c r="Q142" s="9">
        <v>50</v>
      </c>
      <c r="R142" s="9">
        <v>0</v>
      </c>
      <c r="S142" s="9">
        <v>0</v>
      </c>
      <c r="T142" s="25">
        <v>1</v>
      </c>
      <c r="U142" s="25">
        <v>3</v>
      </c>
      <c r="V142" s="25"/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9">
        <v>0</v>
      </c>
      <c r="AC142" s="9">
        <v>5</v>
      </c>
      <c r="AD142" s="9">
        <f t="shared" si="25"/>
        <v>257</v>
      </c>
    </row>
    <row r="143" spans="1:30" s="3" customFormat="1" ht="16.5">
      <c r="A143" s="4">
        <v>4</v>
      </c>
      <c r="B143" s="13">
        <v>435</v>
      </c>
      <c r="C143" s="5" t="s">
        <v>187</v>
      </c>
      <c r="D143" s="5" t="s">
        <v>189</v>
      </c>
      <c r="E143" s="12">
        <v>1910</v>
      </c>
      <c r="F143" s="505" t="s">
        <v>79</v>
      </c>
      <c r="G143" s="530">
        <v>356</v>
      </c>
      <c r="H143" s="9">
        <v>1</v>
      </c>
      <c r="I143" s="9">
        <v>180</v>
      </c>
      <c r="J143" s="9">
        <v>3</v>
      </c>
      <c r="K143" s="9">
        <v>0</v>
      </c>
      <c r="L143" s="9">
        <v>0</v>
      </c>
      <c r="M143" s="9">
        <v>0</v>
      </c>
      <c r="N143" s="9">
        <v>0</v>
      </c>
      <c r="O143" s="9">
        <v>1</v>
      </c>
      <c r="P143" s="9">
        <v>0</v>
      </c>
      <c r="Q143" s="9">
        <v>57</v>
      </c>
      <c r="R143" s="9">
        <v>0</v>
      </c>
      <c r="S143" s="9">
        <v>0</v>
      </c>
      <c r="T143" s="25">
        <v>0</v>
      </c>
      <c r="U143" s="25">
        <v>0</v>
      </c>
      <c r="V143" s="25"/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s="9">
        <v>0</v>
      </c>
      <c r="AC143" s="9">
        <v>2</v>
      </c>
      <c r="AD143" s="9">
        <f t="shared" si="25"/>
        <v>244</v>
      </c>
    </row>
    <row r="144" spans="1:30" s="3" customFormat="1" ht="16.5">
      <c r="A144" s="4">
        <v>4</v>
      </c>
      <c r="B144" s="13">
        <v>435</v>
      </c>
      <c r="C144" s="5" t="s">
        <v>187</v>
      </c>
      <c r="D144" s="5" t="s">
        <v>190</v>
      </c>
      <c r="E144" s="12">
        <v>1910</v>
      </c>
      <c r="F144" s="5" t="s">
        <v>136</v>
      </c>
      <c r="G144" s="24">
        <v>325</v>
      </c>
      <c r="H144" s="9">
        <v>2</v>
      </c>
      <c r="I144" s="9">
        <v>133</v>
      </c>
      <c r="J144" s="9">
        <v>3</v>
      </c>
      <c r="K144" s="9">
        <v>2</v>
      </c>
      <c r="L144" s="9">
        <v>1</v>
      </c>
      <c r="M144" s="9">
        <v>0</v>
      </c>
      <c r="N144" s="9">
        <v>0</v>
      </c>
      <c r="O144" s="9">
        <v>3</v>
      </c>
      <c r="P144" s="9">
        <v>0</v>
      </c>
      <c r="Q144" s="9">
        <v>53</v>
      </c>
      <c r="R144" s="9">
        <v>0</v>
      </c>
      <c r="S144" s="9">
        <v>0</v>
      </c>
      <c r="T144" s="25">
        <v>0</v>
      </c>
      <c r="U144" s="25">
        <v>1</v>
      </c>
      <c r="V144" s="25"/>
      <c r="W144" s="9">
        <v>0</v>
      </c>
      <c r="X144" s="9">
        <v>0</v>
      </c>
      <c r="Y144" s="9">
        <v>0</v>
      </c>
      <c r="Z144" s="9">
        <v>0</v>
      </c>
      <c r="AA144" s="9">
        <v>0</v>
      </c>
      <c r="AB144" s="9">
        <v>0</v>
      </c>
      <c r="AC144" s="9">
        <v>12</v>
      </c>
      <c r="AD144" s="9">
        <f t="shared" si="25"/>
        <v>210</v>
      </c>
    </row>
    <row r="145" spans="1:30" s="3" customFormat="1" ht="16.5">
      <c r="B145" s="14" t="s">
        <v>63</v>
      </c>
      <c r="C145" s="659" t="s">
        <v>64</v>
      </c>
      <c r="D145" s="659"/>
      <c r="E145" s="23"/>
      <c r="F145" s="23"/>
      <c r="G145" s="16">
        <f t="shared" ref="G145:AD145" si="26">SUM(G139:G144)</f>
        <v>2889</v>
      </c>
      <c r="H145" s="16">
        <f t="shared" si="26"/>
        <v>9</v>
      </c>
      <c r="I145" s="16">
        <f t="shared" si="26"/>
        <v>1226</v>
      </c>
      <c r="J145" s="16">
        <f t="shared" si="26"/>
        <v>23</v>
      </c>
      <c r="K145" s="16">
        <f t="shared" si="26"/>
        <v>15</v>
      </c>
      <c r="L145" s="16">
        <f t="shared" si="26"/>
        <v>9</v>
      </c>
      <c r="M145" s="16">
        <f t="shared" si="26"/>
        <v>0</v>
      </c>
      <c r="N145" s="16">
        <f t="shared" si="26"/>
        <v>0</v>
      </c>
      <c r="O145" s="16">
        <f t="shared" si="26"/>
        <v>20</v>
      </c>
      <c r="P145" s="16">
        <f t="shared" si="26"/>
        <v>0</v>
      </c>
      <c r="Q145" s="16">
        <f t="shared" si="26"/>
        <v>558</v>
      </c>
      <c r="R145" s="16">
        <f t="shared" si="26"/>
        <v>0</v>
      </c>
      <c r="S145" s="16">
        <f t="shared" si="26"/>
        <v>0</v>
      </c>
      <c r="T145" s="16">
        <f t="shared" si="26"/>
        <v>1</v>
      </c>
      <c r="U145" s="16">
        <f t="shared" si="26"/>
        <v>13</v>
      </c>
      <c r="V145" s="16">
        <f t="shared" si="26"/>
        <v>0</v>
      </c>
      <c r="W145" s="16">
        <f t="shared" si="26"/>
        <v>0</v>
      </c>
      <c r="X145" s="16">
        <f t="shared" si="26"/>
        <v>0</v>
      </c>
      <c r="Y145" s="16">
        <f t="shared" si="26"/>
        <v>0</v>
      </c>
      <c r="Z145" s="16">
        <f t="shared" si="26"/>
        <v>0</v>
      </c>
      <c r="AA145" s="16">
        <f t="shared" si="26"/>
        <v>0</v>
      </c>
      <c r="AB145" s="16">
        <f t="shared" si="26"/>
        <v>0</v>
      </c>
      <c r="AC145" s="16">
        <f t="shared" si="26"/>
        <v>87</v>
      </c>
      <c r="AD145" s="16">
        <f t="shared" si="26"/>
        <v>1961</v>
      </c>
    </row>
    <row r="146" spans="1:30" s="3" customFormat="1" ht="16.5">
      <c r="E146" s="11"/>
      <c r="F146" s="11"/>
    </row>
    <row r="147" spans="1:30" s="3" customFormat="1" ht="16.5">
      <c r="B147" s="14" t="s">
        <v>65</v>
      </c>
      <c r="C147" s="660" t="s">
        <v>66</v>
      </c>
      <c r="D147" s="661"/>
      <c r="E147" s="661"/>
      <c r="F147" s="662"/>
      <c r="G147" s="15" t="s">
        <v>6</v>
      </c>
      <c r="H147" s="8" t="s">
        <v>7</v>
      </c>
      <c r="I147" s="8" t="s">
        <v>8</v>
      </c>
      <c r="J147" s="8" t="s">
        <v>9</v>
      </c>
      <c r="K147" s="8" t="s">
        <v>10</v>
      </c>
      <c r="L147" s="8" t="s">
        <v>11</v>
      </c>
      <c r="M147" s="8" t="s">
        <v>12</v>
      </c>
      <c r="N147" s="8" t="s">
        <v>13</v>
      </c>
      <c r="O147" s="8" t="s">
        <v>14</v>
      </c>
      <c r="P147" s="8" t="s">
        <v>15</v>
      </c>
      <c r="Q147" s="8" t="s">
        <v>16</v>
      </c>
      <c r="R147" s="8" t="s">
        <v>17</v>
      </c>
      <c r="S147" s="8" t="s">
        <v>18</v>
      </c>
      <c r="T147" s="8" t="s">
        <v>22</v>
      </c>
      <c r="U147" s="8" t="s">
        <v>23</v>
      </c>
      <c r="V147" s="8" t="s">
        <v>24</v>
      </c>
      <c r="W147" s="8" t="s">
        <v>25</v>
      </c>
      <c r="X147" s="8" t="s">
        <v>26</v>
      </c>
      <c r="Y147" s="8" t="s">
        <v>27</v>
      </c>
      <c r="Z147" s="8" t="s">
        <v>28</v>
      </c>
      <c r="AA147" s="8" t="s">
        <v>29</v>
      </c>
    </row>
    <row r="148" spans="1:30" s="3" customFormat="1" ht="16.5">
      <c r="C148" s="663"/>
      <c r="D148" s="664"/>
      <c r="E148" s="664"/>
      <c r="F148" s="665"/>
      <c r="G148" s="9">
        <f>G145</f>
        <v>2889</v>
      </c>
      <c r="H148" s="9">
        <v>9</v>
      </c>
      <c r="I148" s="9">
        <f>I145+7</f>
        <v>1233</v>
      </c>
      <c r="J148" s="9">
        <f>J145+1</f>
        <v>24</v>
      </c>
      <c r="K148" s="9">
        <f>K145+6</f>
        <v>21</v>
      </c>
      <c r="L148" s="9">
        <f t="shared" ref="L148:S148" si="27">L145</f>
        <v>9</v>
      </c>
      <c r="M148" s="9">
        <f t="shared" si="27"/>
        <v>0</v>
      </c>
      <c r="N148" s="9">
        <f t="shared" si="27"/>
        <v>0</v>
      </c>
      <c r="O148" s="9">
        <f t="shared" si="27"/>
        <v>20</v>
      </c>
      <c r="P148" s="9">
        <f t="shared" si="27"/>
        <v>0</v>
      </c>
      <c r="Q148" s="9">
        <f t="shared" si="27"/>
        <v>558</v>
      </c>
      <c r="R148" s="9">
        <f t="shared" si="27"/>
        <v>0</v>
      </c>
      <c r="S148" s="9">
        <f t="shared" si="27"/>
        <v>0</v>
      </c>
      <c r="T148" s="9">
        <f>W139</f>
        <v>0</v>
      </c>
      <c r="U148" s="9">
        <f>X139</f>
        <v>0</v>
      </c>
      <c r="V148" s="9">
        <f>Y139</f>
        <v>0</v>
      </c>
      <c r="W148" s="9">
        <f>Z139</f>
        <v>0</v>
      </c>
      <c r="X148" s="9">
        <f>AA139</f>
        <v>0</v>
      </c>
      <c r="Y148" s="9">
        <f>AB145</f>
        <v>0</v>
      </c>
      <c r="Z148" s="9">
        <f>AC145</f>
        <v>87</v>
      </c>
      <c r="AA148" s="9">
        <f>SUM(H148:Z148)</f>
        <v>1961</v>
      </c>
    </row>
    <row r="149" spans="1:30" s="3" customFormat="1" ht="16.5">
      <c r="E149" s="11"/>
      <c r="F149" s="11"/>
    </row>
    <row r="150" spans="1:30" s="3" customFormat="1" ht="30.75" customHeight="1">
      <c r="B150" s="14" t="s">
        <v>67</v>
      </c>
      <c r="C150" s="666" t="s">
        <v>68</v>
      </c>
      <c r="D150" s="666"/>
      <c r="E150" s="666"/>
      <c r="F150" s="666"/>
      <c r="G150" s="15" t="s">
        <v>6</v>
      </c>
      <c r="H150" s="667" t="s">
        <v>69</v>
      </c>
      <c r="I150" s="667"/>
      <c r="J150" s="667" t="s">
        <v>70</v>
      </c>
      <c r="K150" s="667"/>
      <c r="L150" s="8" t="s">
        <v>11</v>
      </c>
      <c r="M150" s="8" t="s">
        <v>12</v>
      </c>
      <c r="N150" s="8" t="s">
        <v>13</v>
      </c>
      <c r="O150" s="8" t="s">
        <v>14</v>
      </c>
      <c r="P150" s="8" t="s">
        <v>15</v>
      </c>
      <c r="Q150" s="8" t="s">
        <v>16</v>
      </c>
      <c r="R150" s="8" t="s">
        <v>17</v>
      </c>
      <c r="S150" s="8" t="s">
        <v>18</v>
      </c>
      <c r="T150" s="8" t="s">
        <v>22</v>
      </c>
      <c r="U150" s="8" t="s">
        <v>23</v>
      </c>
      <c r="V150" s="8" t="s">
        <v>24</v>
      </c>
      <c r="W150" s="8" t="s">
        <v>25</v>
      </c>
      <c r="X150" s="8" t="s">
        <v>26</v>
      </c>
      <c r="Y150" s="8" t="s">
        <v>27</v>
      </c>
      <c r="Z150" s="8" t="s">
        <v>28</v>
      </c>
      <c r="AA150" s="8" t="s">
        <v>29</v>
      </c>
    </row>
    <row r="151" spans="1:30" s="3" customFormat="1" ht="16.5">
      <c r="C151" s="666"/>
      <c r="D151" s="666"/>
      <c r="E151" s="666"/>
      <c r="F151" s="666"/>
      <c r="G151" s="9">
        <f>G145</f>
        <v>2889</v>
      </c>
      <c r="H151" s="668">
        <f>H148+J148</f>
        <v>33</v>
      </c>
      <c r="I151" s="668"/>
      <c r="J151" s="668">
        <f>I148+K148</f>
        <v>1254</v>
      </c>
      <c r="K151" s="668"/>
      <c r="L151" s="9">
        <f>L148</f>
        <v>9</v>
      </c>
      <c r="M151" s="9" t="s">
        <v>790</v>
      </c>
      <c r="N151" s="285" t="s">
        <v>790</v>
      </c>
      <c r="O151" s="9">
        <f t="shared" ref="O151:Q151" si="28">O148</f>
        <v>20</v>
      </c>
      <c r="P151" s="9">
        <f t="shared" si="28"/>
        <v>0</v>
      </c>
      <c r="Q151" s="9">
        <f t="shared" si="28"/>
        <v>558</v>
      </c>
      <c r="R151" s="9" t="s">
        <v>790</v>
      </c>
      <c r="S151" s="285" t="s">
        <v>790</v>
      </c>
      <c r="T151" s="285" t="s">
        <v>790</v>
      </c>
      <c r="U151" s="285" t="s">
        <v>790</v>
      </c>
      <c r="V151" s="285" t="s">
        <v>790</v>
      </c>
      <c r="W151" s="285" t="s">
        <v>790</v>
      </c>
      <c r="X151" s="285" t="s">
        <v>790</v>
      </c>
      <c r="Y151" s="9">
        <f>Y148</f>
        <v>0</v>
      </c>
      <c r="Z151" s="9">
        <f>Z148</f>
        <v>87</v>
      </c>
      <c r="AA151" s="9">
        <f>SUM(H151:Z151)</f>
        <v>1961</v>
      </c>
    </row>
    <row r="154" spans="1:30" s="3" customFormat="1" ht="16.5">
      <c r="A154" s="2" t="s">
        <v>0</v>
      </c>
      <c r="B154" s="7" t="s">
        <v>1</v>
      </c>
      <c r="C154" s="6" t="s">
        <v>2</v>
      </c>
      <c r="D154" s="6" t="s">
        <v>3</v>
      </c>
      <c r="E154" s="1" t="s">
        <v>4</v>
      </c>
      <c r="F154" s="1" t="s">
        <v>5</v>
      </c>
      <c r="G154" s="1" t="s">
        <v>6</v>
      </c>
      <c r="H154" s="8" t="s">
        <v>7</v>
      </c>
      <c r="I154" s="8" t="s">
        <v>8</v>
      </c>
      <c r="J154" s="8" t="s">
        <v>9</v>
      </c>
      <c r="K154" s="8" t="s">
        <v>10</v>
      </c>
      <c r="L154" s="8" t="s">
        <v>11</v>
      </c>
      <c r="M154" s="8" t="s">
        <v>12</v>
      </c>
      <c r="N154" s="8" t="s">
        <v>13</v>
      </c>
      <c r="O154" s="8" t="s">
        <v>14</v>
      </c>
      <c r="P154" s="8" t="s">
        <v>15</v>
      </c>
      <c r="Q154" s="8" t="s">
        <v>16</v>
      </c>
      <c r="R154" s="8" t="s">
        <v>17</v>
      </c>
      <c r="S154" s="8" t="s">
        <v>18</v>
      </c>
      <c r="T154" s="10" t="s">
        <v>19</v>
      </c>
      <c r="U154" s="10" t="s">
        <v>20</v>
      </c>
      <c r="V154" s="10" t="s">
        <v>21</v>
      </c>
      <c r="W154" s="8" t="s">
        <v>22</v>
      </c>
      <c r="X154" s="8" t="s">
        <v>23</v>
      </c>
      <c r="Y154" s="8" t="s">
        <v>24</v>
      </c>
      <c r="Z154" s="8" t="s">
        <v>25</v>
      </c>
      <c r="AA154" s="8" t="s">
        <v>26</v>
      </c>
      <c r="AB154" s="8" t="s">
        <v>27</v>
      </c>
      <c r="AC154" s="8" t="s">
        <v>28</v>
      </c>
      <c r="AD154" s="8" t="s">
        <v>29</v>
      </c>
    </row>
    <row r="155" spans="1:30" s="3" customFormat="1" ht="16.5">
      <c r="A155" s="4">
        <v>4</v>
      </c>
      <c r="B155" s="13">
        <v>437</v>
      </c>
      <c r="C155" s="5" t="s">
        <v>191</v>
      </c>
      <c r="D155" s="5" t="s">
        <v>191</v>
      </c>
      <c r="E155" s="12">
        <v>1913</v>
      </c>
      <c r="F155" s="5" t="s">
        <v>31</v>
      </c>
      <c r="G155" s="24">
        <v>391</v>
      </c>
      <c r="H155" s="9">
        <v>3</v>
      </c>
      <c r="I155" s="9">
        <v>144</v>
      </c>
      <c r="J155" s="9">
        <v>140</v>
      </c>
      <c r="K155" s="9">
        <v>1</v>
      </c>
      <c r="L155" s="9">
        <v>0</v>
      </c>
      <c r="M155" s="9">
        <v>0</v>
      </c>
      <c r="N155" s="9">
        <v>0</v>
      </c>
      <c r="O155" s="9">
        <v>0</v>
      </c>
      <c r="P155" s="9">
        <v>2</v>
      </c>
      <c r="Q155" s="9">
        <v>2</v>
      </c>
      <c r="R155" s="9">
        <v>0</v>
      </c>
      <c r="S155" s="9">
        <v>0</v>
      </c>
      <c r="T155" s="25">
        <v>3</v>
      </c>
      <c r="U155" s="25">
        <v>0</v>
      </c>
      <c r="V155" s="25"/>
      <c r="W155" s="9"/>
      <c r="X155" s="9"/>
      <c r="Y155" s="9"/>
      <c r="Z155" s="9"/>
      <c r="AA155" s="9"/>
      <c r="AB155" s="9"/>
      <c r="AC155" s="9">
        <v>8</v>
      </c>
      <c r="AD155" s="9">
        <f>SUM(H155:AC155)</f>
        <v>303</v>
      </c>
    </row>
    <row r="156" spans="1:30" s="3" customFormat="1" ht="16.5">
      <c r="A156" s="4">
        <v>4</v>
      </c>
      <c r="B156" s="13">
        <v>437</v>
      </c>
      <c r="C156" s="5" t="s">
        <v>191</v>
      </c>
      <c r="D156" s="5" t="s">
        <v>191</v>
      </c>
      <c r="E156" s="289">
        <v>1913</v>
      </c>
      <c r="F156" s="505" t="s">
        <v>32</v>
      </c>
      <c r="G156" s="281">
        <v>391</v>
      </c>
      <c r="H156" s="9">
        <v>2</v>
      </c>
      <c r="I156" s="9">
        <v>139</v>
      </c>
      <c r="J156" s="9">
        <v>145</v>
      </c>
      <c r="K156" s="9">
        <v>1</v>
      </c>
      <c r="L156" s="9">
        <v>0</v>
      </c>
      <c r="M156" s="9">
        <v>0</v>
      </c>
      <c r="N156" s="9">
        <v>0</v>
      </c>
      <c r="O156" s="9">
        <v>0</v>
      </c>
      <c r="P156" s="9">
        <v>3</v>
      </c>
      <c r="Q156" s="9">
        <v>3</v>
      </c>
      <c r="R156" s="9">
        <v>0</v>
      </c>
      <c r="S156" s="9">
        <v>0</v>
      </c>
      <c r="T156" s="25">
        <v>1</v>
      </c>
      <c r="U156" s="25">
        <v>1</v>
      </c>
      <c r="V156" s="25"/>
      <c r="W156" s="9"/>
      <c r="X156" s="9"/>
      <c r="Y156" s="9"/>
      <c r="Z156" s="9"/>
      <c r="AA156" s="9"/>
      <c r="AB156" s="9"/>
      <c r="AC156" s="9">
        <v>5</v>
      </c>
      <c r="AD156" s="9">
        <f t="shared" ref="AD156" si="29">SUM(H156:AC156)</f>
        <v>300</v>
      </c>
    </row>
    <row r="157" spans="1:30" s="3" customFormat="1" ht="16.5">
      <c r="B157" s="14" t="s">
        <v>63</v>
      </c>
      <c r="C157" s="659" t="s">
        <v>64</v>
      </c>
      <c r="D157" s="659"/>
      <c r="E157" s="23"/>
      <c r="F157" s="23"/>
      <c r="G157" s="16">
        <f t="shared" ref="G157:AD157" si="30">SUM(G155:G156)</f>
        <v>782</v>
      </c>
      <c r="H157" s="16">
        <f t="shared" si="30"/>
        <v>5</v>
      </c>
      <c r="I157" s="16">
        <f t="shared" si="30"/>
        <v>283</v>
      </c>
      <c r="J157" s="16">
        <f t="shared" si="30"/>
        <v>285</v>
      </c>
      <c r="K157" s="16">
        <f t="shared" si="30"/>
        <v>2</v>
      </c>
      <c r="L157" s="16">
        <f t="shared" si="30"/>
        <v>0</v>
      </c>
      <c r="M157" s="16">
        <f t="shared" si="30"/>
        <v>0</v>
      </c>
      <c r="N157" s="16">
        <f t="shared" si="30"/>
        <v>0</v>
      </c>
      <c r="O157" s="16">
        <f t="shared" si="30"/>
        <v>0</v>
      </c>
      <c r="P157" s="16">
        <f t="shared" si="30"/>
        <v>5</v>
      </c>
      <c r="Q157" s="16">
        <f t="shared" si="30"/>
        <v>5</v>
      </c>
      <c r="R157" s="16">
        <f t="shared" si="30"/>
        <v>0</v>
      </c>
      <c r="S157" s="16">
        <f t="shared" si="30"/>
        <v>0</v>
      </c>
      <c r="T157" s="16">
        <f t="shared" si="30"/>
        <v>4</v>
      </c>
      <c r="U157" s="16">
        <f t="shared" si="30"/>
        <v>1</v>
      </c>
      <c r="V157" s="16">
        <f t="shared" si="30"/>
        <v>0</v>
      </c>
      <c r="W157" s="16">
        <f t="shared" si="30"/>
        <v>0</v>
      </c>
      <c r="X157" s="16">
        <f t="shared" si="30"/>
        <v>0</v>
      </c>
      <c r="Y157" s="16">
        <f t="shared" si="30"/>
        <v>0</v>
      </c>
      <c r="Z157" s="16">
        <f t="shared" si="30"/>
        <v>0</v>
      </c>
      <c r="AA157" s="16">
        <f t="shared" si="30"/>
        <v>0</v>
      </c>
      <c r="AB157" s="16">
        <f t="shared" si="30"/>
        <v>0</v>
      </c>
      <c r="AC157" s="16">
        <f t="shared" si="30"/>
        <v>13</v>
      </c>
      <c r="AD157" s="16">
        <f t="shared" si="30"/>
        <v>603</v>
      </c>
    </row>
    <row r="158" spans="1:30" s="3" customFormat="1" ht="16.5">
      <c r="E158" s="11"/>
      <c r="F158" s="11"/>
    </row>
    <row r="159" spans="1:30" s="3" customFormat="1" ht="16.5">
      <c r="B159" s="14" t="s">
        <v>65</v>
      </c>
      <c r="C159" s="660" t="s">
        <v>66</v>
      </c>
      <c r="D159" s="661"/>
      <c r="E159" s="661"/>
      <c r="F159" s="662"/>
      <c r="G159" s="15" t="s">
        <v>6</v>
      </c>
      <c r="H159" s="8" t="s">
        <v>7</v>
      </c>
      <c r="I159" s="8" t="s">
        <v>8</v>
      </c>
      <c r="J159" s="8" t="s">
        <v>9</v>
      </c>
      <c r="K159" s="8" t="s">
        <v>10</v>
      </c>
      <c r="L159" s="8" t="s">
        <v>11</v>
      </c>
      <c r="M159" s="8" t="s">
        <v>12</v>
      </c>
      <c r="N159" s="8" t="s">
        <v>13</v>
      </c>
      <c r="O159" s="8" t="s">
        <v>14</v>
      </c>
      <c r="P159" s="8" t="s">
        <v>15</v>
      </c>
      <c r="Q159" s="8" t="s">
        <v>16</v>
      </c>
      <c r="R159" s="8" t="s">
        <v>17</v>
      </c>
      <c r="S159" s="8" t="s">
        <v>18</v>
      </c>
      <c r="T159" s="8" t="s">
        <v>22</v>
      </c>
      <c r="U159" s="8" t="s">
        <v>23</v>
      </c>
      <c r="V159" s="8" t="s">
        <v>24</v>
      </c>
      <c r="W159" s="8" t="s">
        <v>25</v>
      </c>
      <c r="X159" s="8" t="s">
        <v>26</v>
      </c>
      <c r="Y159" s="8" t="s">
        <v>27</v>
      </c>
      <c r="Z159" s="8" t="s">
        <v>28</v>
      </c>
      <c r="AA159" s="8" t="s">
        <v>29</v>
      </c>
    </row>
    <row r="160" spans="1:30" s="3" customFormat="1" ht="16.5">
      <c r="C160" s="663"/>
      <c r="D160" s="664"/>
      <c r="E160" s="664"/>
      <c r="F160" s="665"/>
      <c r="G160" s="9">
        <f>G157</f>
        <v>782</v>
      </c>
      <c r="H160" s="9">
        <f>H157+2</f>
        <v>7</v>
      </c>
      <c r="I160" s="9">
        <f>I157+1</f>
        <v>284</v>
      </c>
      <c r="J160" s="9">
        <f>J157+2</f>
        <v>287</v>
      </c>
      <c r="K160" s="9">
        <v>2</v>
      </c>
      <c r="L160" s="9">
        <v>0</v>
      </c>
      <c r="M160" s="9">
        <f t="shared" ref="M160:S160" si="31">M157</f>
        <v>0</v>
      </c>
      <c r="N160" s="9">
        <f t="shared" si="31"/>
        <v>0</v>
      </c>
      <c r="O160" s="9">
        <f t="shared" si="31"/>
        <v>0</v>
      </c>
      <c r="P160" s="9">
        <v>5</v>
      </c>
      <c r="Q160" s="9">
        <v>5</v>
      </c>
      <c r="R160" s="9">
        <f t="shared" si="31"/>
        <v>0</v>
      </c>
      <c r="S160" s="9">
        <f t="shared" si="31"/>
        <v>0</v>
      </c>
      <c r="T160" s="9">
        <f>W155</f>
        <v>0</v>
      </c>
      <c r="U160" s="9">
        <f>X155</f>
        <v>0</v>
      </c>
      <c r="V160" s="9">
        <f>Y155</f>
        <v>0</v>
      </c>
      <c r="W160" s="9">
        <f>Z155</f>
        <v>0</v>
      </c>
      <c r="X160" s="9">
        <f>AA155</f>
        <v>0</v>
      </c>
      <c r="Y160" s="9">
        <f>AB157</f>
        <v>0</v>
      </c>
      <c r="Z160" s="9">
        <f>AC157</f>
        <v>13</v>
      </c>
      <c r="AA160" s="9">
        <f>SUM(H160:Z160)</f>
        <v>603</v>
      </c>
    </row>
    <row r="161" spans="1:30" s="3" customFormat="1" ht="16.5">
      <c r="E161" s="11"/>
      <c r="F161" s="11"/>
    </row>
    <row r="162" spans="1:30" s="3" customFormat="1" ht="30.75" customHeight="1">
      <c r="B162" s="14" t="s">
        <v>67</v>
      </c>
      <c r="C162" s="666" t="s">
        <v>68</v>
      </c>
      <c r="D162" s="666"/>
      <c r="E162" s="666"/>
      <c r="F162" s="666"/>
      <c r="G162" s="15" t="s">
        <v>6</v>
      </c>
      <c r="H162" s="667" t="s">
        <v>69</v>
      </c>
      <c r="I162" s="667"/>
      <c r="J162" s="667" t="s">
        <v>70</v>
      </c>
      <c r="K162" s="667"/>
      <c r="L162" s="8" t="s">
        <v>11</v>
      </c>
      <c r="M162" s="8" t="s">
        <v>12</v>
      </c>
      <c r="N162" s="8" t="s">
        <v>13</v>
      </c>
      <c r="O162" s="8" t="s">
        <v>14</v>
      </c>
      <c r="P162" s="8" t="s">
        <v>15</v>
      </c>
      <c r="Q162" s="8" t="s">
        <v>16</v>
      </c>
      <c r="R162" s="8" t="s">
        <v>17</v>
      </c>
      <c r="S162" s="8" t="s">
        <v>18</v>
      </c>
      <c r="T162" s="8" t="s">
        <v>22</v>
      </c>
      <c r="U162" s="8" t="s">
        <v>23</v>
      </c>
      <c r="V162" s="8" t="s">
        <v>24</v>
      </c>
      <c r="W162" s="8" t="s">
        <v>25</v>
      </c>
      <c r="X162" s="8" t="s">
        <v>26</v>
      </c>
      <c r="Y162" s="8" t="s">
        <v>27</v>
      </c>
      <c r="Z162" s="8" t="s">
        <v>28</v>
      </c>
      <c r="AA162" s="8" t="s">
        <v>29</v>
      </c>
    </row>
    <row r="163" spans="1:30" s="3" customFormat="1" ht="16.5">
      <c r="C163" s="666"/>
      <c r="D163" s="666"/>
      <c r="E163" s="666"/>
      <c r="F163" s="666"/>
      <c r="G163" s="9">
        <f>G157</f>
        <v>782</v>
      </c>
      <c r="H163" s="668">
        <f>H160+J160</f>
        <v>294</v>
      </c>
      <c r="I163" s="668"/>
      <c r="J163" s="668">
        <f>I160+K160</f>
        <v>286</v>
      </c>
      <c r="K163" s="668"/>
      <c r="L163" s="9" t="s">
        <v>790</v>
      </c>
      <c r="M163" s="285" t="s">
        <v>790</v>
      </c>
      <c r="N163" s="285" t="s">
        <v>790</v>
      </c>
      <c r="O163" s="285" t="s">
        <v>790</v>
      </c>
      <c r="P163" s="9">
        <f t="shared" ref="P163:Q163" si="32">P160</f>
        <v>5</v>
      </c>
      <c r="Q163" s="9">
        <f t="shared" si="32"/>
        <v>5</v>
      </c>
      <c r="R163" s="9" t="s">
        <v>790</v>
      </c>
      <c r="S163" s="285" t="s">
        <v>790</v>
      </c>
      <c r="T163" s="285" t="s">
        <v>790</v>
      </c>
      <c r="U163" s="285" t="s">
        <v>790</v>
      </c>
      <c r="V163" s="285" t="s">
        <v>790</v>
      </c>
      <c r="W163" s="285" t="s">
        <v>790</v>
      </c>
      <c r="X163" s="285" t="s">
        <v>790</v>
      </c>
      <c r="Y163" s="9">
        <f>Y160</f>
        <v>0</v>
      </c>
      <c r="Z163" s="9">
        <f>Z160</f>
        <v>13</v>
      </c>
      <c r="AA163" s="9">
        <f>SUM(H163:Z163)</f>
        <v>603</v>
      </c>
    </row>
    <row r="166" spans="1:30" s="3" customFormat="1" ht="16.5">
      <c r="A166" s="2" t="s">
        <v>0</v>
      </c>
      <c r="B166" s="7" t="s">
        <v>1</v>
      </c>
      <c r="C166" s="6" t="s">
        <v>2</v>
      </c>
      <c r="D166" s="6" t="s">
        <v>3</v>
      </c>
      <c r="E166" s="1" t="s">
        <v>4</v>
      </c>
      <c r="F166" s="1" t="s">
        <v>5</v>
      </c>
      <c r="G166" s="1" t="s">
        <v>6</v>
      </c>
      <c r="H166" s="8" t="s">
        <v>7</v>
      </c>
      <c r="I166" s="8" t="s">
        <v>8</v>
      </c>
      <c r="J166" s="8" t="s">
        <v>9</v>
      </c>
      <c r="K166" s="8" t="s">
        <v>10</v>
      </c>
      <c r="L166" s="8" t="s">
        <v>11</v>
      </c>
      <c r="M166" s="8" t="s">
        <v>12</v>
      </c>
      <c r="N166" s="284" t="s">
        <v>13</v>
      </c>
      <c r="O166" s="8" t="s">
        <v>14</v>
      </c>
      <c r="P166" s="8" t="s">
        <v>15</v>
      </c>
      <c r="Q166" s="8" t="s">
        <v>16</v>
      </c>
      <c r="R166" s="284" t="s">
        <v>17</v>
      </c>
      <c r="S166" s="284" t="s">
        <v>18</v>
      </c>
      <c r="T166" s="10" t="s">
        <v>19</v>
      </c>
      <c r="U166" s="10" t="s">
        <v>20</v>
      </c>
      <c r="V166" s="286" t="s">
        <v>21</v>
      </c>
      <c r="W166" s="284" t="s">
        <v>22</v>
      </c>
      <c r="X166" s="284" t="s">
        <v>23</v>
      </c>
      <c r="Y166" s="284" t="s">
        <v>24</v>
      </c>
      <c r="Z166" s="284" t="s">
        <v>25</v>
      </c>
      <c r="AA166" s="284" t="s">
        <v>26</v>
      </c>
      <c r="AB166" s="8" t="s">
        <v>27</v>
      </c>
      <c r="AC166" s="8" t="s">
        <v>28</v>
      </c>
      <c r="AD166" s="8" t="s">
        <v>29</v>
      </c>
    </row>
    <row r="167" spans="1:30" s="3" customFormat="1" ht="16.5">
      <c r="A167" s="38">
        <v>4</v>
      </c>
      <c r="B167" s="13">
        <v>545</v>
      </c>
      <c r="C167" s="5" t="s">
        <v>192</v>
      </c>
      <c r="D167" s="5" t="s">
        <v>192</v>
      </c>
      <c r="E167" s="505">
        <v>2325</v>
      </c>
      <c r="F167" s="505" t="s">
        <v>31</v>
      </c>
      <c r="G167" s="528">
        <v>610</v>
      </c>
      <c r="H167" s="9">
        <v>16</v>
      </c>
      <c r="I167" s="9">
        <v>53</v>
      </c>
      <c r="J167" s="9">
        <v>161</v>
      </c>
      <c r="K167" s="9">
        <v>2</v>
      </c>
      <c r="L167" s="9">
        <v>3</v>
      </c>
      <c r="M167" s="9">
        <v>4</v>
      </c>
      <c r="O167" s="9">
        <v>96</v>
      </c>
      <c r="P167" s="9">
        <v>2</v>
      </c>
      <c r="Q167" s="9">
        <v>44</v>
      </c>
      <c r="T167" s="25">
        <v>1</v>
      </c>
      <c r="U167" s="25">
        <v>1</v>
      </c>
      <c r="AB167" s="9">
        <v>0</v>
      </c>
      <c r="AC167" s="9">
        <v>7</v>
      </c>
      <c r="AD167" s="9">
        <f t="shared" ref="AD167:AD179" si="33">SUM(H167:AC167)</f>
        <v>390</v>
      </c>
    </row>
    <row r="168" spans="1:30" s="3" customFormat="1" ht="16.5">
      <c r="A168" s="39">
        <v>4</v>
      </c>
      <c r="B168" s="13">
        <v>545</v>
      </c>
      <c r="C168" s="5" t="s">
        <v>192</v>
      </c>
      <c r="D168" s="5" t="s">
        <v>192</v>
      </c>
      <c r="E168" s="505">
        <v>2325</v>
      </c>
      <c r="F168" s="505" t="s">
        <v>32</v>
      </c>
      <c r="G168" s="528">
        <v>609</v>
      </c>
      <c r="H168" s="9">
        <v>10</v>
      </c>
      <c r="I168" s="9">
        <v>70</v>
      </c>
      <c r="J168" s="9">
        <v>211</v>
      </c>
      <c r="K168" s="9">
        <v>1</v>
      </c>
      <c r="L168" s="9">
        <v>8</v>
      </c>
      <c r="M168" s="9">
        <v>2</v>
      </c>
      <c r="O168" s="9">
        <v>69</v>
      </c>
      <c r="P168" s="9">
        <v>4</v>
      </c>
      <c r="Q168" s="9">
        <v>39</v>
      </c>
      <c r="T168" s="25">
        <v>8</v>
      </c>
      <c r="U168" s="25">
        <v>1</v>
      </c>
      <c r="AB168" s="9">
        <v>0</v>
      </c>
      <c r="AC168" s="9">
        <v>17</v>
      </c>
      <c r="AD168" s="9">
        <f t="shared" si="33"/>
        <v>440</v>
      </c>
    </row>
    <row r="169" spans="1:30" s="3" customFormat="1" ht="16.5">
      <c r="A169" s="39">
        <v>4</v>
      </c>
      <c r="B169" s="13">
        <v>545</v>
      </c>
      <c r="C169" s="5" t="s">
        <v>192</v>
      </c>
      <c r="D169" s="5" t="s">
        <v>192</v>
      </c>
      <c r="E169" s="505">
        <v>2326</v>
      </c>
      <c r="F169" s="505" t="s">
        <v>31</v>
      </c>
      <c r="G169" s="528">
        <v>626</v>
      </c>
      <c r="H169" s="9">
        <v>2</v>
      </c>
      <c r="I169" s="9">
        <v>102</v>
      </c>
      <c r="J169" s="9">
        <v>173</v>
      </c>
      <c r="K169" s="9">
        <v>6</v>
      </c>
      <c r="L169" s="9">
        <v>4</v>
      </c>
      <c r="M169" s="9">
        <v>1</v>
      </c>
      <c r="O169" s="9">
        <v>95</v>
      </c>
      <c r="P169" s="9">
        <v>1</v>
      </c>
      <c r="Q169" s="9">
        <v>23</v>
      </c>
      <c r="T169" s="25">
        <v>6</v>
      </c>
      <c r="U169" s="25">
        <v>3</v>
      </c>
      <c r="AB169" s="9">
        <v>0</v>
      </c>
      <c r="AC169" s="9">
        <v>23</v>
      </c>
      <c r="AD169" s="9">
        <f t="shared" si="33"/>
        <v>439</v>
      </c>
    </row>
    <row r="170" spans="1:30" s="3" customFormat="1" ht="16.5">
      <c r="A170" s="39">
        <v>4</v>
      </c>
      <c r="B170" s="13">
        <v>545</v>
      </c>
      <c r="C170" s="5" t="s">
        <v>192</v>
      </c>
      <c r="D170" s="5" t="s">
        <v>192</v>
      </c>
      <c r="E170" s="505">
        <v>2326</v>
      </c>
      <c r="F170" s="505" t="s">
        <v>32</v>
      </c>
      <c r="G170" s="528">
        <v>626</v>
      </c>
      <c r="H170" s="9">
        <v>8</v>
      </c>
      <c r="I170" s="9">
        <v>98</v>
      </c>
      <c r="J170" s="9">
        <v>184</v>
      </c>
      <c r="K170" s="9">
        <v>1</v>
      </c>
      <c r="L170" s="9">
        <v>0</v>
      </c>
      <c r="M170" s="9">
        <v>0</v>
      </c>
      <c r="O170" s="9">
        <v>103</v>
      </c>
      <c r="P170" s="9">
        <v>3</v>
      </c>
      <c r="Q170" s="9">
        <v>29</v>
      </c>
      <c r="T170" s="25">
        <v>1</v>
      </c>
      <c r="U170" s="25">
        <v>3</v>
      </c>
      <c r="AB170" s="9">
        <v>0</v>
      </c>
      <c r="AC170" s="9">
        <v>11</v>
      </c>
      <c r="AD170" s="9">
        <f t="shared" si="33"/>
        <v>441</v>
      </c>
    </row>
    <row r="171" spans="1:30" s="3" customFormat="1" ht="16.5">
      <c r="A171" s="39">
        <v>4</v>
      </c>
      <c r="B171" s="13">
        <v>545</v>
      </c>
      <c r="C171" s="5" t="s">
        <v>192</v>
      </c>
      <c r="D171" s="5" t="s">
        <v>192</v>
      </c>
      <c r="E171" s="505">
        <v>2326</v>
      </c>
      <c r="F171" s="505" t="s">
        <v>33</v>
      </c>
      <c r="G171" s="528">
        <v>626</v>
      </c>
      <c r="H171" s="9">
        <v>16</v>
      </c>
      <c r="I171" s="9">
        <v>97</v>
      </c>
      <c r="J171" s="9">
        <v>173</v>
      </c>
      <c r="K171" s="9">
        <v>3</v>
      </c>
      <c r="L171" s="9">
        <v>9</v>
      </c>
      <c r="M171" s="9">
        <v>0</v>
      </c>
      <c r="O171" s="9">
        <v>82</v>
      </c>
      <c r="P171" s="9">
        <v>2</v>
      </c>
      <c r="Q171" s="9">
        <v>33</v>
      </c>
      <c r="T171" s="25">
        <v>6</v>
      </c>
      <c r="U171" s="25">
        <v>1</v>
      </c>
      <c r="AB171" s="9">
        <v>0</v>
      </c>
      <c r="AC171" s="9">
        <v>16</v>
      </c>
      <c r="AD171" s="9">
        <f t="shared" si="33"/>
        <v>438</v>
      </c>
    </row>
    <row r="172" spans="1:30" s="3" customFormat="1" ht="16.5">
      <c r="A172" s="39">
        <v>4</v>
      </c>
      <c r="B172" s="13">
        <v>545</v>
      </c>
      <c r="C172" s="5" t="s">
        <v>192</v>
      </c>
      <c r="D172" s="5" t="s">
        <v>192</v>
      </c>
      <c r="E172" s="505">
        <v>2326</v>
      </c>
      <c r="F172" s="505" t="s">
        <v>79</v>
      </c>
      <c r="G172" s="528">
        <v>102</v>
      </c>
      <c r="H172" s="9">
        <v>1</v>
      </c>
      <c r="I172" s="9">
        <v>22</v>
      </c>
      <c r="J172" s="9">
        <v>9</v>
      </c>
      <c r="K172" s="9">
        <v>0</v>
      </c>
      <c r="L172" s="9">
        <v>1</v>
      </c>
      <c r="M172" s="9">
        <v>1</v>
      </c>
      <c r="O172" s="9">
        <v>35</v>
      </c>
      <c r="P172" s="9">
        <v>0</v>
      </c>
      <c r="Q172" s="9">
        <v>5</v>
      </c>
      <c r="T172" s="25">
        <v>0</v>
      </c>
      <c r="U172" s="25">
        <v>0</v>
      </c>
      <c r="AB172" s="9">
        <v>0</v>
      </c>
      <c r="AC172" s="9">
        <v>1</v>
      </c>
      <c r="AD172" s="9">
        <f t="shared" si="33"/>
        <v>75</v>
      </c>
    </row>
    <row r="173" spans="1:30" s="3" customFormat="1" ht="16.5">
      <c r="A173" s="39">
        <v>4</v>
      </c>
      <c r="B173" s="13">
        <v>545</v>
      </c>
      <c r="C173" s="5" t="s">
        <v>192</v>
      </c>
      <c r="D173" s="5" t="s">
        <v>192</v>
      </c>
      <c r="E173" s="505">
        <v>2327</v>
      </c>
      <c r="F173" s="505" t="s">
        <v>31</v>
      </c>
      <c r="G173" s="528">
        <v>706</v>
      </c>
      <c r="H173" s="9">
        <v>6</v>
      </c>
      <c r="I173" s="9">
        <v>74</v>
      </c>
      <c r="J173" s="9">
        <v>222</v>
      </c>
      <c r="K173" s="9">
        <v>1</v>
      </c>
      <c r="L173" s="9">
        <v>1</v>
      </c>
      <c r="M173" s="9">
        <v>2</v>
      </c>
      <c r="O173" s="9">
        <v>115</v>
      </c>
      <c r="P173" s="9">
        <v>3</v>
      </c>
      <c r="Q173" s="9">
        <v>43</v>
      </c>
      <c r="T173" s="25">
        <v>5</v>
      </c>
      <c r="U173" s="25">
        <v>1</v>
      </c>
      <c r="AB173" s="9">
        <v>0</v>
      </c>
      <c r="AC173" s="9">
        <v>13</v>
      </c>
      <c r="AD173" s="9">
        <f t="shared" si="33"/>
        <v>486</v>
      </c>
    </row>
    <row r="174" spans="1:30" s="3" customFormat="1" ht="16.5">
      <c r="A174" s="39">
        <v>4</v>
      </c>
      <c r="B174" s="13">
        <v>545</v>
      </c>
      <c r="C174" s="5" t="s">
        <v>192</v>
      </c>
      <c r="D174" s="5" t="s">
        <v>192</v>
      </c>
      <c r="E174" s="505">
        <v>2327</v>
      </c>
      <c r="F174" s="505" t="s">
        <v>32</v>
      </c>
      <c r="G174" s="528">
        <v>706</v>
      </c>
      <c r="H174" s="9">
        <v>19</v>
      </c>
      <c r="I174" s="9">
        <v>88</v>
      </c>
      <c r="J174" s="9">
        <v>251</v>
      </c>
      <c r="K174" s="9">
        <v>5</v>
      </c>
      <c r="L174" s="9">
        <v>8</v>
      </c>
      <c r="M174" s="9">
        <v>1</v>
      </c>
      <c r="O174" s="9">
        <v>83</v>
      </c>
      <c r="P174" s="9">
        <v>1</v>
      </c>
      <c r="Q174" s="9">
        <v>45</v>
      </c>
      <c r="T174" s="25">
        <v>4</v>
      </c>
      <c r="U174" s="25">
        <v>1</v>
      </c>
      <c r="AB174" s="9">
        <v>0</v>
      </c>
      <c r="AC174" s="9">
        <v>10</v>
      </c>
      <c r="AD174" s="9">
        <f t="shared" si="33"/>
        <v>516</v>
      </c>
    </row>
    <row r="175" spans="1:30" s="3" customFormat="1" ht="16.5">
      <c r="A175" s="39">
        <v>4</v>
      </c>
      <c r="B175" s="13">
        <v>545</v>
      </c>
      <c r="C175" s="5" t="s">
        <v>192</v>
      </c>
      <c r="D175" s="5" t="s">
        <v>192</v>
      </c>
      <c r="E175" s="505">
        <v>2328</v>
      </c>
      <c r="F175" s="505" t="s">
        <v>31</v>
      </c>
      <c r="G175" s="528">
        <v>730</v>
      </c>
      <c r="H175" s="9">
        <v>6</v>
      </c>
      <c r="I175" s="9">
        <v>71</v>
      </c>
      <c r="J175" s="9">
        <v>210</v>
      </c>
      <c r="K175" s="9">
        <v>3</v>
      </c>
      <c r="L175" s="9">
        <v>10</v>
      </c>
      <c r="M175" s="9">
        <v>1</v>
      </c>
      <c r="O175" s="9">
        <v>76</v>
      </c>
      <c r="P175" s="9">
        <v>3</v>
      </c>
      <c r="Q175" s="9">
        <v>46</v>
      </c>
      <c r="T175" s="25">
        <v>6</v>
      </c>
      <c r="U175" s="25">
        <v>5</v>
      </c>
      <c r="AB175" s="9">
        <v>0</v>
      </c>
      <c r="AC175" s="9">
        <v>22</v>
      </c>
      <c r="AD175" s="9">
        <f>SUM(H175:AC175)</f>
        <v>459</v>
      </c>
    </row>
    <row r="176" spans="1:30" s="3" customFormat="1" ht="16.5">
      <c r="A176" s="39">
        <v>4</v>
      </c>
      <c r="B176" s="13">
        <v>545</v>
      </c>
      <c r="C176" s="5" t="s">
        <v>192</v>
      </c>
      <c r="D176" s="5" t="s">
        <v>192</v>
      </c>
      <c r="E176" s="505">
        <v>2328</v>
      </c>
      <c r="F176" s="505" t="s">
        <v>32</v>
      </c>
      <c r="G176" s="528">
        <v>730</v>
      </c>
      <c r="H176" s="9">
        <v>21</v>
      </c>
      <c r="I176" s="9">
        <v>65</v>
      </c>
      <c r="J176" s="9">
        <v>231</v>
      </c>
      <c r="K176" s="9">
        <v>3</v>
      </c>
      <c r="L176" s="9">
        <v>6</v>
      </c>
      <c r="M176" s="9">
        <v>1</v>
      </c>
      <c r="O176" s="9">
        <v>130</v>
      </c>
      <c r="P176" s="9">
        <v>2</v>
      </c>
      <c r="Q176" s="9">
        <v>37</v>
      </c>
      <c r="T176" s="25">
        <v>8</v>
      </c>
      <c r="U176" s="25">
        <v>1</v>
      </c>
      <c r="AB176" s="9">
        <v>0</v>
      </c>
      <c r="AC176" s="9">
        <v>7</v>
      </c>
      <c r="AD176" s="9">
        <f t="shared" si="33"/>
        <v>512</v>
      </c>
    </row>
    <row r="177" spans="1:30" s="3" customFormat="1" ht="16.5">
      <c r="A177" s="39">
        <v>4</v>
      </c>
      <c r="B177" s="13">
        <v>545</v>
      </c>
      <c r="C177" s="5" t="s">
        <v>192</v>
      </c>
      <c r="D177" s="5" t="s">
        <v>192</v>
      </c>
      <c r="E177" s="505">
        <v>2328</v>
      </c>
      <c r="F177" s="505" t="s">
        <v>34</v>
      </c>
      <c r="G177" s="528"/>
      <c r="H177" s="9">
        <v>1</v>
      </c>
      <c r="I177" s="9">
        <v>4</v>
      </c>
      <c r="J177" s="9">
        <v>7</v>
      </c>
      <c r="K177" s="9">
        <v>0</v>
      </c>
      <c r="L177" s="9">
        <v>0</v>
      </c>
      <c r="M177" s="9">
        <v>0</v>
      </c>
      <c r="O177" s="9">
        <v>4</v>
      </c>
      <c r="P177" s="9">
        <v>0</v>
      </c>
      <c r="Q177" s="9">
        <v>6</v>
      </c>
      <c r="T177" s="25">
        <v>0</v>
      </c>
      <c r="U177" s="25">
        <v>0</v>
      </c>
      <c r="AB177" s="9">
        <v>0</v>
      </c>
      <c r="AC177" s="9">
        <v>2</v>
      </c>
      <c r="AD177" s="9">
        <f>SUM(H177:AC177)</f>
        <v>24</v>
      </c>
    </row>
    <row r="178" spans="1:30" s="3" customFormat="1" ht="16.5">
      <c r="A178" s="39">
        <v>4</v>
      </c>
      <c r="B178" s="13">
        <v>545</v>
      </c>
      <c r="C178" s="5" t="s">
        <v>192</v>
      </c>
      <c r="D178" s="5" t="s">
        <v>192</v>
      </c>
      <c r="E178" s="505">
        <v>2329</v>
      </c>
      <c r="F178" s="505" t="s">
        <v>31</v>
      </c>
      <c r="G178" s="528">
        <v>346</v>
      </c>
      <c r="H178" s="9">
        <v>2</v>
      </c>
      <c r="I178" s="9">
        <v>76</v>
      </c>
      <c r="J178" s="9">
        <v>45</v>
      </c>
      <c r="K178" s="9">
        <v>6</v>
      </c>
      <c r="L178" s="9">
        <v>0</v>
      </c>
      <c r="M178" s="9">
        <v>0</v>
      </c>
      <c r="O178" s="9">
        <v>129</v>
      </c>
      <c r="P178" s="9">
        <v>0</v>
      </c>
      <c r="Q178" s="9">
        <v>2</v>
      </c>
      <c r="T178" s="25">
        <v>0</v>
      </c>
      <c r="U178" s="25">
        <v>0</v>
      </c>
      <c r="AB178" s="9">
        <v>0</v>
      </c>
      <c r="AC178" s="9">
        <v>4</v>
      </c>
      <c r="AD178" s="9">
        <f t="shared" si="33"/>
        <v>264</v>
      </c>
    </row>
    <row r="179" spans="1:30" s="3" customFormat="1" ht="17.25" thickBot="1">
      <c r="A179" s="40">
        <v>4</v>
      </c>
      <c r="B179" s="13">
        <v>545</v>
      </c>
      <c r="C179" s="5" t="s">
        <v>192</v>
      </c>
      <c r="D179" s="5" t="s">
        <v>192</v>
      </c>
      <c r="E179" s="505">
        <v>2330</v>
      </c>
      <c r="F179" s="505" t="s">
        <v>31</v>
      </c>
      <c r="G179" s="541">
        <v>433</v>
      </c>
      <c r="H179" s="9">
        <v>4</v>
      </c>
      <c r="I179" s="9">
        <v>62</v>
      </c>
      <c r="J179" s="9">
        <v>94</v>
      </c>
      <c r="K179" s="9">
        <v>0</v>
      </c>
      <c r="L179" s="9">
        <v>6</v>
      </c>
      <c r="M179" s="9">
        <v>0</v>
      </c>
      <c r="O179" s="9">
        <v>145</v>
      </c>
      <c r="P179" s="9">
        <v>0</v>
      </c>
      <c r="Q179" s="9">
        <v>1</v>
      </c>
      <c r="T179" s="9">
        <v>1</v>
      </c>
      <c r="U179" s="9">
        <v>1</v>
      </c>
      <c r="AB179" s="9">
        <v>0</v>
      </c>
      <c r="AC179" s="9">
        <v>14</v>
      </c>
      <c r="AD179" s="9">
        <f t="shared" si="33"/>
        <v>328</v>
      </c>
    </row>
    <row r="180" spans="1:30" s="3" customFormat="1" ht="16.5">
      <c r="B180" s="14" t="s">
        <v>63</v>
      </c>
      <c r="C180" s="659" t="s">
        <v>64</v>
      </c>
      <c r="D180" s="659"/>
      <c r="G180" s="16">
        <f t="shared" ref="G180:AD180" si="34">SUM(G167:G179)</f>
        <v>6850</v>
      </c>
      <c r="H180" s="16">
        <f t="shared" si="34"/>
        <v>112</v>
      </c>
      <c r="I180" s="16">
        <f t="shared" si="34"/>
        <v>882</v>
      </c>
      <c r="J180" s="16">
        <f t="shared" si="34"/>
        <v>1971</v>
      </c>
      <c r="K180" s="16">
        <f t="shared" si="34"/>
        <v>31</v>
      </c>
      <c r="L180" s="16">
        <f t="shared" si="34"/>
        <v>56</v>
      </c>
      <c r="M180" s="16">
        <f t="shared" si="34"/>
        <v>13</v>
      </c>
      <c r="N180" s="293">
        <f t="shared" si="34"/>
        <v>0</v>
      </c>
      <c r="O180" s="16">
        <f t="shared" si="34"/>
        <v>1162</v>
      </c>
      <c r="P180" s="16">
        <f t="shared" si="34"/>
        <v>21</v>
      </c>
      <c r="Q180" s="16">
        <f t="shared" si="34"/>
        <v>353</v>
      </c>
      <c r="R180" s="293">
        <f t="shared" si="34"/>
        <v>0</v>
      </c>
      <c r="S180" s="293">
        <f t="shared" si="34"/>
        <v>0</v>
      </c>
      <c r="T180" s="16">
        <f t="shared" si="34"/>
        <v>46</v>
      </c>
      <c r="U180" s="16">
        <f t="shared" si="34"/>
        <v>18</v>
      </c>
      <c r="V180" s="293">
        <f t="shared" si="34"/>
        <v>0</v>
      </c>
      <c r="W180" s="293">
        <f t="shared" si="34"/>
        <v>0</v>
      </c>
      <c r="X180" s="293">
        <f t="shared" si="34"/>
        <v>0</v>
      </c>
      <c r="Y180" s="293">
        <f t="shared" si="34"/>
        <v>0</v>
      </c>
      <c r="Z180" s="293">
        <f t="shared" si="34"/>
        <v>0</v>
      </c>
      <c r="AA180" s="293">
        <f t="shared" si="34"/>
        <v>0</v>
      </c>
      <c r="AB180" s="16">
        <f t="shared" si="34"/>
        <v>0</v>
      </c>
      <c r="AC180" s="16">
        <f t="shared" si="34"/>
        <v>147</v>
      </c>
      <c r="AD180" s="16">
        <f t="shared" si="34"/>
        <v>4812</v>
      </c>
    </row>
    <row r="181" spans="1:30" s="3" customFormat="1" ht="16.5">
      <c r="E181" s="11"/>
      <c r="F181" s="11"/>
      <c r="T181" s="3">
        <f>T180/2</f>
        <v>23</v>
      </c>
      <c r="U181" s="3">
        <f>U180/2</f>
        <v>9</v>
      </c>
    </row>
    <row r="182" spans="1:30" s="3" customFormat="1" ht="16.5">
      <c r="B182" s="14" t="s">
        <v>65</v>
      </c>
      <c r="C182" s="660" t="s">
        <v>66</v>
      </c>
      <c r="D182" s="661"/>
      <c r="E182" s="661"/>
      <c r="F182" s="662"/>
      <c r="G182" s="15" t="s">
        <v>6</v>
      </c>
      <c r="H182" s="8" t="s">
        <v>7</v>
      </c>
      <c r="I182" s="8" t="s">
        <v>8</v>
      </c>
      <c r="J182" s="8" t="s">
        <v>9</v>
      </c>
      <c r="K182" s="8" t="s">
        <v>10</v>
      </c>
      <c r="L182" s="8" t="s">
        <v>11</v>
      </c>
      <c r="M182" s="8" t="s">
        <v>12</v>
      </c>
      <c r="N182" s="284" t="s">
        <v>13</v>
      </c>
      <c r="O182" s="8" t="s">
        <v>14</v>
      </c>
      <c r="P182" s="8" t="s">
        <v>15</v>
      </c>
      <c r="Q182" s="8" t="s">
        <v>16</v>
      </c>
      <c r="R182" s="284" t="s">
        <v>17</v>
      </c>
      <c r="S182" s="284" t="s">
        <v>18</v>
      </c>
      <c r="T182" s="284" t="s">
        <v>22</v>
      </c>
      <c r="U182" s="284" t="s">
        <v>23</v>
      </c>
      <c r="V182" s="284" t="s">
        <v>24</v>
      </c>
      <c r="W182" s="284" t="s">
        <v>25</v>
      </c>
      <c r="X182" s="284" t="s">
        <v>26</v>
      </c>
      <c r="Y182" s="284" t="s">
        <v>27</v>
      </c>
      <c r="Z182" s="284" t="s">
        <v>28</v>
      </c>
      <c r="AA182" s="284" t="s">
        <v>29</v>
      </c>
    </row>
    <row r="183" spans="1:30" s="3" customFormat="1" ht="16.5">
      <c r="C183" s="663"/>
      <c r="D183" s="664"/>
      <c r="E183" s="664"/>
      <c r="F183" s="665"/>
      <c r="G183" s="9">
        <f>G180</f>
        <v>6850</v>
      </c>
      <c r="H183" s="9">
        <f>H180+23</f>
        <v>135</v>
      </c>
      <c r="I183" s="9">
        <f>I180+9</f>
        <v>891</v>
      </c>
      <c r="J183" s="9">
        <f>J180+23</f>
        <v>1994</v>
      </c>
      <c r="K183" s="9">
        <f>K180+9</f>
        <v>40</v>
      </c>
      <c r="L183" s="9">
        <f t="shared" ref="L183:M183" si="35">L180</f>
        <v>56</v>
      </c>
      <c r="M183" s="9">
        <f t="shared" si="35"/>
        <v>13</v>
      </c>
      <c r="N183" s="3">
        <v>0</v>
      </c>
      <c r="O183" s="9">
        <f>O180</f>
        <v>1162</v>
      </c>
      <c r="P183" s="9">
        <f>P180</f>
        <v>21</v>
      </c>
      <c r="Q183" s="9">
        <f>Q180</f>
        <v>353</v>
      </c>
      <c r="R183" s="3">
        <v>0</v>
      </c>
      <c r="S183" s="3">
        <v>0</v>
      </c>
      <c r="T183" s="9">
        <v>0</v>
      </c>
      <c r="U183" s="9">
        <v>0</v>
      </c>
      <c r="V183" s="3">
        <v>0</v>
      </c>
      <c r="W183" s="3">
        <v>0</v>
      </c>
      <c r="X183" s="3">
        <v>0</v>
      </c>
      <c r="Y183" s="3">
        <v>0</v>
      </c>
      <c r="Z183" s="3">
        <v>147</v>
      </c>
      <c r="AA183" s="3">
        <f>SUM(H183:Z183)</f>
        <v>4812</v>
      </c>
    </row>
    <row r="184" spans="1:30" s="3" customFormat="1" ht="16.5">
      <c r="E184" s="11"/>
      <c r="F184" s="11"/>
    </row>
    <row r="185" spans="1:30" s="3" customFormat="1" ht="30.75" customHeight="1">
      <c r="B185" s="14" t="s">
        <v>67</v>
      </c>
      <c r="C185" s="666" t="s">
        <v>68</v>
      </c>
      <c r="D185" s="666"/>
      <c r="E185" s="666"/>
      <c r="F185" s="666"/>
      <c r="G185" s="15" t="s">
        <v>6</v>
      </c>
      <c r="H185" s="667" t="s">
        <v>69</v>
      </c>
      <c r="I185" s="667"/>
      <c r="J185" s="667" t="s">
        <v>70</v>
      </c>
      <c r="K185" s="667"/>
      <c r="L185" s="8" t="s">
        <v>11</v>
      </c>
      <c r="M185" s="8" t="s">
        <v>12</v>
      </c>
      <c r="N185" s="284" t="s">
        <v>13</v>
      </c>
      <c r="O185" s="284" t="s">
        <v>14</v>
      </c>
      <c r="P185" s="284" t="s">
        <v>15</v>
      </c>
      <c r="Q185" s="284" t="s">
        <v>16</v>
      </c>
      <c r="R185" s="284" t="s">
        <v>17</v>
      </c>
      <c r="S185" s="284" t="s">
        <v>18</v>
      </c>
      <c r="T185" s="284" t="s">
        <v>22</v>
      </c>
      <c r="U185" s="284" t="s">
        <v>23</v>
      </c>
      <c r="V185" s="284" t="s">
        <v>24</v>
      </c>
      <c r="W185" s="284" t="s">
        <v>25</v>
      </c>
      <c r="X185" s="284" t="s">
        <v>26</v>
      </c>
      <c r="Y185" s="284" t="s">
        <v>27</v>
      </c>
      <c r="Z185" s="284" t="s">
        <v>28</v>
      </c>
      <c r="AA185" s="284" t="s">
        <v>29</v>
      </c>
    </row>
    <row r="186" spans="1:30" s="3" customFormat="1" ht="16.5">
      <c r="C186" s="666"/>
      <c r="D186" s="666"/>
      <c r="E186" s="666"/>
      <c r="F186" s="666"/>
      <c r="G186" s="9">
        <f>G180</f>
        <v>6850</v>
      </c>
      <c r="H186" s="668">
        <f>H183+J183</f>
        <v>2129</v>
      </c>
      <c r="I186" s="668"/>
      <c r="J186" s="668">
        <f>I183+K183</f>
        <v>931</v>
      </c>
      <c r="K186" s="668"/>
      <c r="L186" s="9">
        <f>L183</f>
        <v>56</v>
      </c>
      <c r="M186" s="9">
        <f t="shared" ref="M186" si="36">M183</f>
        <v>13</v>
      </c>
      <c r="N186" s="3" t="s">
        <v>790</v>
      </c>
      <c r="O186" s="9">
        <f>O183</f>
        <v>1162</v>
      </c>
      <c r="P186" s="9">
        <f>P183</f>
        <v>21</v>
      </c>
      <c r="Q186" s="9">
        <f>Q183</f>
        <v>353</v>
      </c>
      <c r="R186" s="3" t="s">
        <v>790</v>
      </c>
      <c r="S186" s="277" t="s">
        <v>790</v>
      </c>
      <c r="T186" s="277" t="s">
        <v>790</v>
      </c>
      <c r="U186" s="277" t="s">
        <v>790</v>
      </c>
      <c r="V186" s="277" t="s">
        <v>790</v>
      </c>
      <c r="W186" s="277" t="s">
        <v>790</v>
      </c>
      <c r="X186" s="277" t="s">
        <v>790</v>
      </c>
      <c r="Y186" s="3">
        <v>0</v>
      </c>
      <c r="Z186" s="3">
        <v>147</v>
      </c>
      <c r="AA186" s="277">
        <f>SUM(H186:Z186)</f>
        <v>4812</v>
      </c>
    </row>
    <row r="189" spans="1:30" s="3" customFormat="1" ht="16.5">
      <c r="A189" s="2" t="s">
        <v>0</v>
      </c>
      <c r="B189" s="7" t="s">
        <v>1</v>
      </c>
      <c r="C189" s="6" t="s">
        <v>2</v>
      </c>
      <c r="D189" s="6" t="s">
        <v>3</v>
      </c>
      <c r="E189" s="1" t="s">
        <v>4</v>
      </c>
      <c r="F189" s="1" t="s">
        <v>5</v>
      </c>
      <c r="G189" s="1" t="s">
        <v>6</v>
      </c>
      <c r="H189" s="8" t="s">
        <v>7</v>
      </c>
      <c r="I189" s="8" t="s">
        <v>8</v>
      </c>
      <c r="J189" s="8" t="s">
        <v>9</v>
      </c>
      <c r="K189" s="8" t="s">
        <v>10</v>
      </c>
      <c r="L189" s="8" t="s">
        <v>11</v>
      </c>
      <c r="M189" s="8" t="s">
        <v>12</v>
      </c>
      <c r="N189" s="8" t="s">
        <v>13</v>
      </c>
      <c r="O189" s="8" t="s">
        <v>14</v>
      </c>
      <c r="P189" s="8" t="s">
        <v>15</v>
      </c>
      <c r="Q189" s="8" t="s">
        <v>16</v>
      </c>
      <c r="R189" s="8" t="s">
        <v>17</v>
      </c>
      <c r="S189" s="8" t="s">
        <v>18</v>
      </c>
      <c r="T189" s="10" t="s">
        <v>19</v>
      </c>
      <c r="U189" s="10" t="s">
        <v>20</v>
      </c>
      <c r="V189" s="10" t="s">
        <v>21</v>
      </c>
      <c r="W189" s="8" t="s">
        <v>22</v>
      </c>
      <c r="X189" s="8" t="s">
        <v>23</v>
      </c>
      <c r="Y189" s="8" t="s">
        <v>24</v>
      </c>
      <c r="Z189" s="8" t="s">
        <v>25</v>
      </c>
      <c r="AA189" s="8" t="s">
        <v>26</v>
      </c>
      <c r="AB189" s="8" t="s">
        <v>27</v>
      </c>
      <c r="AC189" s="8" t="s">
        <v>28</v>
      </c>
      <c r="AD189" s="8" t="s">
        <v>29</v>
      </c>
    </row>
    <row r="190" spans="1:30" s="3" customFormat="1" ht="16.5">
      <c r="A190" s="4">
        <v>4</v>
      </c>
      <c r="B190" s="13">
        <v>558</v>
      </c>
      <c r="C190" s="5" t="s">
        <v>193</v>
      </c>
      <c r="D190" s="5" t="s">
        <v>193</v>
      </c>
      <c r="E190" s="12">
        <v>2405</v>
      </c>
      <c r="F190" s="5" t="s">
        <v>31</v>
      </c>
      <c r="G190" s="528">
        <v>730</v>
      </c>
      <c r="H190" s="9">
        <v>7</v>
      </c>
      <c r="I190" s="9">
        <v>13</v>
      </c>
      <c r="J190" s="9">
        <v>131</v>
      </c>
      <c r="K190" s="9">
        <v>73</v>
      </c>
      <c r="L190" s="9">
        <v>27</v>
      </c>
      <c r="M190" s="9">
        <v>0</v>
      </c>
      <c r="N190" s="9">
        <v>17</v>
      </c>
      <c r="O190" s="9">
        <v>25</v>
      </c>
      <c r="P190" s="9">
        <v>87</v>
      </c>
      <c r="Q190" s="9">
        <v>115</v>
      </c>
      <c r="R190" s="9">
        <v>0</v>
      </c>
      <c r="S190" s="9">
        <v>63</v>
      </c>
      <c r="T190" s="25">
        <v>3</v>
      </c>
      <c r="U190" s="25">
        <v>3</v>
      </c>
      <c r="V190" s="25"/>
      <c r="W190" s="9">
        <v>0</v>
      </c>
      <c r="X190" s="9">
        <v>0</v>
      </c>
      <c r="Y190" s="9">
        <v>0</v>
      </c>
      <c r="Z190" s="9">
        <v>0</v>
      </c>
      <c r="AA190" s="9">
        <v>0</v>
      </c>
      <c r="AB190" s="9">
        <v>0</v>
      </c>
      <c r="AC190" s="9">
        <v>17</v>
      </c>
      <c r="AD190" s="9">
        <f>SUM(H190:AC190)</f>
        <v>581</v>
      </c>
    </row>
    <row r="191" spans="1:30" s="3" customFormat="1" ht="17.25" thickBot="1">
      <c r="A191" s="4">
        <v>4</v>
      </c>
      <c r="B191" s="13">
        <v>558</v>
      </c>
      <c r="C191" s="5" t="s">
        <v>193</v>
      </c>
      <c r="D191" s="5" t="s">
        <v>194</v>
      </c>
      <c r="E191" s="12">
        <v>2406</v>
      </c>
      <c r="F191" s="5" t="s">
        <v>31</v>
      </c>
      <c r="G191" s="541">
        <v>512</v>
      </c>
      <c r="H191" s="9">
        <v>0</v>
      </c>
      <c r="I191" s="9">
        <v>15</v>
      </c>
      <c r="J191" s="9">
        <v>21</v>
      </c>
      <c r="K191" s="9">
        <v>82</v>
      </c>
      <c r="L191" s="9">
        <v>24</v>
      </c>
      <c r="M191" s="9">
        <v>0</v>
      </c>
      <c r="N191" s="9">
        <v>130</v>
      </c>
      <c r="O191" s="9">
        <v>32</v>
      </c>
      <c r="P191" s="9">
        <v>8</v>
      </c>
      <c r="Q191" s="9">
        <v>47</v>
      </c>
      <c r="R191" s="9">
        <v>0</v>
      </c>
      <c r="S191" s="9">
        <v>35</v>
      </c>
      <c r="T191" s="25">
        <v>0</v>
      </c>
      <c r="U191" s="25">
        <v>6</v>
      </c>
      <c r="V191" s="25"/>
      <c r="W191" s="9">
        <v>0</v>
      </c>
      <c r="X191" s="9">
        <v>0</v>
      </c>
      <c r="Y191" s="9">
        <v>0</v>
      </c>
      <c r="Z191" s="9">
        <v>0</v>
      </c>
      <c r="AA191" s="9">
        <v>0</v>
      </c>
      <c r="AB191" s="9">
        <v>0</v>
      </c>
      <c r="AC191" s="9">
        <v>0</v>
      </c>
      <c r="AD191" s="9">
        <f t="shared" ref="AD191" si="37">SUM(H191:AC191)</f>
        <v>400</v>
      </c>
    </row>
    <row r="192" spans="1:30" s="3" customFormat="1" ht="16.5">
      <c r="B192" s="14" t="s">
        <v>63</v>
      </c>
      <c r="C192" s="659" t="s">
        <v>64</v>
      </c>
      <c r="D192" s="659"/>
      <c r="E192" s="23"/>
      <c r="F192" s="23"/>
      <c r="G192" s="16">
        <f t="shared" ref="G192:AD192" si="38">SUM(G190:G191)</f>
        <v>1242</v>
      </c>
      <c r="H192" s="16">
        <f t="shared" si="38"/>
        <v>7</v>
      </c>
      <c r="I192" s="16">
        <f t="shared" si="38"/>
        <v>28</v>
      </c>
      <c r="J192" s="16">
        <f t="shared" si="38"/>
        <v>152</v>
      </c>
      <c r="K192" s="16">
        <f t="shared" si="38"/>
        <v>155</v>
      </c>
      <c r="L192" s="16">
        <f t="shared" si="38"/>
        <v>51</v>
      </c>
      <c r="M192" s="16">
        <f t="shared" si="38"/>
        <v>0</v>
      </c>
      <c r="N192" s="16">
        <f t="shared" si="38"/>
        <v>147</v>
      </c>
      <c r="O192" s="16">
        <f t="shared" si="38"/>
        <v>57</v>
      </c>
      <c r="P192" s="16">
        <f t="shared" si="38"/>
        <v>95</v>
      </c>
      <c r="Q192" s="16">
        <f t="shared" si="38"/>
        <v>162</v>
      </c>
      <c r="R192" s="16">
        <f t="shared" si="38"/>
        <v>0</v>
      </c>
      <c r="S192" s="16">
        <f t="shared" si="38"/>
        <v>98</v>
      </c>
      <c r="T192" s="16">
        <f t="shared" si="38"/>
        <v>3</v>
      </c>
      <c r="U192" s="16">
        <f t="shared" si="38"/>
        <v>9</v>
      </c>
      <c r="V192" s="16">
        <f t="shared" si="38"/>
        <v>0</v>
      </c>
      <c r="W192" s="16">
        <f t="shared" si="38"/>
        <v>0</v>
      </c>
      <c r="X192" s="16">
        <f t="shared" si="38"/>
        <v>0</v>
      </c>
      <c r="Y192" s="16">
        <f t="shared" si="38"/>
        <v>0</v>
      </c>
      <c r="Z192" s="16">
        <f t="shared" si="38"/>
        <v>0</v>
      </c>
      <c r="AA192" s="16">
        <f t="shared" si="38"/>
        <v>0</v>
      </c>
      <c r="AB192" s="16">
        <f t="shared" si="38"/>
        <v>0</v>
      </c>
      <c r="AC192" s="16">
        <f t="shared" si="38"/>
        <v>17</v>
      </c>
      <c r="AD192" s="16">
        <f t="shared" si="38"/>
        <v>981</v>
      </c>
    </row>
    <row r="193" spans="2:27" s="3" customFormat="1" ht="16.5">
      <c r="E193" s="11"/>
      <c r="F193" s="11"/>
    </row>
    <row r="194" spans="2:27" s="3" customFormat="1" ht="16.5">
      <c r="B194" s="14" t="s">
        <v>65</v>
      </c>
      <c r="C194" s="660" t="s">
        <v>66</v>
      </c>
      <c r="D194" s="661"/>
      <c r="E194" s="661"/>
      <c r="F194" s="662"/>
      <c r="G194" s="15" t="s">
        <v>6</v>
      </c>
      <c r="H194" s="8" t="s">
        <v>7</v>
      </c>
      <c r="I194" s="8" t="s">
        <v>8</v>
      </c>
      <c r="J194" s="8" t="s">
        <v>9</v>
      </c>
      <c r="K194" s="8" t="s">
        <v>10</v>
      </c>
      <c r="L194" s="8" t="s">
        <v>11</v>
      </c>
      <c r="M194" s="8" t="s">
        <v>12</v>
      </c>
      <c r="N194" s="8" t="s">
        <v>13</v>
      </c>
      <c r="O194" s="8" t="s">
        <v>14</v>
      </c>
      <c r="P194" s="8" t="s">
        <v>15</v>
      </c>
      <c r="Q194" s="8" t="s">
        <v>16</v>
      </c>
      <c r="R194" s="8" t="s">
        <v>17</v>
      </c>
      <c r="S194" s="8" t="s">
        <v>18</v>
      </c>
      <c r="T194" s="8" t="s">
        <v>22</v>
      </c>
      <c r="U194" s="8" t="s">
        <v>23</v>
      </c>
      <c r="V194" s="8" t="s">
        <v>24</v>
      </c>
      <c r="W194" s="8" t="s">
        <v>25</v>
      </c>
      <c r="X194" s="8" t="s">
        <v>26</v>
      </c>
      <c r="Y194" s="8" t="s">
        <v>27</v>
      </c>
      <c r="Z194" s="8" t="s">
        <v>28</v>
      </c>
      <c r="AA194" s="8" t="s">
        <v>29</v>
      </c>
    </row>
    <row r="195" spans="2:27" s="3" customFormat="1" ht="16.5">
      <c r="C195" s="663"/>
      <c r="D195" s="664"/>
      <c r="E195" s="664"/>
      <c r="F195" s="665"/>
      <c r="G195" s="9">
        <f>G192</f>
        <v>1242</v>
      </c>
      <c r="H195" s="9">
        <f>H192+1</f>
        <v>8</v>
      </c>
      <c r="I195" s="9">
        <f>I192+4</f>
        <v>32</v>
      </c>
      <c r="J195" s="9">
        <f>J192+2</f>
        <v>154</v>
      </c>
      <c r="K195" s="9">
        <f>K192+5</f>
        <v>160</v>
      </c>
      <c r="L195" s="9">
        <f t="shared" ref="L195:S195" si="39">L192</f>
        <v>51</v>
      </c>
      <c r="M195" s="9">
        <f t="shared" si="39"/>
        <v>0</v>
      </c>
      <c r="N195" s="9">
        <f t="shared" si="39"/>
        <v>147</v>
      </c>
      <c r="O195" s="9">
        <f t="shared" si="39"/>
        <v>57</v>
      </c>
      <c r="P195" s="9">
        <f t="shared" si="39"/>
        <v>95</v>
      </c>
      <c r="Q195" s="9">
        <f t="shared" si="39"/>
        <v>162</v>
      </c>
      <c r="R195" s="9">
        <f t="shared" si="39"/>
        <v>0</v>
      </c>
      <c r="S195" s="9">
        <f t="shared" si="39"/>
        <v>98</v>
      </c>
      <c r="T195" s="9">
        <f>W190</f>
        <v>0</v>
      </c>
      <c r="U195" s="9">
        <f>X190</f>
        <v>0</v>
      </c>
      <c r="V195" s="9">
        <f>Y190</f>
        <v>0</v>
      </c>
      <c r="W195" s="9">
        <f>Z190</f>
        <v>0</v>
      </c>
      <c r="X195" s="9">
        <f>AA190</f>
        <v>0</v>
      </c>
      <c r="Y195" s="9">
        <f>AB192</f>
        <v>0</v>
      </c>
      <c r="Z195" s="9">
        <f>AC192</f>
        <v>17</v>
      </c>
      <c r="AA195" s="9">
        <f>SUM(H195:Z195)</f>
        <v>981</v>
      </c>
    </row>
    <row r="196" spans="2:27" s="3" customFormat="1" ht="16.5">
      <c r="E196" s="11"/>
      <c r="F196" s="11"/>
    </row>
    <row r="197" spans="2:27" s="3" customFormat="1" ht="30.75" customHeight="1">
      <c r="B197" s="14" t="s">
        <v>67</v>
      </c>
      <c r="C197" s="666" t="s">
        <v>68</v>
      </c>
      <c r="D197" s="666"/>
      <c r="E197" s="666"/>
      <c r="F197" s="666"/>
      <c r="G197" s="15" t="s">
        <v>6</v>
      </c>
      <c r="H197" s="667" t="s">
        <v>69</v>
      </c>
      <c r="I197" s="667"/>
      <c r="J197" s="667" t="s">
        <v>70</v>
      </c>
      <c r="K197" s="667"/>
      <c r="L197" s="8" t="s">
        <v>11</v>
      </c>
      <c r="M197" s="8" t="s">
        <v>12</v>
      </c>
      <c r="N197" s="8" t="s">
        <v>13</v>
      </c>
      <c r="O197" s="8" t="s">
        <v>14</v>
      </c>
      <c r="P197" s="8" t="s">
        <v>15</v>
      </c>
      <c r="Q197" s="8" t="s">
        <v>16</v>
      </c>
      <c r="R197" s="8" t="s">
        <v>17</v>
      </c>
      <c r="S197" s="8" t="s">
        <v>18</v>
      </c>
      <c r="T197" s="8" t="s">
        <v>22</v>
      </c>
      <c r="U197" s="8" t="s">
        <v>23</v>
      </c>
      <c r="V197" s="8" t="s">
        <v>24</v>
      </c>
      <c r="W197" s="8" t="s">
        <v>25</v>
      </c>
      <c r="X197" s="8" t="s">
        <v>26</v>
      </c>
      <c r="Y197" s="8" t="s">
        <v>27</v>
      </c>
      <c r="Z197" s="8" t="s">
        <v>28</v>
      </c>
      <c r="AA197" s="8" t="s">
        <v>29</v>
      </c>
    </row>
    <row r="198" spans="2:27" s="3" customFormat="1" ht="16.5">
      <c r="C198" s="666"/>
      <c r="D198" s="666"/>
      <c r="E198" s="666"/>
      <c r="F198" s="666"/>
      <c r="G198" s="9">
        <f>G192</f>
        <v>1242</v>
      </c>
      <c r="H198" s="668">
        <f>H195+J195</f>
        <v>162</v>
      </c>
      <c r="I198" s="668"/>
      <c r="J198" s="668">
        <f>I195+K195</f>
        <v>192</v>
      </c>
      <c r="K198" s="668"/>
      <c r="L198" s="9">
        <f>L195</f>
        <v>51</v>
      </c>
      <c r="M198" s="9">
        <f t="shared" ref="M198:Q198" si="40">M195</f>
        <v>0</v>
      </c>
      <c r="N198" s="9">
        <f t="shared" si="40"/>
        <v>147</v>
      </c>
      <c r="O198" s="9">
        <f t="shared" si="40"/>
        <v>57</v>
      </c>
      <c r="P198" s="9">
        <f t="shared" si="40"/>
        <v>95</v>
      </c>
      <c r="Q198" s="9">
        <f t="shared" si="40"/>
        <v>162</v>
      </c>
      <c r="R198" s="9" t="s">
        <v>790</v>
      </c>
      <c r="S198" s="9">
        <f>S195</f>
        <v>98</v>
      </c>
      <c r="T198" s="9" t="s">
        <v>790</v>
      </c>
      <c r="U198" s="285" t="s">
        <v>790</v>
      </c>
      <c r="V198" s="285" t="s">
        <v>790</v>
      </c>
      <c r="W198" s="285" t="s">
        <v>790</v>
      </c>
      <c r="X198" s="285" t="s">
        <v>790</v>
      </c>
      <c r="Y198" s="9">
        <f>Y195</f>
        <v>0</v>
      </c>
      <c r="Z198" s="9">
        <f>Z195</f>
        <v>17</v>
      </c>
      <c r="AA198" s="9">
        <f>SUM(H198:Z198)</f>
        <v>981</v>
      </c>
    </row>
  </sheetData>
  <mergeCells count="70">
    <mergeCell ref="C192:D192"/>
    <mergeCell ref="C194:F195"/>
    <mergeCell ref="C197:F198"/>
    <mergeCell ref="H197:I197"/>
    <mergeCell ref="J197:K197"/>
    <mergeCell ref="H198:I198"/>
    <mergeCell ref="J198:K198"/>
    <mergeCell ref="C180:D180"/>
    <mergeCell ref="C182:F183"/>
    <mergeCell ref="C185:F186"/>
    <mergeCell ref="H185:I185"/>
    <mergeCell ref="J185:K185"/>
    <mergeCell ref="H186:I186"/>
    <mergeCell ref="J186:K186"/>
    <mergeCell ref="C157:D157"/>
    <mergeCell ref="C159:F160"/>
    <mergeCell ref="C162:F163"/>
    <mergeCell ref="H162:I162"/>
    <mergeCell ref="J162:K162"/>
    <mergeCell ref="H163:I163"/>
    <mergeCell ref="J163:K163"/>
    <mergeCell ref="C145:D145"/>
    <mergeCell ref="C147:F148"/>
    <mergeCell ref="C150:F151"/>
    <mergeCell ref="H150:I150"/>
    <mergeCell ref="J150:K150"/>
    <mergeCell ref="H151:I151"/>
    <mergeCell ref="J151:K151"/>
    <mergeCell ref="C129:D129"/>
    <mergeCell ref="C131:F132"/>
    <mergeCell ref="C134:F135"/>
    <mergeCell ref="H134:I134"/>
    <mergeCell ref="J134:K134"/>
    <mergeCell ref="H135:I135"/>
    <mergeCell ref="J135:K135"/>
    <mergeCell ref="C117:D117"/>
    <mergeCell ref="C119:F120"/>
    <mergeCell ref="C122:F123"/>
    <mergeCell ref="H122:I122"/>
    <mergeCell ref="J122:K122"/>
    <mergeCell ref="H123:I123"/>
    <mergeCell ref="J123:K123"/>
    <mergeCell ref="C105:D105"/>
    <mergeCell ref="C107:F108"/>
    <mergeCell ref="C110:F111"/>
    <mergeCell ref="H110:I110"/>
    <mergeCell ref="J110:K110"/>
    <mergeCell ref="H111:I111"/>
    <mergeCell ref="J111:K111"/>
    <mergeCell ref="C76:D76"/>
    <mergeCell ref="C78:F79"/>
    <mergeCell ref="C81:F82"/>
    <mergeCell ref="H81:I81"/>
    <mergeCell ref="J81:K81"/>
    <mergeCell ref="H82:I82"/>
    <mergeCell ref="J82:K82"/>
    <mergeCell ref="C10:D10"/>
    <mergeCell ref="C12:F13"/>
    <mergeCell ref="C15:F16"/>
    <mergeCell ref="H15:I15"/>
    <mergeCell ref="J15:K15"/>
    <mergeCell ref="H16:I16"/>
    <mergeCell ref="J16:K16"/>
    <mergeCell ref="C59:D59"/>
    <mergeCell ref="C61:F62"/>
    <mergeCell ref="C64:F65"/>
    <mergeCell ref="H64:I64"/>
    <mergeCell ref="J64:K64"/>
    <mergeCell ref="H65:I65"/>
    <mergeCell ref="J65:K6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9"/>
  <sheetViews>
    <sheetView zoomScale="80" zoomScaleNormal="80" workbookViewId="0">
      <pane ySplit="1" topLeftCell="A163" activePane="bottomLeft" state="frozen"/>
      <selection activeCell="A2" sqref="A1:A1048576"/>
      <selection pane="bottomLeft" activeCell="V188" sqref="V188"/>
    </sheetView>
  </sheetViews>
  <sheetFormatPr defaultColWidth="11.42578125" defaultRowHeight="15"/>
  <cols>
    <col min="1" max="1" width="5" bestFit="1" customWidth="1"/>
    <col min="2" max="2" width="4.140625" bestFit="1" customWidth="1"/>
    <col min="3" max="3" width="25.5703125" customWidth="1"/>
    <col min="4" max="4" width="10.28515625" customWidth="1"/>
    <col min="5" max="5" width="8.28515625" bestFit="1" customWidth="1"/>
    <col min="6" max="6" width="17.85546875" bestFit="1" customWidth="1"/>
    <col min="7" max="7" width="10" bestFit="1" customWidth="1"/>
    <col min="8" max="9" width="8.7109375" customWidth="1"/>
    <col min="10" max="10" width="5" bestFit="1" customWidth="1"/>
    <col min="11" max="11" width="5.28515625" bestFit="1" customWidth="1"/>
    <col min="12" max="12" width="5" bestFit="1" customWidth="1"/>
    <col min="13" max="13" width="4.42578125" bestFit="1" customWidth="1"/>
    <col min="14" max="15" width="4.140625" bestFit="1" customWidth="1"/>
    <col min="16" max="16" width="5" bestFit="1" customWidth="1"/>
    <col min="17" max="17" width="7.7109375" bestFit="1" customWidth="1"/>
    <col min="18" max="18" width="4.140625" bestFit="1" customWidth="1"/>
    <col min="19" max="19" width="4.28515625" bestFit="1" customWidth="1"/>
    <col min="20" max="20" width="8" bestFit="1" customWidth="1"/>
    <col min="21" max="21" width="8.5703125" bestFit="1" customWidth="1"/>
    <col min="22" max="22" width="8" bestFit="1" customWidth="1"/>
    <col min="23" max="25" width="5.5703125" bestFit="1" customWidth="1"/>
    <col min="26" max="26" width="6.5703125" bestFit="1" customWidth="1"/>
    <col min="27" max="27" width="9.7109375" bestFit="1" customWidth="1"/>
    <col min="28" max="28" width="4.42578125" bestFit="1" customWidth="1"/>
    <col min="29" max="29" width="6.5703125" bestFit="1" customWidth="1"/>
    <col min="30" max="30" width="9.7109375" bestFit="1" customWidth="1"/>
  </cols>
  <sheetData>
    <row r="1" spans="1:30" s="3" customFormat="1" ht="16.5">
      <c r="A1" s="2" t="s">
        <v>0</v>
      </c>
      <c r="B1" s="7" t="s">
        <v>1</v>
      </c>
      <c r="C1" s="6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10" t="s">
        <v>19</v>
      </c>
      <c r="U1" s="10" t="s">
        <v>20</v>
      </c>
      <c r="V1" s="10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</row>
    <row r="2" spans="1:30" s="3" customFormat="1" ht="16.5">
      <c r="A2" s="41" t="s">
        <v>195</v>
      </c>
      <c r="B2" s="13">
        <v>7</v>
      </c>
      <c r="C2" s="5" t="s">
        <v>196</v>
      </c>
      <c r="D2" s="5"/>
      <c r="E2" s="5">
        <v>57</v>
      </c>
      <c r="F2" s="5" t="s">
        <v>31</v>
      </c>
      <c r="G2" s="24">
        <v>716</v>
      </c>
      <c r="H2" s="24">
        <v>12</v>
      </c>
      <c r="I2" s="24">
        <v>76</v>
      </c>
      <c r="J2" s="24">
        <v>37</v>
      </c>
      <c r="K2" s="24">
        <v>3</v>
      </c>
      <c r="L2" s="24">
        <v>70</v>
      </c>
      <c r="M2" s="24">
        <v>5</v>
      </c>
      <c r="N2" s="24">
        <v>20</v>
      </c>
      <c r="O2" s="24"/>
      <c r="P2" s="24">
        <v>150</v>
      </c>
      <c r="Q2" s="24">
        <v>66</v>
      </c>
      <c r="R2" s="24"/>
      <c r="S2" s="24"/>
      <c r="T2" s="24">
        <v>3</v>
      </c>
      <c r="U2" s="24">
        <v>3</v>
      </c>
      <c r="V2" s="25"/>
      <c r="W2" s="9"/>
      <c r="X2" s="9"/>
      <c r="Y2" s="9"/>
      <c r="Z2" s="9"/>
      <c r="AA2" s="9"/>
      <c r="AB2" s="24">
        <v>0</v>
      </c>
      <c r="AC2" s="24">
        <v>12</v>
      </c>
      <c r="AD2" s="24">
        <f>SUM(H2:AC2)</f>
        <v>457</v>
      </c>
    </row>
    <row r="3" spans="1:30" s="3" customFormat="1" ht="16.5">
      <c r="A3" s="41" t="s">
        <v>195</v>
      </c>
      <c r="B3" s="13">
        <v>7</v>
      </c>
      <c r="C3" s="5" t="s">
        <v>196</v>
      </c>
      <c r="D3" s="5"/>
      <c r="E3" s="5">
        <v>57</v>
      </c>
      <c r="F3" s="5" t="s">
        <v>32</v>
      </c>
      <c r="G3" s="24">
        <v>716</v>
      </c>
      <c r="H3" s="24">
        <v>17</v>
      </c>
      <c r="I3" s="24">
        <v>47</v>
      </c>
      <c r="J3" s="24">
        <v>37</v>
      </c>
      <c r="K3" s="24">
        <v>4</v>
      </c>
      <c r="L3" s="24">
        <v>89</v>
      </c>
      <c r="M3" s="24">
        <v>9</v>
      </c>
      <c r="N3" s="24">
        <v>24</v>
      </c>
      <c r="O3" s="24"/>
      <c r="P3" s="24">
        <v>145</v>
      </c>
      <c r="Q3" s="24">
        <v>55</v>
      </c>
      <c r="R3" s="24"/>
      <c r="S3" s="24"/>
      <c r="T3" s="24">
        <v>5</v>
      </c>
      <c r="U3" s="24">
        <v>1</v>
      </c>
      <c r="V3" s="25"/>
      <c r="W3" s="9"/>
      <c r="X3" s="9"/>
      <c r="Y3" s="9"/>
      <c r="Z3" s="9"/>
      <c r="AA3" s="9"/>
      <c r="AB3" s="24">
        <v>0</v>
      </c>
      <c r="AC3" s="24">
        <v>13</v>
      </c>
      <c r="AD3" s="281">
        <f t="shared" ref="AD3:AD25" si="0">SUM(H3:AC3)</f>
        <v>446</v>
      </c>
    </row>
    <row r="4" spans="1:30" s="3" customFormat="1" ht="16.5">
      <c r="A4" s="41" t="s">
        <v>195</v>
      </c>
      <c r="B4" s="13">
        <v>7</v>
      </c>
      <c r="C4" s="5" t="s">
        <v>196</v>
      </c>
      <c r="D4" s="5"/>
      <c r="E4" s="5">
        <v>57</v>
      </c>
      <c r="F4" s="5" t="s">
        <v>33</v>
      </c>
      <c r="G4" s="24">
        <v>715</v>
      </c>
      <c r="H4" s="24">
        <v>12</v>
      </c>
      <c r="I4" s="24">
        <v>41</v>
      </c>
      <c r="J4" s="24">
        <v>40</v>
      </c>
      <c r="K4" s="24">
        <v>5</v>
      </c>
      <c r="L4" s="24">
        <v>95</v>
      </c>
      <c r="M4" s="24">
        <v>8</v>
      </c>
      <c r="N4" s="24">
        <v>16</v>
      </c>
      <c r="O4" s="24"/>
      <c r="P4" s="24">
        <v>127</v>
      </c>
      <c r="Q4" s="24">
        <v>66</v>
      </c>
      <c r="R4" s="24"/>
      <c r="S4" s="24"/>
      <c r="T4" s="24">
        <v>1</v>
      </c>
      <c r="U4" s="24">
        <v>3</v>
      </c>
      <c r="V4" s="25"/>
      <c r="W4" s="9"/>
      <c r="X4" s="9"/>
      <c r="Y4" s="9"/>
      <c r="Z4" s="9"/>
      <c r="AA4" s="9"/>
      <c r="AB4" s="24">
        <v>0</v>
      </c>
      <c r="AC4" s="24">
        <v>20</v>
      </c>
      <c r="AD4" s="281">
        <f t="shared" si="0"/>
        <v>434</v>
      </c>
    </row>
    <row r="5" spans="1:30" s="3" customFormat="1" ht="16.5">
      <c r="A5" s="41" t="s">
        <v>195</v>
      </c>
      <c r="B5" s="13">
        <v>7</v>
      </c>
      <c r="C5" s="5" t="s">
        <v>196</v>
      </c>
      <c r="D5" s="5"/>
      <c r="E5" s="5">
        <v>57</v>
      </c>
      <c r="F5" s="5" t="s">
        <v>197</v>
      </c>
      <c r="G5" s="24">
        <v>715</v>
      </c>
      <c r="H5" s="24">
        <v>10</v>
      </c>
      <c r="I5" s="24">
        <v>75</v>
      </c>
      <c r="J5" s="24">
        <v>39</v>
      </c>
      <c r="K5" s="24">
        <v>2</v>
      </c>
      <c r="L5" s="24">
        <v>63</v>
      </c>
      <c r="M5" s="24">
        <v>3</v>
      </c>
      <c r="N5" s="24">
        <v>28</v>
      </c>
      <c r="O5" s="24"/>
      <c r="P5" s="24">
        <v>138</v>
      </c>
      <c r="Q5" s="24">
        <v>68</v>
      </c>
      <c r="R5" s="24"/>
      <c r="S5" s="24"/>
      <c r="T5" s="24">
        <v>4</v>
      </c>
      <c r="U5" s="24">
        <v>3</v>
      </c>
      <c r="V5" s="25"/>
      <c r="W5" s="9"/>
      <c r="X5" s="9"/>
      <c r="Y5" s="9"/>
      <c r="Z5" s="9"/>
      <c r="AA5" s="9"/>
      <c r="AB5" s="24">
        <v>0</v>
      </c>
      <c r="AC5" s="24">
        <v>11</v>
      </c>
      <c r="AD5" s="281">
        <f t="shared" si="0"/>
        <v>444</v>
      </c>
    </row>
    <row r="6" spans="1:30" s="3" customFormat="1" ht="16.5">
      <c r="A6" s="41" t="s">
        <v>195</v>
      </c>
      <c r="B6" s="13">
        <v>7</v>
      </c>
      <c r="C6" s="5" t="s">
        <v>196</v>
      </c>
      <c r="D6" s="5"/>
      <c r="E6" s="5">
        <v>57</v>
      </c>
      <c r="F6" s="5" t="s">
        <v>34</v>
      </c>
      <c r="G6" s="24"/>
      <c r="H6" s="24">
        <v>0</v>
      </c>
      <c r="I6" s="24">
        <v>9</v>
      </c>
      <c r="J6" s="24">
        <v>7</v>
      </c>
      <c r="K6" s="24">
        <v>0</v>
      </c>
      <c r="L6" s="24">
        <v>10</v>
      </c>
      <c r="M6" s="24">
        <v>3</v>
      </c>
      <c r="N6" s="24">
        <v>2</v>
      </c>
      <c r="O6" s="24"/>
      <c r="P6" s="24">
        <v>13</v>
      </c>
      <c r="Q6" s="24">
        <v>11</v>
      </c>
      <c r="R6" s="24"/>
      <c r="S6" s="24"/>
      <c r="T6" s="24">
        <v>0</v>
      </c>
      <c r="U6" s="24">
        <v>0</v>
      </c>
      <c r="V6" s="25"/>
      <c r="W6" s="9"/>
      <c r="X6" s="9"/>
      <c r="Y6" s="9"/>
      <c r="Z6" s="9"/>
      <c r="AA6" s="9"/>
      <c r="AB6" s="24">
        <v>0</v>
      </c>
      <c r="AC6" s="24">
        <v>4</v>
      </c>
      <c r="AD6" s="281">
        <f t="shared" si="0"/>
        <v>59</v>
      </c>
    </row>
    <row r="7" spans="1:30" s="3" customFormat="1" ht="16.5">
      <c r="A7" s="41" t="s">
        <v>195</v>
      </c>
      <c r="B7" s="13">
        <v>7</v>
      </c>
      <c r="C7" s="5" t="s">
        <v>196</v>
      </c>
      <c r="D7" s="5"/>
      <c r="E7" s="5">
        <v>58</v>
      </c>
      <c r="F7" s="5" t="s">
        <v>31</v>
      </c>
      <c r="G7" s="24">
        <v>673</v>
      </c>
      <c r="H7" s="24">
        <v>4</v>
      </c>
      <c r="I7" s="24">
        <v>76</v>
      </c>
      <c r="J7" s="24">
        <v>34</v>
      </c>
      <c r="K7" s="24">
        <v>6</v>
      </c>
      <c r="L7" s="24">
        <v>73</v>
      </c>
      <c r="M7" s="24">
        <v>1</v>
      </c>
      <c r="N7" s="24">
        <v>12</v>
      </c>
      <c r="O7" s="24"/>
      <c r="P7" s="24">
        <v>185</v>
      </c>
      <c r="Q7" s="24">
        <v>46</v>
      </c>
      <c r="R7" s="24"/>
      <c r="S7" s="24"/>
      <c r="T7" s="24">
        <v>5</v>
      </c>
      <c r="U7" s="24">
        <v>4</v>
      </c>
      <c r="V7" s="25"/>
      <c r="W7" s="9"/>
      <c r="X7" s="9"/>
      <c r="Y7" s="9"/>
      <c r="Z7" s="9"/>
      <c r="AA7" s="9"/>
      <c r="AB7" s="24">
        <v>0</v>
      </c>
      <c r="AC7" s="24">
        <v>13</v>
      </c>
      <c r="AD7" s="281">
        <f t="shared" si="0"/>
        <v>459</v>
      </c>
    </row>
    <row r="8" spans="1:30" s="3" customFormat="1" ht="16.5">
      <c r="A8" s="41" t="s">
        <v>195</v>
      </c>
      <c r="B8" s="13">
        <v>7</v>
      </c>
      <c r="C8" s="5" t="s">
        <v>196</v>
      </c>
      <c r="D8" s="5"/>
      <c r="E8" s="5">
        <v>58</v>
      </c>
      <c r="F8" s="5" t="s">
        <v>32</v>
      </c>
      <c r="G8" s="24">
        <v>673</v>
      </c>
      <c r="H8" s="24">
        <v>8</v>
      </c>
      <c r="I8" s="24">
        <v>80</v>
      </c>
      <c r="J8" s="24">
        <v>40</v>
      </c>
      <c r="K8" s="24">
        <v>2</v>
      </c>
      <c r="L8" s="24">
        <v>75</v>
      </c>
      <c r="M8" s="24">
        <v>7</v>
      </c>
      <c r="N8" s="24">
        <v>15</v>
      </c>
      <c r="O8" s="24"/>
      <c r="P8" s="24">
        <v>135</v>
      </c>
      <c r="Q8" s="24">
        <v>62</v>
      </c>
      <c r="R8" s="24"/>
      <c r="S8" s="24"/>
      <c r="T8" s="24">
        <v>2</v>
      </c>
      <c r="U8" s="24">
        <v>2</v>
      </c>
      <c r="V8" s="25"/>
      <c r="W8" s="9"/>
      <c r="X8" s="9"/>
      <c r="Y8" s="9"/>
      <c r="Z8" s="9"/>
      <c r="AA8" s="9"/>
      <c r="AB8" s="24">
        <v>0</v>
      </c>
      <c r="AC8" s="24">
        <v>25</v>
      </c>
      <c r="AD8" s="281">
        <f t="shared" si="0"/>
        <v>453</v>
      </c>
    </row>
    <row r="9" spans="1:30" s="3" customFormat="1" ht="16.5">
      <c r="A9" s="41" t="s">
        <v>195</v>
      </c>
      <c r="B9" s="13">
        <v>7</v>
      </c>
      <c r="C9" s="5" t="s">
        <v>196</v>
      </c>
      <c r="D9" s="5"/>
      <c r="E9" s="5">
        <v>58</v>
      </c>
      <c r="F9" s="5" t="s">
        <v>33</v>
      </c>
      <c r="G9" s="24">
        <v>673</v>
      </c>
      <c r="H9" s="24">
        <v>8</v>
      </c>
      <c r="I9" s="24">
        <v>63</v>
      </c>
      <c r="J9" s="24">
        <v>25</v>
      </c>
      <c r="K9" s="24">
        <v>2</v>
      </c>
      <c r="L9" s="24">
        <v>83</v>
      </c>
      <c r="M9" s="24">
        <v>3</v>
      </c>
      <c r="N9" s="24">
        <v>16</v>
      </c>
      <c r="O9" s="24"/>
      <c r="P9" s="24">
        <v>128</v>
      </c>
      <c r="Q9" s="24">
        <v>67</v>
      </c>
      <c r="R9" s="24"/>
      <c r="S9" s="24"/>
      <c r="T9" s="24">
        <v>2</v>
      </c>
      <c r="U9" s="24">
        <v>3</v>
      </c>
      <c r="V9" s="25"/>
      <c r="W9" s="9"/>
      <c r="X9" s="9"/>
      <c r="Y9" s="9"/>
      <c r="Z9" s="9"/>
      <c r="AA9" s="9"/>
      <c r="AB9" s="24">
        <v>0</v>
      </c>
      <c r="AC9" s="24">
        <v>26</v>
      </c>
      <c r="AD9" s="281">
        <f t="shared" si="0"/>
        <v>426</v>
      </c>
    </row>
    <row r="10" spans="1:30" s="3" customFormat="1" ht="16.5">
      <c r="A10" s="41" t="s">
        <v>195</v>
      </c>
      <c r="B10" s="13">
        <v>7</v>
      </c>
      <c r="C10" s="5" t="s">
        <v>196</v>
      </c>
      <c r="D10" s="5"/>
      <c r="E10" s="5">
        <v>58</v>
      </c>
      <c r="F10" s="5" t="s">
        <v>197</v>
      </c>
      <c r="G10" s="24">
        <v>673</v>
      </c>
      <c r="H10" s="24">
        <v>14</v>
      </c>
      <c r="I10" s="24">
        <v>72</v>
      </c>
      <c r="J10" s="24">
        <v>37</v>
      </c>
      <c r="K10" s="24">
        <v>5</v>
      </c>
      <c r="L10" s="24">
        <v>100</v>
      </c>
      <c r="M10" s="24">
        <v>3</v>
      </c>
      <c r="N10" s="24">
        <v>16</v>
      </c>
      <c r="O10" s="24"/>
      <c r="P10" s="24">
        <v>121</v>
      </c>
      <c r="Q10" s="24">
        <v>58</v>
      </c>
      <c r="R10" s="24"/>
      <c r="S10" s="24"/>
      <c r="T10" s="24">
        <v>1</v>
      </c>
      <c r="U10" s="24">
        <v>2</v>
      </c>
      <c r="V10" s="25"/>
      <c r="W10" s="9"/>
      <c r="X10" s="9"/>
      <c r="Y10" s="9"/>
      <c r="Z10" s="9"/>
      <c r="AA10" s="9"/>
      <c r="AB10" s="24">
        <v>0</v>
      </c>
      <c r="AC10" s="24">
        <v>9</v>
      </c>
      <c r="AD10" s="281">
        <f t="shared" si="0"/>
        <v>438</v>
      </c>
    </row>
    <row r="11" spans="1:30" s="3" customFormat="1" ht="16.5">
      <c r="A11" s="41" t="s">
        <v>195</v>
      </c>
      <c r="B11" s="13">
        <v>7</v>
      </c>
      <c r="C11" s="5" t="s">
        <v>196</v>
      </c>
      <c r="D11" s="5"/>
      <c r="E11" s="5">
        <v>59</v>
      </c>
      <c r="F11" s="5" t="s">
        <v>31</v>
      </c>
      <c r="G11" s="24">
        <v>702</v>
      </c>
      <c r="H11" s="24">
        <v>9</v>
      </c>
      <c r="I11" s="24">
        <v>123</v>
      </c>
      <c r="J11" s="24">
        <v>29</v>
      </c>
      <c r="K11" s="24">
        <v>3</v>
      </c>
      <c r="L11" s="24">
        <v>62</v>
      </c>
      <c r="M11" s="24">
        <v>5</v>
      </c>
      <c r="N11" s="24">
        <v>15</v>
      </c>
      <c r="O11" s="24"/>
      <c r="P11" s="24">
        <v>165</v>
      </c>
      <c r="Q11" s="24">
        <v>38</v>
      </c>
      <c r="R11" s="24"/>
      <c r="S11" s="24"/>
      <c r="T11" s="24">
        <v>5</v>
      </c>
      <c r="U11" s="24">
        <v>5</v>
      </c>
      <c r="V11" s="25"/>
      <c r="W11" s="9"/>
      <c r="X11" s="9"/>
      <c r="Y11" s="9"/>
      <c r="Z11" s="9"/>
      <c r="AA11" s="9"/>
      <c r="AB11" s="24">
        <v>0</v>
      </c>
      <c r="AC11" s="24">
        <v>9</v>
      </c>
      <c r="AD11" s="281">
        <f t="shared" si="0"/>
        <v>468</v>
      </c>
    </row>
    <row r="12" spans="1:30" s="3" customFormat="1" ht="16.5">
      <c r="A12" s="41" t="s">
        <v>195</v>
      </c>
      <c r="B12" s="13">
        <v>7</v>
      </c>
      <c r="C12" s="5" t="s">
        <v>196</v>
      </c>
      <c r="D12" s="5"/>
      <c r="E12" s="5">
        <v>59</v>
      </c>
      <c r="F12" s="5" t="s">
        <v>198</v>
      </c>
      <c r="G12" s="24">
        <v>702</v>
      </c>
      <c r="H12" s="24">
        <v>7</v>
      </c>
      <c r="I12" s="24">
        <v>91</v>
      </c>
      <c r="J12" s="24">
        <v>36</v>
      </c>
      <c r="K12" s="24">
        <v>8</v>
      </c>
      <c r="L12" s="24">
        <v>88</v>
      </c>
      <c r="M12" s="24">
        <v>2</v>
      </c>
      <c r="N12" s="24">
        <v>14</v>
      </c>
      <c r="O12" s="24"/>
      <c r="P12" s="24">
        <v>150</v>
      </c>
      <c r="Q12" s="24">
        <v>36</v>
      </c>
      <c r="R12" s="24"/>
      <c r="S12" s="24"/>
      <c r="T12" s="24">
        <v>4</v>
      </c>
      <c r="U12" s="24">
        <v>6</v>
      </c>
      <c r="V12" s="25"/>
      <c r="W12" s="9"/>
      <c r="X12" s="9"/>
      <c r="Y12" s="9"/>
      <c r="Z12" s="9"/>
      <c r="AA12" s="9"/>
      <c r="AB12" s="24">
        <v>0</v>
      </c>
      <c r="AC12" s="24">
        <v>16</v>
      </c>
      <c r="AD12" s="281">
        <f t="shared" si="0"/>
        <v>458</v>
      </c>
    </row>
    <row r="13" spans="1:30" s="3" customFormat="1" ht="16.5">
      <c r="A13" s="41" t="s">
        <v>195</v>
      </c>
      <c r="B13" s="13">
        <v>7</v>
      </c>
      <c r="C13" s="5" t="s">
        <v>196</v>
      </c>
      <c r="D13" s="5"/>
      <c r="E13" s="5">
        <v>59</v>
      </c>
      <c r="F13" s="5" t="s">
        <v>33</v>
      </c>
      <c r="G13" s="24">
        <v>701</v>
      </c>
      <c r="H13" s="24">
        <v>14</v>
      </c>
      <c r="I13" s="24">
        <v>126</v>
      </c>
      <c r="J13" s="24">
        <v>50</v>
      </c>
      <c r="K13" s="24">
        <v>5</v>
      </c>
      <c r="L13" s="24">
        <v>57</v>
      </c>
      <c r="M13" s="24">
        <v>4</v>
      </c>
      <c r="N13" s="24">
        <v>12</v>
      </c>
      <c r="O13" s="24"/>
      <c r="P13" s="24">
        <v>177</v>
      </c>
      <c r="Q13" s="24">
        <v>37</v>
      </c>
      <c r="R13" s="24"/>
      <c r="S13" s="24"/>
      <c r="T13" s="24">
        <v>1</v>
      </c>
      <c r="U13" s="24">
        <v>1</v>
      </c>
      <c r="V13" s="25"/>
      <c r="W13" s="9"/>
      <c r="X13" s="9"/>
      <c r="Y13" s="9"/>
      <c r="Z13" s="9"/>
      <c r="AA13" s="9"/>
      <c r="AB13" s="24">
        <v>0</v>
      </c>
      <c r="AC13" s="24">
        <v>10</v>
      </c>
      <c r="AD13" s="281">
        <f t="shared" si="0"/>
        <v>494</v>
      </c>
    </row>
    <row r="14" spans="1:30" s="3" customFormat="1" ht="16.5">
      <c r="A14" s="41" t="s">
        <v>195</v>
      </c>
      <c r="B14" s="13">
        <v>7</v>
      </c>
      <c r="C14" s="5" t="s">
        <v>196</v>
      </c>
      <c r="D14" s="5"/>
      <c r="E14" s="5">
        <v>60</v>
      </c>
      <c r="F14" s="5" t="s">
        <v>31</v>
      </c>
      <c r="G14" s="24">
        <v>704</v>
      </c>
      <c r="H14" s="24">
        <v>6</v>
      </c>
      <c r="I14" s="24">
        <v>92</v>
      </c>
      <c r="J14" s="24">
        <v>55</v>
      </c>
      <c r="K14" s="24">
        <v>1</v>
      </c>
      <c r="L14" s="24">
        <v>81</v>
      </c>
      <c r="M14" s="24">
        <v>4</v>
      </c>
      <c r="N14" s="24">
        <v>18</v>
      </c>
      <c r="O14" s="24"/>
      <c r="P14" s="24">
        <v>116</v>
      </c>
      <c r="Q14" s="24">
        <v>43</v>
      </c>
      <c r="R14" s="24"/>
      <c r="S14" s="24"/>
      <c r="T14" s="24">
        <v>5</v>
      </c>
      <c r="U14" s="24">
        <v>3</v>
      </c>
      <c r="V14" s="25"/>
      <c r="W14" s="9"/>
      <c r="X14" s="9"/>
      <c r="Y14" s="9"/>
      <c r="Z14" s="9"/>
      <c r="AA14" s="9"/>
      <c r="AB14" s="24">
        <v>0</v>
      </c>
      <c r="AC14" s="24">
        <v>8</v>
      </c>
      <c r="AD14" s="281">
        <f t="shared" si="0"/>
        <v>432</v>
      </c>
    </row>
    <row r="15" spans="1:30" s="3" customFormat="1" ht="16.5">
      <c r="A15" s="41" t="s">
        <v>195</v>
      </c>
      <c r="B15" s="13">
        <v>7</v>
      </c>
      <c r="C15" s="5" t="s">
        <v>196</v>
      </c>
      <c r="D15" s="5"/>
      <c r="E15" s="5">
        <v>60</v>
      </c>
      <c r="F15" s="5" t="s">
        <v>32</v>
      </c>
      <c r="G15" s="24">
        <v>704</v>
      </c>
      <c r="H15" s="24">
        <v>10</v>
      </c>
      <c r="I15" s="24">
        <v>84</v>
      </c>
      <c r="J15" s="24">
        <v>60</v>
      </c>
      <c r="K15" s="24">
        <v>9</v>
      </c>
      <c r="L15" s="24">
        <v>58</v>
      </c>
      <c r="M15" s="24">
        <v>3</v>
      </c>
      <c r="N15" s="24">
        <v>9</v>
      </c>
      <c r="O15" s="24"/>
      <c r="P15" s="24">
        <v>135</v>
      </c>
      <c r="Q15" s="24">
        <v>60</v>
      </c>
      <c r="R15" s="24"/>
      <c r="S15" s="24"/>
      <c r="T15" s="24">
        <v>4</v>
      </c>
      <c r="U15" s="24">
        <v>1</v>
      </c>
      <c r="V15" s="25"/>
      <c r="W15" s="9"/>
      <c r="X15" s="9"/>
      <c r="Y15" s="9"/>
      <c r="Z15" s="9"/>
      <c r="AA15" s="9"/>
      <c r="AB15" s="24">
        <v>0</v>
      </c>
      <c r="AC15" s="24">
        <v>6</v>
      </c>
      <c r="AD15" s="281">
        <f t="shared" si="0"/>
        <v>439</v>
      </c>
    </row>
    <row r="16" spans="1:30" s="3" customFormat="1" ht="16.5">
      <c r="A16" s="41" t="s">
        <v>195</v>
      </c>
      <c r="B16" s="13">
        <v>7</v>
      </c>
      <c r="C16" s="5" t="s">
        <v>196</v>
      </c>
      <c r="D16" s="5"/>
      <c r="E16" s="5">
        <v>60</v>
      </c>
      <c r="F16" s="5" t="s">
        <v>33</v>
      </c>
      <c r="G16" s="24">
        <v>703</v>
      </c>
      <c r="H16" s="24">
        <v>13</v>
      </c>
      <c r="I16" s="24">
        <v>80</v>
      </c>
      <c r="J16" s="24">
        <v>51</v>
      </c>
      <c r="K16" s="24">
        <v>5</v>
      </c>
      <c r="L16" s="24">
        <v>75</v>
      </c>
      <c r="M16" s="24">
        <v>4</v>
      </c>
      <c r="N16" s="24">
        <v>12</v>
      </c>
      <c r="O16" s="24"/>
      <c r="P16" s="24">
        <v>132</v>
      </c>
      <c r="Q16" s="24">
        <v>46</v>
      </c>
      <c r="R16" s="24"/>
      <c r="S16" s="24"/>
      <c r="T16" s="24">
        <v>3</v>
      </c>
      <c r="U16" s="24">
        <v>0</v>
      </c>
      <c r="V16" s="25"/>
      <c r="W16" s="9"/>
      <c r="X16" s="9"/>
      <c r="Y16" s="9"/>
      <c r="Z16" s="9"/>
      <c r="AA16" s="9"/>
      <c r="AB16" s="24">
        <v>0</v>
      </c>
      <c r="AC16" s="24">
        <v>10</v>
      </c>
      <c r="AD16" s="281">
        <f t="shared" si="0"/>
        <v>431</v>
      </c>
    </row>
    <row r="17" spans="1:30" s="3" customFormat="1" ht="16.5">
      <c r="A17" s="41" t="s">
        <v>195</v>
      </c>
      <c r="B17" s="13">
        <v>7</v>
      </c>
      <c r="C17" s="5" t="s">
        <v>196</v>
      </c>
      <c r="D17" s="5"/>
      <c r="E17" s="5">
        <v>60</v>
      </c>
      <c r="F17" s="5" t="s">
        <v>197</v>
      </c>
      <c r="G17" s="24">
        <v>703</v>
      </c>
      <c r="H17" s="24">
        <v>9</v>
      </c>
      <c r="I17" s="24">
        <v>66</v>
      </c>
      <c r="J17" s="24">
        <v>64</v>
      </c>
      <c r="K17" s="24">
        <v>4</v>
      </c>
      <c r="L17" s="24">
        <v>69</v>
      </c>
      <c r="M17" s="24">
        <v>2</v>
      </c>
      <c r="N17" s="24">
        <v>18</v>
      </c>
      <c r="O17" s="24"/>
      <c r="P17" s="24">
        <v>140</v>
      </c>
      <c r="Q17" s="24">
        <v>51</v>
      </c>
      <c r="R17" s="24"/>
      <c r="S17" s="24"/>
      <c r="T17" s="24">
        <v>2</v>
      </c>
      <c r="U17" s="24">
        <v>2</v>
      </c>
      <c r="V17" s="25"/>
      <c r="W17" s="9"/>
      <c r="X17" s="9"/>
      <c r="Y17" s="9"/>
      <c r="Z17" s="9"/>
      <c r="AA17" s="9"/>
      <c r="AB17" s="24">
        <v>0</v>
      </c>
      <c r="AC17" s="24">
        <v>7</v>
      </c>
      <c r="AD17" s="281">
        <f t="shared" si="0"/>
        <v>434</v>
      </c>
    </row>
    <row r="18" spans="1:30" s="3" customFormat="1" ht="16.5">
      <c r="A18" s="41" t="s">
        <v>195</v>
      </c>
      <c r="B18" s="13">
        <v>7</v>
      </c>
      <c r="C18" s="5" t="s">
        <v>196</v>
      </c>
      <c r="D18" s="5"/>
      <c r="E18" s="5">
        <v>60</v>
      </c>
      <c r="F18" s="5" t="s">
        <v>34</v>
      </c>
      <c r="G18" s="24"/>
      <c r="H18" s="24">
        <v>3</v>
      </c>
      <c r="I18" s="24">
        <v>2</v>
      </c>
      <c r="J18" s="24">
        <v>3</v>
      </c>
      <c r="K18" s="24">
        <v>0</v>
      </c>
      <c r="L18" s="24">
        <v>2</v>
      </c>
      <c r="M18" s="24">
        <v>0</v>
      </c>
      <c r="N18" s="24">
        <v>1</v>
      </c>
      <c r="O18" s="24"/>
      <c r="P18" s="24">
        <v>2</v>
      </c>
      <c r="Q18" s="24">
        <v>1</v>
      </c>
      <c r="R18" s="24"/>
      <c r="S18" s="24"/>
      <c r="T18" s="24">
        <v>0</v>
      </c>
      <c r="U18" s="24">
        <v>0</v>
      </c>
      <c r="V18" s="25"/>
      <c r="W18" s="9"/>
      <c r="X18" s="9"/>
      <c r="Y18" s="9"/>
      <c r="Z18" s="9"/>
      <c r="AA18" s="9"/>
      <c r="AB18" s="24">
        <v>0</v>
      </c>
      <c r="AC18" s="24">
        <v>0</v>
      </c>
      <c r="AD18" s="281">
        <f t="shared" si="0"/>
        <v>14</v>
      </c>
    </row>
    <row r="19" spans="1:30" s="3" customFormat="1" ht="16.5">
      <c r="A19" s="41" t="s">
        <v>195</v>
      </c>
      <c r="B19" s="13">
        <v>7</v>
      </c>
      <c r="C19" s="5" t="s">
        <v>196</v>
      </c>
      <c r="D19" s="5"/>
      <c r="E19" s="5">
        <v>61</v>
      </c>
      <c r="F19" s="5" t="s">
        <v>31</v>
      </c>
      <c r="G19" s="24">
        <v>165</v>
      </c>
      <c r="H19" s="24">
        <v>4</v>
      </c>
      <c r="I19" s="24">
        <v>24</v>
      </c>
      <c r="J19" s="24">
        <v>47</v>
      </c>
      <c r="K19" s="24">
        <v>3</v>
      </c>
      <c r="L19" s="24">
        <v>12</v>
      </c>
      <c r="M19" s="24">
        <v>0</v>
      </c>
      <c r="N19" s="24">
        <v>0</v>
      </c>
      <c r="O19" s="24"/>
      <c r="P19" s="24">
        <v>3</v>
      </c>
      <c r="Q19" s="24">
        <v>2</v>
      </c>
      <c r="R19" s="24"/>
      <c r="S19" s="24"/>
      <c r="T19" s="24">
        <v>2</v>
      </c>
      <c r="U19" s="24">
        <v>0</v>
      </c>
      <c r="V19" s="25"/>
      <c r="W19" s="9"/>
      <c r="X19" s="9"/>
      <c r="Y19" s="9"/>
      <c r="Z19" s="9"/>
      <c r="AA19" s="9"/>
      <c r="AB19" s="24">
        <v>0</v>
      </c>
      <c r="AC19" s="24">
        <v>4</v>
      </c>
      <c r="AD19" s="281">
        <f t="shared" si="0"/>
        <v>101</v>
      </c>
    </row>
    <row r="20" spans="1:30" s="3" customFormat="1" ht="16.5">
      <c r="A20" s="41" t="s">
        <v>195</v>
      </c>
      <c r="B20" s="13">
        <v>7</v>
      </c>
      <c r="C20" s="5" t="s">
        <v>196</v>
      </c>
      <c r="D20" s="5"/>
      <c r="E20" s="5">
        <v>61</v>
      </c>
      <c r="F20" s="5" t="s">
        <v>79</v>
      </c>
      <c r="G20" s="24">
        <v>347</v>
      </c>
      <c r="H20" s="24">
        <v>2</v>
      </c>
      <c r="I20" s="24">
        <v>45</v>
      </c>
      <c r="J20" s="24">
        <v>17</v>
      </c>
      <c r="K20" s="24">
        <v>1</v>
      </c>
      <c r="L20" s="24">
        <v>71</v>
      </c>
      <c r="M20" s="24">
        <v>0</v>
      </c>
      <c r="N20" s="24">
        <v>2</v>
      </c>
      <c r="O20" s="24"/>
      <c r="P20" s="24">
        <v>51</v>
      </c>
      <c r="Q20" s="24">
        <v>11</v>
      </c>
      <c r="R20" s="24"/>
      <c r="S20" s="24"/>
      <c r="T20" s="24">
        <v>0</v>
      </c>
      <c r="U20" s="24">
        <v>0</v>
      </c>
      <c r="V20" s="25"/>
      <c r="W20" s="9"/>
      <c r="X20" s="9"/>
      <c r="Y20" s="9"/>
      <c r="Z20" s="9"/>
      <c r="AA20" s="9"/>
      <c r="AB20" s="24">
        <v>0</v>
      </c>
      <c r="AC20" s="24">
        <v>13</v>
      </c>
      <c r="AD20" s="281">
        <f t="shared" si="0"/>
        <v>213</v>
      </c>
    </row>
    <row r="21" spans="1:30" s="3" customFormat="1" ht="16.5">
      <c r="A21" s="41" t="s">
        <v>195</v>
      </c>
      <c r="B21" s="13">
        <v>7</v>
      </c>
      <c r="C21" s="5" t="s">
        <v>196</v>
      </c>
      <c r="D21" s="5"/>
      <c r="E21" s="5">
        <v>61</v>
      </c>
      <c r="F21" s="5" t="s">
        <v>136</v>
      </c>
      <c r="G21" s="24">
        <v>258</v>
      </c>
      <c r="H21" s="24">
        <v>5</v>
      </c>
      <c r="I21" s="24">
        <v>20</v>
      </c>
      <c r="J21" s="24">
        <v>34</v>
      </c>
      <c r="K21" s="24">
        <v>3</v>
      </c>
      <c r="L21" s="24">
        <v>46</v>
      </c>
      <c r="M21" s="24">
        <v>3</v>
      </c>
      <c r="N21" s="24">
        <v>4</v>
      </c>
      <c r="O21" s="24"/>
      <c r="P21" s="24">
        <v>38</v>
      </c>
      <c r="Q21" s="24">
        <v>15</v>
      </c>
      <c r="R21" s="24"/>
      <c r="S21" s="24"/>
      <c r="T21" s="24">
        <v>0</v>
      </c>
      <c r="U21" s="24">
        <v>2</v>
      </c>
      <c r="V21" s="25"/>
      <c r="W21" s="9"/>
      <c r="X21" s="9"/>
      <c r="Y21" s="9"/>
      <c r="Z21" s="9"/>
      <c r="AA21" s="9"/>
      <c r="AB21" s="24">
        <v>0</v>
      </c>
      <c r="AC21" s="24">
        <v>15</v>
      </c>
      <c r="AD21" s="281">
        <f t="shared" si="0"/>
        <v>185</v>
      </c>
    </row>
    <row r="22" spans="1:30" s="506" customFormat="1" ht="16.5">
      <c r="A22" s="526" t="s">
        <v>195</v>
      </c>
      <c r="B22" s="527">
        <v>7</v>
      </c>
      <c r="C22" s="505" t="s">
        <v>196</v>
      </c>
      <c r="D22" s="505"/>
      <c r="E22" s="505">
        <v>62</v>
      </c>
      <c r="F22" s="529" t="s">
        <v>31</v>
      </c>
      <c r="G22" s="530">
        <v>163</v>
      </c>
      <c r="H22" s="530">
        <v>0</v>
      </c>
      <c r="I22" s="530">
        <v>8</v>
      </c>
      <c r="J22" s="530">
        <v>14</v>
      </c>
      <c r="K22" s="530">
        <v>0</v>
      </c>
      <c r="L22" s="530">
        <v>22</v>
      </c>
      <c r="M22" s="530">
        <v>1</v>
      </c>
      <c r="N22" s="530">
        <v>1</v>
      </c>
      <c r="O22" s="530"/>
      <c r="P22" s="530">
        <v>43</v>
      </c>
      <c r="Q22" s="530">
        <v>9</v>
      </c>
      <c r="R22" s="530"/>
      <c r="S22" s="530"/>
      <c r="T22" s="530">
        <v>0</v>
      </c>
      <c r="U22" s="530">
        <v>1</v>
      </c>
      <c r="V22" s="505"/>
      <c r="W22" s="505"/>
      <c r="X22" s="505"/>
      <c r="Y22" s="505"/>
      <c r="Z22" s="505"/>
      <c r="AA22" s="505"/>
      <c r="AB22" s="530">
        <v>0</v>
      </c>
      <c r="AC22" s="530">
        <v>8</v>
      </c>
      <c r="AD22" s="530">
        <f t="shared" si="0"/>
        <v>107</v>
      </c>
    </row>
    <row r="23" spans="1:30" s="3" customFormat="1" ht="16.5">
      <c r="A23" s="41"/>
      <c r="B23" s="13">
        <v>7</v>
      </c>
      <c r="C23" s="5" t="s">
        <v>196</v>
      </c>
      <c r="D23" s="5"/>
      <c r="E23" s="5">
        <v>62</v>
      </c>
      <c r="F23" s="5" t="s">
        <v>79</v>
      </c>
      <c r="G23" s="24">
        <v>342</v>
      </c>
      <c r="H23" s="24">
        <v>12</v>
      </c>
      <c r="I23" s="24">
        <v>11</v>
      </c>
      <c r="J23" s="24">
        <v>97</v>
      </c>
      <c r="K23" s="24">
        <v>2</v>
      </c>
      <c r="L23" s="24">
        <v>50</v>
      </c>
      <c r="M23" s="24">
        <v>1</v>
      </c>
      <c r="N23" s="24">
        <v>2</v>
      </c>
      <c r="O23" s="24"/>
      <c r="P23" s="24">
        <v>71</v>
      </c>
      <c r="Q23" s="24">
        <v>20</v>
      </c>
      <c r="R23" s="24"/>
      <c r="S23" s="24"/>
      <c r="T23" s="24">
        <v>3</v>
      </c>
      <c r="U23" s="24">
        <v>0</v>
      </c>
      <c r="V23" s="25"/>
      <c r="W23" s="9"/>
      <c r="X23" s="9"/>
      <c r="Y23" s="9"/>
      <c r="Z23" s="9"/>
      <c r="AA23" s="9"/>
      <c r="AB23" s="24">
        <v>0</v>
      </c>
      <c r="AC23" s="24">
        <v>10</v>
      </c>
      <c r="AD23" s="281">
        <f t="shared" si="0"/>
        <v>279</v>
      </c>
    </row>
    <row r="24" spans="1:30" s="3" customFormat="1" ht="16.5">
      <c r="A24" s="41" t="s">
        <v>195</v>
      </c>
      <c r="B24" s="13">
        <v>7</v>
      </c>
      <c r="C24" s="5" t="s">
        <v>196</v>
      </c>
      <c r="D24" s="5"/>
      <c r="E24" s="5">
        <v>63</v>
      </c>
      <c r="F24" s="5" t="s">
        <v>31</v>
      </c>
      <c r="G24" s="24">
        <v>486</v>
      </c>
      <c r="H24" s="24">
        <v>4</v>
      </c>
      <c r="I24" s="24">
        <v>28</v>
      </c>
      <c r="J24" s="24">
        <v>43</v>
      </c>
      <c r="K24" s="24">
        <v>9</v>
      </c>
      <c r="L24" s="24">
        <v>70</v>
      </c>
      <c r="M24" s="24">
        <v>3</v>
      </c>
      <c r="N24" s="24">
        <v>20</v>
      </c>
      <c r="O24" s="24"/>
      <c r="P24" s="24">
        <v>60</v>
      </c>
      <c r="Q24" s="24">
        <v>25</v>
      </c>
      <c r="R24" s="24"/>
      <c r="S24" s="24"/>
      <c r="T24" s="24">
        <v>1</v>
      </c>
      <c r="U24" s="24">
        <v>1</v>
      </c>
      <c r="V24" s="25"/>
      <c r="W24" s="9"/>
      <c r="X24" s="9"/>
      <c r="Y24" s="9"/>
      <c r="Z24" s="9"/>
      <c r="AA24" s="9"/>
      <c r="AB24" s="24">
        <v>0</v>
      </c>
      <c r="AC24" s="24">
        <v>11</v>
      </c>
      <c r="AD24" s="281">
        <f t="shared" si="0"/>
        <v>275</v>
      </c>
    </row>
    <row r="25" spans="1:30" s="3" customFormat="1" ht="16.5">
      <c r="A25" s="41" t="s">
        <v>195</v>
      </c>
      <c r="B25" s="13">
        <v>7</v>
      </c>
      <c r="C25" s="5" t="s">
        <v>196</v>
      </c>
      <c r="D25" s="5"/>
      <c r="E25" s="5">
        <v>64</v>
      </c>
      <c r="F25" s="5" t="s">
        <v>31</v>
      </c>
      <c r="G25" s="24">
        <v>448</v>
      </c>
      <c r="H25" s="24">
        <v>46</v>
      </c>
      <c r="I25" s="24">
        <v>20</v>
      </c>
      <c r="J25" s="24">
        <v>31</v>
      </c>
      <c r="K25" s="24">
        <v>4</v>
      </c>
      <c r="L25" s="24">
        <v>62</v>
      </c>
      <c r="M25" s="24">
        <v>4</v>
      </c>
      <c r="N25" s="24">
        <v>5</v>
      </c>
      <c r="O25" s="24"/>
      <c r="P25" s="24">
        <v>77</v>
      </c>
      <c r="Q25" s="24">
        <v>37</v>
      </c>
      <c r="R25" s="24"/>
      <c r="S25" s="24"/>
      <c r="T25" s="24">
        <v>3</v>
      </c>
      <c r="U25" s="24">
        <v>0</v>
      </c>
      <c r="V25" s="25"/>
      <c r="W25" s="9"/>
      <c r="X25" s="9"/>
      <c r="Y25" s="9"/>
      <c r="Z25" s="9"/>
      <c r="AA25" s="9"/>
      <c r="AB25" s="24">
        <v>1</v>
      </c>
      <c r="AC25" s="24">
        <v>23</v>
      </c>
      <c r="AD25" s="281">
        <f t="shared" si="0"/>
        <v>313</v>
      </c>
    </row>
    <row r="26" spans="1:30" s="3" customFormat="1" ht="16.5">
      <c r="B26" s="14" t="s">
        <v>63</v>
      </c>
      <c r="C26" s="659" t="s">
        <v>64</v>
      </c>
      <c r="D26" s="659"/>
      <c r="E26" s="23"/>
      <c r="F26" s="23"/>
      <c r="G26" s="16">
        <f t="shared" ref="G26:AD26" si="1">SUM(G2:G25)</f>
        <v>12682</v>
      </c>
      <c r="H26" s="16">
        <f t="shared" si="1"/>
        <v>229</v>
      </c>
      <c r="I26" s="16">
        <f t="shared" si="1"/>
        <v>1359</v>
      </c>
      <c r="J26" s="16">
        <f t="shared" si="1"/>
        <v>927</v>
      </c>
      <c r="K26" s="16">
        <f t="shared" si="1"/>
        <v>86</v>
      </c>
      <c r="L26" s="16">
        <f t="shared" si="1"/>
        <v>1483</v>
      </c>
      <c r="M26" s="16">
        <f t="shared" si="1"/>
        <v>78</v>
      </c>
      <c r="N26" s="16">
        <f>SUM(N2:N25)</f>
        <v>282</v>
      </c>
      <c r="O26" s="16">
        <f t="shared" si="1"/>
        <v>0</v>
      </c>
      <c r="P26" s="16">
        <f t="shared" si="1"/>
        <v>2502</v>
      </c>
      <c r="Q26" s="16">
        <f t="shared" si="1"/>
        <v>930</v>
      </c>
      <c r="R26" s="16">
        <f t="shared" si="1"/>
        <v>0</v>
      </c>
      <c r="S26" s="16">
        <f t="shared" si="1"/>
        <v>0</v>
      </c>
      <c r="T26" s="16">
        <f t="shared" si="1"/>
        <v>56</v>
      </c>
      <c r="U26" s="16">
        <f t="shared" si="1"/>
        <v>43</v>
      </c>
      <c r="V26" s="16">
        <f t="shared" si="1"/>
        <v>0</v>
      </c>
      <c r="W26" s="16">
        <f t="shared" si="1"/>
        <v>0</v>
      </c>
      <c r="X26" s="16">
        <f t="shared" si="1"/>
        <v>0</v>
      </c>
      <c r="Y26" s="16">
        <f t="shared" si="1"/>
        <v>0</v>
      </c>
      <c r="Z26" s="16">
        <f t="shared" si="1"/>
        <v>0</v>
      </c>
      <c r="AA26" s="16">
        <f t="shared" si="1"/>
        <v>0</v>
      </c>
      <c r="AB26" s="16">
        <f t="shared" si="1"/>
        <v>1</v>
      </c>
      <c r="AC26" s="16">
        <f t="shared" si="1"/>
        <v>283</v>
      </c>
      <c r="AD26" s="293">
        <f t="shared" si="1"/>
        <v>8259</v>
      </c>
    </row>
    <row r="27" spans="1:30" s="3" customFormat="1" ht="16.5">
      <c r="E27" s="11"/>
      <c r="F27" s="11"/>
      <c r="T27" s="3">
        <f>T26/2</f>
        <v>28</v>
      </c>
      <c r="U27" s="3">
        <f>U26/2</f>
        <v>21.5</v>
      </c>
    </row>
    <row r="28" spans="1:30" s="3" customFormat="1" ht="16.5">
      <c r="B28" s="14" t="s">
        <v>65</v>
      </c>
      <c r="C28" s="660" t="s">
        <v>66</v>
      </c>
      <c r="D28" s="661"/>
      <c r="E28" s="661"/>
      <c r="F28" s="662"/>
      <c r="G28" s="15" t="s">
        <v>6</v>
      </c>
      <c r="H28" s="8" t="s">
        <v>7</v>
      </c>
      <c r="I28" s="8" t="s">
        <v>8</v>
      </c>
      <c r="J28" s="8" t="s">
        <v>9</v>
      </c>
      <c r="K28" s="8" t="s">
        <v>10</v>
      </c>
      <c r="L28" s="8" t="s">
        <v>11</v>
      </c>
      <c r="M28" s="8" t="s">
        <v>12</v>
      </c>
      <c r="N28" s="8" t="s">
        <v>13</v>
      </c>
      <c r="O28" s="8" t="s">
        <v>14</v>
      </c>
      <c r="P28" s="8" t="s">
        <v>15</v>
      </c>
      <c r="Q28" s="8" t="s">
        <v>16</v>
      </c>
      <c r="R28" s="8" t="s">
        <v>17</v>
      </c>
      <c r="S28" s="8" t="s">
        <v>18</v>
      </c>
      <c r="T28" s="8" t="s">
        <v>22</v>
      </c>
      <c r="U28" s="8" t="s">
        <v>23</v>
      </c>
      <c r="V28" s="8" t="s">
        <v>24</v>
      </c>
      <c r="W28" s="8" t="s">
        <v>25</v>
      </c>
      <c r="X28" s="8" t="s">
        <v>26</v>
      </c>
      <c r="Y28" s="8" t="s">
        <v>27</v>
      </c>
      <c r="Z28" s="8" t="s">
        <v>28</v>
      </c>
      <c r="AA28" s="8" t="s">
        <v>29</v>
      </c>
    </row>
    <row r="29" spans="1:30" s="3" customFormat="1" ht="16.5">
      <c r="C29" s="663"/>
      <c r="D29" s="664"/>
      <c r="E29" s="664"/>
      <c r="F29" s="665"/>
      <c r="G29" s="9">
        <f>G26</f>
        <v>12682</v>
      </c>
      <c r="H29" s="9">
        <f>H26+28</f>
        <v>257</v>
      </c>
      <c r="I29" s="9">
        <f>I26+22</f>
        <v>1381</v>
      </c>
      <c r="J29" s="9">
        <f>J26+28</f>
        <v>955</v>
      </c>
      <c r="K29" s="9">
        <f>K26+21</f>
        <v>107</v>
      </c>
      <c r="L29" s="9">
        <f t="shared" ref="L29:S29" si="2">L26</f>
        <v>1483</v>
      </c>
      <c r="M29" s="9">
        <f t="shared" si="2"/>
        <v>78</v>
      </c>
      <c r="N29" s="9">
        <f t="shared" si="2"/>
        <v>282</v>
      </c>
      <c r="O29" s="9">
        <f t="shared" si="2"/>
        <v>0</v>
      </c>
      <c r="P29" s="9">
        <f t="shared" si="2"/>
        <v>2502</v>
      </c>
      <c r="Q29" s="9">
        <f t="shared" si="2"/>
        <v>930</v>
      </c>
      <c r="R29" s="9">
        <f t="shared" si="2"/>
        <v>0</v>
      </c>
      <c r="S29" s="9">
        <f t="shared" si="2"/>
        <v>0</v>
      </c>
      <c r="T29" s="9">
        <f>W2</f>
        <v>0</v>
      </c>
      <c r="U29" s="9">
        <f>X2</f>
        <v>0</v>
      </c>
      <c r="V29" s="9">
        <f>Y2</f>
        <v>0</v>
      </c>
      <c r="W29" s="9">
        <f>Z2</f>
        <v>0</v>
      </c>
      <c r="X29" s="9">
        <f>AA2</f>
        <v>0</v>
      </c>
      <c r="Y29" s="9">
        <f>AB26</f>
        <v>1</v>
      </c>
      <c r="Z29" s="9">
        <f>AC26</f>
        <v>283</v>
      </c>
      <c r="AA29" s="9">
        <f>SUM(H29:Z29)</f>
        <v>8259</v>
      </c>
    </row>
    <row r="30" spans="1:30" s="3" customFormat="1" ht="16.5">
      <c r="E30" s="11"/>
      <c r="F30" s="11"/>
    </row>
    <row r="31" spans="1:30" s="3" customFormat="1" ht="30.75" customHeight="1">
      <c r="B31" s="14" t="s">
        <v>67</v>
      </c>
      <c r="C31" s="666" t="s">
        <v>68</v>
      </c>
      <c r="D31" s="666"/>
      <c r="E31" s="666"/>
      <c r="F31" s="666"/>
      <c r="G31" s="15" t="s">
        <v>6</v>
      </c>
      <c r="H31" s="667" t="s">
        <v>69</v>
      </c>
      <c r="I31" s="667"/>
      <c r="J31" s="667" t="s">
        <v>70</v>
      </c>
      <c r="K31" s="667"/>
      <c r="L31" s="8" t="s">
        <v>11</v>
      </c>
      <c r="M31" s="8" t="s">
        <v>12</v>
      </c>
      <c r="N31" s="8" t="s">
        <v>13</v>
      </c>
      <c r="O31" s="8" t="s">
        <v>14</v>
      </c>
      <c r="P31" s="8" t="s">
        <v>15</v>
      </c>
      <c r="Q31" s="8" t="s">
        <v>16</v>
      </c>
      <c r="R31" s="8" t="s">
        <v>17</v>
      </c>
      <c r="S31" s="8" t="s">
        <v>18</v>
      </c>
      <c r="T31" s="8" t="s">
        <v>22</v>
      </c>
      <c r="U31" s="8" t="s">
        <v>23</v>
      </c>
      <c r="V31" s="8" t="s">
        <v>24</v>
      </c>
      <c r="W31" s="8" t="s">
        <v>25</v>
      </c>
      <c r="X31" s="8" t="s">
        <v>26</v>
      </c>
      <c r="Y31" s="8" t="s">
        <v>27</v>
      </c>
      <c r="Z31" s="8" t="s">
        <v>28</v>
      </c>
      <c r="AA31" s="8" t="s">
        <v>29</v>
      </c>
    </row>
    <row r="32" spans="1:30" s="3" customFormat="1" ht="16.5">
      <c r="C32" s="666"/>
      <c r="D32" s="666"/>
      <c r="E32" s="666"/>
      <c r="F32" s="666"/>
      <c r="G32" s="9">
        <f>G26</f>
        <v>12682</v>
      </c>
      <c r="H32" s="668">
        <f>H29+J29</f>
        <v>1212</v>
      </c>
      <c r="I32" s="668"/>
      <c r="J32" s="668">
        <f>I29+K29</f>
        <v>1488</v>
      </c>
      <c r="K32" s="668"/>
      <c r="L32" s="9">
        <f>L29</f>
        <v>1483</v>
      </c>
      <c r="M32" s="9">
        <f t="shared" ref="M32:Q32" si="3">M29</f>
        <v>78</v>
      </c>
      <c r="N32" s="9">
        <f t="shared" si="3"/>
        <v>282</v>
      </c>
      <c r="O32" s="9" t="s">
        <v>790</v>
      </c>
      <c r="P32" s="9">
        <f t="shared" si="3"/>
        <v>2502</v>
      </c>
      <c r="Q32" s="9">
        <f t="shared" si="3"/>
        <v>930</v>
      </c>
      <c r="R32" s="9" t="s">
        <v>790</v>
      </c>
      <c r="S32" s="285" t="s">
        <v>790</v>
      </c>
      <c r="T32" s="285" t="s">
        <v>790</v>
      </c>
      <c r="U32" s="285" t="s">
        <v>790</v>
      </c>
      <c r="V32" s="285" t="s">
        <v>790</v>
      </c>
      <c r="W32" s="285" t="s">
        <v>790</v>
      </c>
      <c r="X32" s="285" t="s">
        <v>790</v>
      </c>
      <c r="Y32" s="9">
        <f>Y29</f>
        <v>1</v>
      </c>
      <c r="Z32" s="9">
        <f>Z29</f>
        <v>283</v>
      </c>
      <c r="AA32" s="9">
        <f>SUM(H32:Z32)</f>
        <v>8259</v>
      </c>
    </row>
    <row r="35" spans="1:30" s="3" customFormat="1" ht="16.5">
      <c r="A35" s="2" t="s">
        <v>0</v>
      </c>
      <c r="B35" s="7" t="s">
        <v>1</v>
      </c>
      <c r="C35" s="6" t="s">
        <v>2</v>
      </c>
      <c r="D35" s="6" t="s">
        <v>3</v>
      </c>
      <c r="E35" s="1" t="s">
        <v>4</v>
      </c>
      <c r="F35" s="1" t="s">
        <v>5</v>
      </c>
      <c r="G35" s="1" t="s">
        <v>6</v>
      </c>
      <c r="H35" s="8" t="s">
        <v>7</v>
      </c>
      <c r="I35" s="8" t="s">
        <v>8</v>
      </c>
      <c r="J35" s="8" t="s">
        <v>9</v>
      </c>
      <c r="K35" s="8" t="s">
        <v>10</v>
      </c>
      <c r="L35" s="8" t="s">
        <v>11</v>
      </c>
      <c r="M35" s="8" t="s">
        <v>12</v>
      </c>
      <c r="N35" s="8" t="s">
        <v>13</v>
      </c>
      <c r="O35" s="8" t="s">
        <v>14</v>
      </c>
      <c r="P35" s="8" t="s">
        <v>15</v>
      </c>
      <c r="Q35" s="8" t="s">
        <v>16</v>
      </c>
      <c r="R35" s="8" t="s">
        <v>17</v>
      </c>
      <c r="S35" s="8" t="s">
        <v>18</v>
      </c>
      <c r="T35" s="10" t="s">
        <v>19</v>
      </c>
      <c r="U35" s="10" t="s">
        <v>20</v>
      </c>
      <c r="V35" s="10" t="s">
        <v>21</v>
      </c>
      <c r="W35" s="8" t="s">
        <v>22</v>
      </c>
      <c r="X35" s="8" t="s">
        <v>23</v>
      </c>
      <c r="Y35" s="8" t="s">
        <v>24</v>
      </c>
      <c r="Z35" s="8" t="s">
        <v>25</v>
      </c>
      <c r="AA35" s="8" t="s">
        <v>26</v>
      </c>
      <c r="AB35" s="8" t="s">
        <v>27</v>
      </c>
      <c r="AC35" s="8" t="s">
        <v>28</v>
      </c>
      <c r="AD35" s="8" t="s">
        <v>29</v>
      </c>
    </row>
    <row r="36" spans="1:30" s="3" customFormat="1" ht="16.5">
      <c r="A36" s="4">
        <v>5</v>
      </c>
      <c r="B36" s="13">
        <v>2</v>
      </c>
      <c r="C36" s="5" t="s">
        <v>199</v>
      </c>
      <c r="D36" s="5" t="s">
        <v>199</v>
      </c>
      <c r="E36" s="12">
        <v>741</v>
      </c>
      <c r="F36" s="5" t="s">
        <v>31</v>
      </c>
      <c r="G36" s="528">
        <v>631</v>
      </c>
      <c r="H36" s="9">
        <v>2</v>
      </c>
      <c r="I36" s="9">
        <v>141</v>
      </c>
      <c r="J36" s="9">
        <v>134</v>
      </c>
      <c r="K36" s="9">
        <v>102</v>
      </c>
      <c r="L36" s="9">
        <v>0</v>
      </c>
      <c r="M36" s="9"/>
      <c r="N36" s="9"/>
      <c r="O36" s="9"/>
      <c r="P36" s="9"/>
      <c r="Q36" s="9">
        <v>70</v>
      </c>
      <c r="R36" s="9"/>
      <c r="S36" s="9"/>
      <c r="T36" s="25">
        <v>0</v>
      </c>
      <c r="U36" s="25"/>
      <c r="V36" s="25"/>
      <c r="W36" s="9"/>
      <c r="X36" s="9"/>
      <c r="Y36" s="9"/>
      <c r="Z36" s="9"/>
      <c r="AA36" s="9"/>
      <c r="AB36" s="9"/>
      <c r="AC36" s="9">
        <v>8</v>
      </c>
      <c r="AD36" s="9">
        <f>SUM(H36:AC36)</f>
        <v>457</v>
      </c>
    </row>
    <row r="37" spans="1:30" s="3" customFormat="1" ht="16.5">
      <c r="A37" s="4">
        <v>5</v>
      </c>
      <c r="B37" s="13">
        <v>2</v>
      </c>
      <c r="C37" s="5" t="s">
        <v>199</v>
      </c>
      <c r="D37" s="5" t="s">
        <v>199</v>
      </c>
      <c r="E37" s="12">
        <v>741</v>
      </c>
      <c r="F37" s="5" t="s">
        <v>32</v>
      </c>
      <c r="G37" s="528">
        <v>630</v>
      </c>
      <c r="H37" s="9">
        <v>2</v>
      </c>
      <c r="I37" s="9">
        <v>150</v>
      </c>
      <c r="J37" s="9">
        <v>130</v>
      </c>
      <c r="K37" s="9">
        <v>81</v>
      </c>
      <c r="L37" s="9">
        <v>3</v>
      </c>
      <c r="M37" s="9"/>
      <c r="N37" s="9"/>
      <c r="O37" s="9"/>
      <c r="P37" s="9"/>
      <c r="Q37" s="9">
        <v>54</v>
      </c>
      <c r="R37" s="9"/>
      <c r="S37" s="9"/>
      <c r="T37" s="25">
        <v>3</v>
      </c>
      <c r="U37" s="25"/>
      <c r="V37" s="25"/>
      <c r="W37" s="9"/>
      <c r="X37" s="9"/>
      <c r="Y37" s="9"/>
      <c r="Z37" s="9"/>
      <c r="AA37" s="9"/>
      <c r="AB37" s="9"/>
      <c r="AC37" s="9">
        <v>7</v>
      </c>
      <c r="AD37" s="9">
        <f t="shared" ref="AD37:AD39" si="4">SUM(H37:AC37)</f>
        <v>430</v>
      </c>
    </row>
    <row r="38" spans="1:30" s="3" customFormat="1" ht="16.5">
      <c r="A38" s="4">
        <v>5</v>
      </c>
      <c r="B38" s="13">
        <v>2</v>
      </c>
      <c r="C38" s="5" t="s">
        <v>199</v>
      </c>
      <c r="D38" s="5" t="s">
        <v>200</v>
      </c>
      <c r="E38" s="12">
        <v>742</v>
      </c>
      <c r="F38" s="5" t="s">
        <v>31</v>
      </c>
      <c r="G38" s="528">
        <v>333</v>
      </c>
      <c r="H38" s="9">
        <v>1</v>
      </c>
      <c r="I38" s="9">
        <v>48</v>
      </c>
      <c r="J38" s="9">
        <v>59</v>
      </c>
      <c r="K38" s="9">
        <v>24</v>
      </c>
      <c r="L38" s="9">
        <v>5</v>
      </c>
      <c r="M38" s="9"/>
      <c r="N38" s="9"/>
      <c r="O38" s="9"/>
      <c r="P38" s="9"/>
      <c r="Q38" s="9">
        <v>59</v>
      </c>
      <c r="R38" s="9"/>
      <c r="S38" s="9"/>
      <c r="T38" s="25">
        <v>0</v>
      </c>
      <c r="U38" s="25"/>
      <c r="V38" s="25"/>
      <c r="W38" s="9"/>
      <c r="X38" s="9"/>
      <c r="Y38" s="9"/>
      <c r="Z38" s="9"/>
      <c r="AA38" s="9"/>
      <c r="AB38" s="9"/>
      <c r="AC38" s="9">
        <v>8</v>
      </c>
      <c r="AD38" s="9">
        <f t="shared" si="4"/>
        <v>204</v>
      </c>
    </row>
    <row r="39" spans="1:30" s="3" customFormat="1" ht="17.25" thickBot="1">
      <c r="A39" s="4">
        <v>5</v>
      </c>
      <c r="B39" s="13">
        <v>2</v>
      </c>
      <c r="C39" s="5" t="s">
        <v>199</v>
      </c>
      <c r="D39" s="5" t="s">
        <v>201</v>
      </c>
      <c r="E39" s="12">
        <v>743</v>
      </c>
      <c r="F39" s="5" t="s">
        <v>31</v>
      </c>
      <c r="G39" s="541">
        <v>110</v>
      </c>
      <c r="H39" s="9">
        <v>0</v>
      </c>
      <c r="I39" s="9">
        <v>9</v>
      </c>
      <c r="J39" s="9">
        <v>7</v>
      </c>
      <c r="K39" s="9">
        <v>7</v>
      </c>
      <c r="L39" s="9">
        <v>2</v>
      </c>
      <c r="M39" s="9"/>
      <c r="N39" s="9"/>
      <c r="O39" s="9"/>
      <c r="P39" s="9"/>
      <c r="Q39" s="9">
        <v>41</v>
      </c>
      <c r="R39" s="9"/>
      <c r="S39" s="9"/>
      <c r="T39" s="25">
        <v>0</v>
      </c>
      <c r="U39" s="25"/>
      <c r="V39" s="25"/>
      <c r="W39" s="9"/>
      <c r="X39" s="9"/>
      <c r="Y39" s="9"/>
      <c r="Z39" s="9"/>
      <c r="AA39" s="9"/>
      <c r="AB39" s="9"/>
      <c r="AC39" s="9">
        <v>4</v>
      </c>
      <c r="AD39" s="9">
        <f t="shared" si="4"/>
        <v>70</v>
      </c>
    </row>
    <row r="40" spans="1:30" s="3" customFormat="1" ht="16.5">
      <c r="B40" s="14" t="s">
        <v>63</v>
      </c>
      <c r="C40" s="659" t="s">
        <v>64</v>
      </c>
      <c r="D40" s="659"/>
      <c r="E40" s="23"/>
      <c r="F40" s="23"/>
      <c r="G40" s="293">
        <f>SUM(G36:G39)</f>
        <v>1704</v>
      </c>
      <c r="H40" s="16">
        <f>SUM(H36:H39)</f>
        <v>5</v>
      </c>
      <c r="I40" s="16">
        <v>348</v>
      </c>
      <c r="J40" s="16">
        <v>330</v>
      </c>
      <c r="K40" s="16">
        <f t="shared" ref="K40:AD40" si="5">SUM(K36:K39)</f>
        <v>214</v>
      </c>
      <c r="L40" s="16">
        <f t="shared" si="5"/>
        <v>10</v>
      </c>
      <c r="M40" s="16">
        <f t="shared" si="5"/>
        <v>0</v>
      </c>
      <c r="N40" s="16">
        <f t="shared" si="5"/>
        <v>0</v>
      </c>
      <c r="O40" s="16">
        <f t="shared" si="5"/>
        <v>0</v>
      </c>
      <c r="P40" s="16">
        <f t="shared" si="5"/>
        <v>0</v>
      </c>
      <c r="Q40" s="16">
        <f t="shared" si="5"/>
        <v>224</v>
      </c>
      <c r="R40" s="16">
        <f t="shared" si="5"/>
        <v>0</v>
      </c>
      <c r="S40" s="16">
        <f t="shared" si="5"/>
        <v>0</v>
      </c>
      <c r="T40" s="16">
        <f t="shared" si="5"/>
        <v>3</v>
      </c>
      <c r="U40" s="16">
        <f t="shared" si="5"/>
        <v>0</v>
      </c>
      <c r="V40" s="16">
        <f t="shared" si="5"/>
        <v>0</v>
      </c>
      <c r="W40" s="16">
        <f t="shared" si="5"/>
        <v>0</v>
      </c>
      <c r="X40" s="16">
        <f t="shared" si="5"/>
        <v>0</v>
      </c>
      <c r="Y40" s="16">
        <f t="shared" si="5"/>
        <v>0</v>
      </c>
      <c r="Z40" s="16">
        <f t="shared" si="5"/>
        <v>0</v>
      </c>
      <c r="AA40" s="16">
        <f t="shared" si="5"/>
        <v>0</v>
      </c>
      <c r="AB40" s="16">
        <f t="shared" si="5"/>
        <v>0</v>
      </c>
      <c r="AC40" s="16">
        <f t="shared" si="5"/>
        <v>27</v>
      </c>
      <c r="AD40" s="16">
        <f t="shared" si="5"/>
        <v>1161</v>
      </c>
    </row>
    <row r="41" spans="1:30" s="3" customFormat="1" ht="16.5">
      <c r="E41" s="11"/>
      <c r="F41" s="11"/>
    </row>
    <row r="42" spans="1:30" s="3" customFormat="1" ht="16.5">
      <c r="B42" s="14" t="s">
        <v>65</v>
      </c>
      <c r="C42" s="660" t="s">
        <v>66</v>
      </c>
      <c r="D42" s="661"/>
      <c r="E42" s="661"/>
      <c r="F42" s="662"/>
      <c r="G42" s="15" t="s">
        <v>6</v>
      </c>
      <c r="H42" s="8" t="s">
        <v>7</v>
      </c>
      <c r="I42" s="8" t="s">
        <v>8</v>
      </c>
      <c r="J42" s="8" t="s">
        <v>9</v>
      </c>
      <c r="K42" s="8" t="s">
        <v>10</v>
      </c>
      <c r="L42" s="8" t="s">
        <v>11</v>
      </c>
      <c r="M42" s="8" t="s">
        <v>12</v>
      </c>
      <c r="N42" s="8" t="s">
        <v>13</v>
      </c>
      <c r="O42" s="8" t="s">
        <v>14</v>
      </c>
      <c r="P42" s="8" t="s">
        <v>15</v>
      </c>
      <c r="Q42" s="8" t="s">
        <v>16</v>
      </c>
      <c r="R42" s="8" t="s">
        <v>17</v>
      </c>
      <c r="S42" s="8" t="s">
        <v>18</v>
      </c>
      <c r="T42" s="8" t="s">
        <v>22</v>
      </c>
      <c r="U42" s="8" t="s">
        <v>23</v>
      </c>
      <c r="V42" s="8" t="s">
        <v>24</v>
      </c>
      <c r="W42" s="8" t="s">
        <v>25</v>
      </c>
      <c r="X42" s="8" t="s">
        <v>26</v>
      </c>
      <c r="Y42" s="8" t="s">
        <v>27</v>
      </c>
      <c r="Z42" s="8" t="s">
        <v>28</v>
      </c>
      <c r="AA42" s="8" t="s">
        <v>29</v>
      </c>
    </row>
    <row r="43" spans="1:30" s="3" customFormat="1" ht="16.5">
      <c r="C43" s="663"/>
      <c r="D43" s="664"/>
      <c r="E43" s="664"/>
      <c r="F43" s="665"/>
      <c r="G43" s="9">
        <f>G40</f>
        <v>1704</v>
      </c>
      <c r="H43" s="9">
        <f>H40+1</f>
        <v>6</v>
      </c>
      <c r="I43" s="9">
        <f>I40</f>
        <v>348</v>
      </c>
      <c r="J43" s="9">
        <f>J40+2</f>
        <v>332</v>
      </c>
      <c r="K43" s="9">
        <f>K40</f>
        <v>214</v>
      </c>
      <c r="L43" s="9">
        <f t="shared" ref="L43:S43" si="6">L40</f>
        <v>10</v>
      </c>
      <c r="M43" s="9">
        <f t="shared" si="6"/>
        <v>0</v>
      </c>
      <c r="N43" s="9">
        <f t="shared" si="6"/>
        <v>0</v>
      </c>
      <c r="O43" s="9">
        <f t="shared" si="6"/>
        <v>0</v>
      </c>
      <c r="P43" s="9">
        <f t="shared" si="6"/>
        <v>0</v>
      </c>
      <c r="Q43" s="9">
        <f t="shared" si="6"/>
        <v>224</v>
      </c>
      <c r="R43" s="9">
        <f t="shared" si="6"/>
        <v>0</v>
      </c>
      <c r="S43" s="9">
        <f t="shared" si="6"/>
        <v>0</v>
      </c>
      <c r="T43" s="9">
        <f>W36</f>
        <v>0</v>
      </c>
      <c r="U43" s="9">
        <f>X36</f>
        <v>0</v>
      </c>
      <c r="V43" s="9">
        <f>Y36</f>
        <v>0</v>
      </c>
      <c r="W43" s="9">
        <f>Z36</f>
        <v>0</v>
      </c>
      <c r="X43" s="9">
        <f>AA36</f>
        <v>0</v>
      </c>
      <c r="Y43" s="9">
        <f>AB40</f>
        <v>0</v>
      </c>
      <c r="Z43" s="9">
        <f>AC40</f>
        <v>27</v>
      </c>
      <c r="AA43" s="9">
        <f>SUM(H43:Z43)</f>
        <v>1161</v>
      </c>
    </row>
    <row r="44" spans="1:30" s="3" customFormat="1" ht="16.5">
      <c r="E44" s="11"/>
      <c r="F44" s="11"/>
    </row>
    <row r="45" spans="1:30" s="3" customFormat="1" ht="30.75" customHeight="1">
      <c r="B45" s="14" t="s">
        <v>67</v>
      </c>
      <c r="C45" s="666" t="s">
        <v>68</v>
      </c>
      <c r="D45" s="666"/>
      <c r="E45" s="666"/>
      <c r="F45" s="666"/>
      <c r="G45" s="15" t="s">
        <v>6</v>
      </c>
      <c r="H45" s="667" t="s">
        <v>69</v>
      </c>
      <c r="I45" s="667"/>
      <c r="J45" s="42" t="s">
        <v>8</v>
      </c>
      <c r="K45" s="339" t="s">
        <v>10</v>
      </c>
      <c r="L45" s="8" t="s">
        <v>11</v>
      </c>
      <c r="M45" s="8" t="s">
        <v>12</v>
      </c>
      <c r="N45" s="8" t="s">
        <v>13</v>
      </c>
      <c r="O45" s="8" t="s">
        <v>14</v>
      </c>
      <c r="P45" s="8" t="s">
        <v>15</v>
      </c>
      <c r="Q45" s="8" t="s">
        <v>16</v>
      </c>
      <c r="R45" s="8" t="s">
        <v>17</v>
      </c>
      <c r="S45" s="8" t="s">
        <v>18</v>
      </c>
      <c r="T45" s="8" t="s">
        <v>22</v>
      </c>
      <c r="U45" s="8" t="s">
        <v>23</v>
      </c>
      <c r="V45" s="8" t="s">
        <v>24</v>
      </c>
      <c r="W45" s="8" t="s">
        <v>25</v>
      </c>
      <c r="X45" s="8" t="s">
        <v>26</v>
      </c>
      <c r="Y45" s="8" t="s">
        <v>27</v>
      </c>
      <c r="Z45" s="8" t="s">
        <v>28</v>
      </c>
      <c r="AA45" s="8" t="s">
        <v>29</v>
      </c>
    </row>
    <row r="46" spans="1:30" s="3" customFormat="1" ht="16.5">
      <c r="C46" s="666"/>
      <c r="D46" s="666"/>
      <c r="E46" s="666"/>
      <c r="F46" s="666"/>
      <c r="G46" s="9">
        <f>G40</f>
        <v>1704</v>
      </c>
      <c r="H46" s="668">
        <f>H43+J43</f>
        <v>338</v>
      </c>
      <c r="I46" s="668"/>
      <c r="J46" s="44">
        <f>I43</f>
        <v>348</v>
      </c>
      <c r="K46" s="340">
        <f>K43</f>
        <v>214</v>
      </c>
      <c r="L46" s="9">
        <f>L43</f>
        <v>10</v>
      </c>
      <c r="M46" s="9" t="s">
        <v>790</v>
      </c>
      <c r="N46" s="9" t="s">
        <v>790</v>
      </c>
      <c r="O46" s="9" t="s">
        <v>790</v>
      </c>
      <c r="P46" s="9" t="s">
        <v>790</v>
      </c>
      <c r="Q46" s="9">
        <f t="shared" ref="Q46" si="7">Q43</f>
        <v>224</v>
      </c>
      <c r="R46" s="9" t="s">
        <v>790</v>
      </c>
      <c r="S46" s="285" t="s">
        <v>790</v>
      </c>
      <c r="T46" s="285" t="s">
        <v>790</v>
      </c>
      <c r="U46" s="285" t="s">
        <v>790</v>
      </c>
      <c r="V46" s="285" t="s">
        <v>790</v>
      </c>
      <c r="W46" s="285" t="s">
        <v>790</v>
      </c>
      <c r="X46" s="285" t="s">
        <v>790</v>
      </c>
      <c r="Y46" s="9">
        <f>Y43</f>
        <v>0</v>
      </c>
      <c r="Z46" s="9">
        <f>Z43</f>
        <v>27</v>
      </c>
      <c r="AA46" s="9">
        <f>SUM(H46:Z46)</f>
        <v>1161</v>
      </c>
    </row>
    <row r="49" spans="1:30" s="3" customFormat="1" ht="16.5">
      <c r="A49" s="2" t="s">
        <v>0</v>
      </c>
      <c r="B49" s="7" t="s">
        <v>1</v>
      </c>
      <c r="C49" s="6" t="s">
        <v>2</v>
      </c>
      <c r="D49" s="6" t="s">
        <v>3</v>
      </c>
      <c r="E49" s="1" t="s">
        <v>4</v>
      </c>
      <c r="F49" s="1" t="s">
        <v>5</v>
      </c>
      <c r="G49" s="1" t="s">
        <v>6</v>
      </c>
      <c r="H49" s="8" t="s">
        <v>7</v>
      </c>
      <c r="I49" s="8" t="s">
        <v>8</v>
      </c>
      <c r="J49" s="8" t="s">
        <v>9</v>
      </c>
      <c r="K49" s="8" t="s">
        <v>10</v>
      </c>
      <c r="L49" s="8" t="s">
        <v>11</v>
      </c>
      <c r="M49" s="8" t="s">
        <v>12</v>
      </c>
      <c r="N49" s="8" t="s">
        <v>13</v>
      </c>
      <c r="O49" s="8" t="s">
        <v>14</v>
      </c>
      <c r="P49" s="8" t="s">
        <v>15</v>
      </c>
      <c r="Q49" s="8" t="s">
        <v>16</v>
      </c>
      <c r="R49" s="8" t="s">
        <v>17</v>
      </c>
      <c r="S49" s="8" t="s">
        <v>18</v>
      </c>
      <c r="T49" s="10" t="s">
        <v>19</v>
      </c>
      <c r="U49" s="10" t="s">
        <v>20</v>
      </c>
      <c r="V49" s="10" t="s">
        <v>21</v>
      </c>
      <c r="W49" s="8" t="s">
        <v>22</v>
      </c>
      <c r="X49" s="8" t="s">
        <v>23</v>
      </c>
      <c r="Y49" s="8" t="s">
        <v>24</v>
      </c>
      <c r="Z49" s="8" t="s">
        <v>25</v>
      </c>
      <c r="AA49" s="8" t="s">
        <v>26</v>
      </c>
      <c r="AB49" s="8" t="s">
        <v>27</v>
      </c>
      <c r="AC49" s="8" t="s">
        <v>28</v>
      </c>
      <c r="AD49" s="8" t="s">
        <v>29</v>
      </c>
    </row>
    <row r="50" spans="1:30" s="3" customFormat="1" ht="16.5">
      <c r="A50" s="4">
        <v>5</v>
      </c>
      <c r="B50" s="13">
        <v>99</v>
      </c>
      <c r="C50" s="5" t="s">
        <v>202</v>
      </c>
      <c r="D50" s="5" t="s">
        <v>202</v>
      </c>
      <c r="E50" s="12">
        <v>764</v>
      </c>
      <c r="F50" s="5" t="s">
        <v>31</v>
      </c>
      <c r="G50" s="24">
        <v>588</v>
      </c>
      <c r="H50" s="9">
        <v>2</v>
      </c>
      <c r="I50" s="9">
        <v>242</v>
      </c>
      <c r="J50" s="9">
        <v>167</v>
      </c>
      <c r="K50" s="9">
        <v>5</v>
      </c>
      <c r="L50" s="9">
        <v>5</v>
      </c>
      <c r="M50" s="9">
        <v>0</v>
      </c>
      <c r="N50" s="9">
        <v>0</v>
      </c>
      <c r="O50" s="9">
        <v>0</v>
      </c>
      <c r="P50" s="9">
        <v>10</v>
      </c>
      <c r="Q50" s="9">
        <v>19</v>
      </c>
      <c r="R50" s="9">
        <v>0</v>
      </c>
      <c r="S50" s="9">
        <v>0</v>
      </c>
      <c r="T50" s="25">
        <v>1</v>
      </c>
      <c r="U50" s="25">
        <v>2</v>
      </c>
      <c r="V50" s="25"/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1</v>
      </c>
      <c r="AD50" s="9">
        <v>454</v>
      </c>
    </row>
    <row r="51" spans="1:30" s="3" customFormat="1" ht="16.5">
      <c r="A51" s="4">
        <v>5</v>
      </c>
      <c r="B51" s="13">
        <v>99</v>
      </c>
      <c r="C51" s="5" t="s">
        <v>202</v>
      </c>
      <c r="D51" s="5" t="s">
        <v>202</v>
      </c>
      <c r="E51" s="12">
        <v>764</v>
      </c>
      <c r="F51" s="5" t="s">
        <v>32</v>
      </c>
      <c r="G51" s="24">
        <v>588</v>
      </c>
      <c r="H51" s="9">
        <v>4</v>
      </c>
      <c r="I51" s="9">
        <v>284</v>
      </c>
      <c r="J51" s="9">
        <v>130</v>
      </c>
      <c r="K51" s="9">
        <v>2</v>
      </c>
      <c r="L51" s="9">
        <v>5</v>
      </c>
      <c r="M51" s="9">
        <v>0</v>
      </c>
      <c r="N51" s="9">
        <v>0</v>
      </c>
      <c r="O51" s="9">
        <v>0</v>
      </c>
      <c r="P51" s="9">
        <v>11</v>
      </c>
      <c r="Q51" s="9">
        <v>28</v>
      </c>
      <c r="R51" s="9">
        <v>0</v>
      </c>
      <c r="S51" s="9">
        <v>0</v>
      </c>
      <c r="T51" s="25">
        <v>3</v>
      </c>
      <c r="U51" s="25">
        <v>5</v>
      </c>
      <c r="V51" s="25"/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7</v>
      </c>
      <c r="AD51" s="9">
        <f t="shared" ref="AD51:AD54" si="8">SUM(H51:AC51)</f>
        <v>479</v>
      </c>
    </row>
    <row r="52" spans="1:30" s="3" customFormat="1" ht="16.5">
      <c r="A52" s="4">
        <v>5</v>
      </c>
      <c r="B52" s="13">
        <v>99</v>
      </c>
      <c r="C52" s="5" t="s">
        <v>202</v>
      </c>
      <c r="D52" s="5" t="s">
        <v>202</v>
      </c>
      <c r="E52" s="12">
        <v>764</v>
      </c>
      <c r="F52" s="5" t="s">
        <v>33</v>
      </c>
      <c r="G52" s="24">
        <v>587</v>
      </c>
      <c r="H52" s="9">
        <v>8</v>
      </c>
      <c r="I52" s="9">
        <v>230</v>
      </c>
      <c r="J52" s="9">
        <v>199</v>
      </c>
      <c r="K52" s="9">
        <v>7</v>
      </c>
      <c r="L52" s="9">
        <v>0</v>
      </c>
      <c r="M52" s="9">
        <v>0</v>
      </c>
      <c r="N52" s="9">
        <v>0</v>
      </c>
      <c r="O52" s="9">
        <v>0</v>
      </c>
      <c r="P52" s="9">
        <v>14</v>
      </c>
      <c r="Q52" s="9">
        <v>15</v>
      </c>
      <c r="R52" s="9">
        <v>0</v>
      </c>
      <c r="S52" s="9">
        <v>0</v>
      </c>
      <c r="T52" s="25">
        <v>7</v>
      </c>
      <c r="U52" s="25">
        <v>2</v>
      </c>
      <c r="V52" s="25"/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8</v>
      </c>
      <c r="AD52" s="9">
        <f t="shared" si="8"/>
        <v>490</v>
      </c>
    </row>
    <row r="53" spans="1:30" s="3" customFormat="1" ht="16.5">
      <c r="A53" s="4">
        <v>5</v>
      </c>
      <c r="B53" s="13">
        <v>99</v>
      </c>
      <c r="C53" s="5" t="s">
        <v>202</v>
      </c>
      <c r="D53" s="5" t="s">
        <v>203</v>
      </c>
      <c r="E53" s="12">
        <v>765</v>
      </c>
      <c r="F53" s="5" t="s">
        <v>31</v>
      </c>
      <c r="G53" s="24">
        <v>574</v>
      </c>
      <c r="H53" s="9">
        <v>12</v>
      </c>
      <c r="I53" s="9">
        <v>122</v>
      </c>
      <c r="J53" s="9">
        <v>162</v>
      </c>
      <c r="K53" s="9">
        <v>1</v>
      </c>
      <c r="L53" s="9">
        <v>6</v>
      </c>
      <c r="M53" s="9">
        <v>0</v>
      </c>
      <c r="N53" s="9">
        <v>0</v>
      </c>
      <c r="O53" s="9">
        <v>0</v>
      </c>
      <c r="P53" s="9">
        <v>17</v>
      </c>
      <c r="Q53" s="9">
        <v>30</v>
      </c>
      <c r="R53" s="9">
        <v>0</v>
      </c>
      <c r="S53" s="9">
        <v>0</v>
      </c>
      <c r="T53" s="25">
        <v>18</v>
      </c>
      <c r="U53" s="25">
        <v>7</v>
      </c>
      <c r="V53" s="25"/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6</v>
      </c>
      <c r="AD53" s="9">
        <f t="shared" si="8"/>
        <v>381</v>
      </c>
    </row>
    <row r="54" spans="1:30" s="3" customFormat="1" ht="16.5">
      <c r="A54" s="4">
        <v>5</v>
      </c>
      <c r="B54" s="13">
        <v>99</v>
      </c>
      <c r="C54" s="5" t="s">
        <v>202</v>
      </c>
      <c r="D54" s="5" t="s">
        <v>203</v>
      </c>
      <c r="E54" s="12">
        <v>765</v>
      </c>
      <c r="F54" s="5" t="s">
        <v>32</v>
      </c>
      <c r="G54" s="24">
        <v>574</v>
      </c>
      <c r="H54" s="9">
        <v>8</v>
      </c>
      <c r="I54" s="9">
        <v>133</v>
      </c>
      <c r="J54" s="9">
        <v>148</v>
      </c>
      <c r="K54" s="9">
        <v>3</v>
      </c>
      <c r="L54" s="9">
        <v>6</v>
      </c>
      <c r="M54" s="9">
        <v>0</v>
      </c>
      <c r="N54" s="9">
        <v>0</v>
      </c>
      <c r="O54" s="9">
        <v>0</v>
      </c>
      <c r="P54" s="9">
        <v>11</v>
      </c>
      <c r="Q54" s="9">
        <v>30</v>
      </c>
      <c r="R54" s="9">
        <v>0</v>
      </c>
      <c r="S54" s="9">
        <v>0</v>
      </c>
      <c r="T54" s="25">
        <v>13</v>
      </c>
      <c r="U54" s="25">
        <v>5</v>
      </c>
      <c r="V54" s="25"/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10</v>
      </c>
      <c r="AD54" s="9">
        <f t="shared" si="8"/>
        <v>367</v>
      </c>
    </row>
    <row r="55" spans="1:30" s="3" customFormat="1" ht="16.5">
      <c r="B55" s="14" t="s">
        <v>63</v>
      </c>
      <c r="C55" s="659" t="s">
        <v>64</v>
      </c>
      <c r="D55" s="659"/>
      <c r="E55" s="23"/>
      <c r="F55" s="23"/>
      <c r="G55" s="293">
        <f t="shared" ref="G55:AD55" si="9">SUM(G50:G54)</f>
        <v>2911</v>
      </c>
      <c r="H55" s="16">
        <f t="shared" si="9"/>
        <v>34</v>
      </c>
      <c r="I55" s="16">
        <f t="shared" si="9"/>
        <v>1011</v>
      </c>
      <c r="J55" s="16">
        <f t="shared" si="9"/>
        <v>806</v>
      </c>
      <c r="K55" s="16">
        <f t="shared" si="9"/>
        <v>18</v>
      </c>
      <c r="L55" s="16">
        <f t="shared" si="9"/>
        <v>22</v>
      </c>
      <c r="M55" s="16">
        <f t="shared" si="9"/>
        <v>0</v>
      </c>
      <c r="N55" s="16">
        <f t="shared" si="9"/>
        <v>0</v>
      </c>
      <c r="O55" s="16">
        <f t="shared" si="9"/>
        <v>0</v>
      </c>
      <c r="P55" s="16">
        <f t="shared" si="9"/>
        <v>63</v>
      </c>
      <c r="Q55" s="16">
        <f t="shared" si="9"/>
        <v>122</v>
      </c>
      <c r="R55" s="16">
        <f t="shared" si="9"/>
        <v>0</v>
      </c>
      <c r="S55" s="16">
        <f t="shared" si="9"/>
        <v>0</v>
      </c>
      <c r="T55" s="16">
        <f t="shared" si="9"/>
        <v>42</v>
      </c>
      <c r="U55" s="16">
        <f t="shared" si="9"/>
        <v>21</v>
      </c>
      <c r="V55" s="16">
        <f t="shared" si="9"/>
        <v>0</v>
      </c>
      <c r="W55" s="16">
        <f t="shared" si="9"/>
        <v>0</v>
      </c>
      <c r="X55" s="16">
        <f t="shared" si="9"/>
        <v>0</v>
      </c>
      <c r="Y55" s="16">
        <f t="shared" si="9"/>
        <v>0</v>
      </c>
      <c r="Z55" s="16">
        <f t="shared" si="9"/>
        <v>0</v>
      </c>
      <c r="AA55" s="16">
        <f t="shared" si="9"/>
        <v>0</v>
      </c>
      <c r="AB55" s="16">
        <f t="shared" si="9"/>
        <v>0</v>
      </c>
      <c r="AC55" s="16">
        <f t="shared" si="9"/>
        <v>32</v>
      </c>
      <c r="AD55" s="16">
        <f t="shared" si="9"/>
        <v>2171</v>
      </c>
    </row>
    <row r="56" spans="1:30" s="3" customFormat="1" ht="16.5">
      <c r="E56" s="11"/>
      <c r="F56" s="11"/>
      <c r="T56" s="3">
        <f>T55/2</f>
        <v>21</v>
      </c>
      <c r="U56" s="3">
        <f>U55/2</f>
        <v>10.5</v>
      </c>
    </row>
    <row r="57" spans="1:30" s="3" customFormat="1" ht="16.5">
      <c r="B57" s="14" t="s">
        <v>65</v>
      </c>
      <c r="C57" s="660" t="s">
        <v>66</v>
      </c>
      <c r="D57" s="661"/>
      <c r="E57" s="661"/>
      <c r="F57" s="662"/>
      <c r="G57" s="15" t="s">
        <v>6</v>
      </c>
      <c r="H57" s="8" t="s">
        <v>7</v>
      </c>
      <c r="I57" s="8" t="s">
        <v>8</v>
      </c>
      <c r="J57" s="8" t="s">
        <v>9</v>
      </c>
      <c r="K57" s="8" t="s">
        <v>10</v>
      </c>
      <c r="L57" s="8" t="s">
        <v>11</v>
      </c>
      <c r="M57" s="8" t="s">
        <v>12</v>
      </c>
      <c r="N57" s="8" t="s">
        <v>13</v>
      </c>
      <c r="O57" s="8" t="s">
        <v>14</v>
      </c>
      <c r="P57" s="8" t="s">
        <v>15</v>
      </c>
      <c r="Q57" s="8" t="s">
        <v>16</v>
      </c>
      <c r="R57" s="8" t="s">
        <v>17</v>
      </c>
      <c r="S57" s="8" t="s">
        <v>18</v>
      </c>
      <c r="T57" s="8" t="s">
        <v>22</v>
      </c>
      <c r="U57" s="8" t="s">
        <v>23</v>
      </c>
      <c r="V57" s="8" t="s">
        <v>24</v>
      </c>
      <c r="W57" s="8" t="s">
        <v>25</v>
      </c>
      <c r="X57" s="8" t="s">
        <v>26</v>
      </c>
      <c r="Y57" s="8" t="s">
        <v>27</v>
      </c>
      <c r="Z57" s="8" t="s">
        <v>28</v>
      </c>
      <c r="AA57" s="8" t="s">
        <v>29</v>
      </c>
    </row>
    <row r="58" spans="1:30" s="3" customFormat="1" ht="16.5">
      <c r="C58" s="663"/>
      <c r="D58" s="664"/>
      <c r="E58" s="664"/>
      <c r="F58" s="665"/>
      <c r="G58" s="9">
        <f>G55</f>
        <v>2911</v>
      </c>
      <c r="H58" s="9">
        <f>H55+21</f>
        <v>55</v>
      </c>
      <c r="I58" s="9">
        <f>I55+11</f>
        <v>1022</v>
      </c>
      <c r="J58" s="9">
        <f>J55+21</f>
        <v>827</v>
      </c>
      <c r="K58" s="9">
        <f>K55+10</f>
        <v>28</v>
      </c>
      <c r="L58" s="9">
        <v>22</v>
      </c>
      <c r="M58" s="9">
        <f t="shared" ref="M58:S58" si="10">M55</f>
        <v>0</v>
      </c>
      <c r="N58" s="9">
        <f t="shared" si="10"/>
        <v>0</v>
      </c>
      <c r="O58" s="9">
        <f t="shared" si="10"/>
        <v>0</v>
      </c>
      <c r="P58" s="9">
        <f t="shared" si="10"/>
        <v>63</v>
      </c>
      <c r="Q58" s="9">
        <f t="shared" si="10"/>
        <v>122</v>
      </c>
      <c r="R58" s="9">
        <f t="shared" si="10"/>
        <v>0</v>
      </c>
      <c r="S58" s="9">
        <f t="shared" si="10"/>
        <v>0</v>
      </c>
      <c r="T58" s="9">
        <f>W50</f>
        <v>0</v>
      </c>
      <c r="U58" s="9">
        <f>X50</f>
        <v>0</v>
      </c>
      <c r="V58" s="9">
        <f>Y50</f>
        <v>0</v>
      </c>
      <c r="W58" s="9">
        <f>Z50</f>
        <v>0</v>
      </c>
      <c r="X58" s="9">
        <f>AA50</f>
        <v>0</v>
      </c>
      <c r="Y58" s="9">
        <f>AB55</f>
        <v>0</v>
      </c>
      <c r="Z58" s="9">
        <f>AC55</f>
        <v>32</v>
      </c>
      <c r="AA58" s="9">
        <f>SUM(H58:Z58)</f>
        <v>2171</v>
      </c>
    </row>
    <row r="59" spans="1:30" s="3" customFormat="1" ht="16.5">
      <c r="E59" s="11"/>
      <c r="F59" s="11"/>
    </row>
    <row r="60" spans="1:30" s="3" customFormat="1" ht="30.75" customHeight="1">
      <c r="B60" s="14" t="s">
        <v>67</v>
      </c>
      <c r="C60" s="666" t="s">
        <v>68</v>
      </c>
      <c r="D60" s="666"/>
      <c r="E60" s="666"/>
      <c r="F60" s="666"/>
      <c r="G60" s="15" t="s">
        <v>6</v>
      </c>
      <c r="H60" s="667" t="s">
        <v>69</v>
      </c>
      <c r="I60" s="667"/>
      <c r="J60" s="667" t="s">
        <v>70</v>
      </c>
      <c r="K60" s="667"/>
      <c r="L60" s="8" t="s">
        <v>11</v>
      </c>
      <c r="M60" s="8" t="s">
        <v>12</v>
      </c>
      <c r="N60" s="8" t="s">
        <v>13</v>
      </c>
      <c r="O60" s="8" t="s">
        <v>14</v>
      </c>
      <c r="P60" s="8" t="s">
        <v>15</v>
      </c>
      <c r="Q60" s="8" t="s">
        <v>16</v>
      </c>
      <c r="R60" s="8" t="s">
        <v>17</v>
      </c>
      <c r="S60" s="8" t="s">
        <v>18</v>
      </c>
      <c r="T60" s="8" t="s">
        <v>22</v>
      </c>
      <c r="U60" s="8" t="s">
        <v>23</v>
      </c>
      <c r="V60" s="8" t="s">
        <v>24</v>
      </c>
      <c r="W60" s="8" t="s">
        <v>25</v>
      </c>
      <c r="X60" s="8" t="s">
        <v>26</v>
      </c>
      <c r="Y60" s="8" t="s">
        <v>27</v>
      </c>
      <c r="Z60" s="8" t="s">
        <v>28</v>
      </c>
      <c r="AA60" s="8" t="s">
        <v>29</v>
      </c>
    </row>
    <row r="61" spans="1:30" s="3" customFormat="1" ht="16.5">
      <c r="C61" s="666"/>
      <c r="D61" s="666"/>
      <c r="E61" s="666"/>
      <c r="F61" s="666"/>
      <c r="G61" s="9">
        <f>G55</f>
        <v>2911</v>
      </c>
      <c r="H61" s="668">
        <f>H58+J58</f>
        <v>882</v>
      </c>
      <c r="I61" s="668"/>
      <c r="J61" s="668">
        <f>I58+K58</f>
        <v>1050</v>
      </c>
      <c r="K61" s="668"/>
      <c r="L61" s="9">
        <f>L58</f>
        <v>22</v>
      </c>
      <c r="M61" s="9" t="s">
        <v>790</v>
      </c>
      <c r="N61" s="9" t="s">
        <v>790</v>
      </c>
      <c r="O61" s="9" t="s">
        <v>790</v>
      </c>
      <c r="P61" s="9">
        <f t="shared" ref="P61:Q61" si="11">P58</f>
        <v>63</v>
      </c>
      <c r="Q61" s="9">
        <f t="shared" si="11"/>
        <v>122</v>
      </c>
      <c r="R61" s="9" t="s">
        <v>790</v>
      </c>
      <c r="S61" s="285" t="s">
        <v>790</v>
      </c>
      <c r="T61" s="285" t="s">
        <v>790</v>
      </c>
      <c r="U61" s="285" t="s">
        <v>790</v>
      </c>
      <c r="V61" s="285" t="s">
        <v>790</v>
      </c>
      <c r="W61" s="285" t="s">
        <v>790</v>
      </c>
      <c r="X61" s="285" t="s">
        <v>790</v>
      </c>
      <c r="Y61" s="9">
        <f>Y58</f>
        <v>0</v>
      </c>
      <c r="Z61" s="9">
        <f>Z58</f>
        <v>32</v>
      </c>
      <c r="AA61" s="9">
        <f>SUM(H61:Z61)</f>
        <v>2171</v>
      </c>
    </row>
    <row r="64" spans="1:30" s="277" customFormat="1" ht="16.5">
      <c r="A64" s="276" t="s">
        <v>0</v>
      </c>
      <c r="B64" s="283" t="s">
        <v>1</v>
      </c>
      <c r="C64" s="282" t="s">
        <v>2</v>
      </c>
      <c r="D64" s="282" t="s">
        <v>3</v>
      </c>
      <c r="E64" s="275" t="s">
        <v>4</v>
      </c>
      <c r="F64" s="275" t="s">
        <v>5</v>
      </c>
      <c r="G64" s="275" t="s">
        <v>6</v>
      </c>
      <c r="H64" s="284" t="s">
        <v>7</v>
      </c>
      <c r="I64" s="284" t="s">
        <v>8</v>
      </c>
      <c r="J64" s="284" t="s">
        <v>9</v>
      </c>
      <c r="K64" s="284" t="s">
        <v>10</v>
      </c>
      <c r="L64" s="284" t="s">
        <v>11</v>
      </c>
      <c r="M64" s="284" t="s">
        <v>12</v>
      </c>
      <c r="N64" s="284" t="s">
        <v>13</v>
      </c>
      <c r="O64" s="284" t="s">
        <v>14</v>
      </c>
      <c r="P64" s="284" t="s">
        <v>15</v>
      </c>
      <c r="Q64" s="284" t="s">
        <v>16</v>
      </c>
      <c r="R64" s="284" t="s">
        <v>17</v>
      </c>
      <c r="S64" s="284" t="s">
        <v>18</v>
      </c>
      <c r="T64" s="286" t="s">
        <v>19</v>
      </c>
      <c r="U64" s="286" t="s">
        <v>20</v>
      </c>
      <c r="V64" s="286" t="s">
        <v>21</v>
      </c>
      <c r="W64" s="284" t="s">
        <v>22</v>
      </c>
      <c r="X64" s="284" t="s">
        <v>23</v>
      </c>
      <c r="Y64" s="284" t="s">
        <v>24</v>
      </c>
      <c r="Z64" s="284" t="s">
        <v>25</v>
      </c>
      <c r="AA64" s="284" t="s">
        <v>26</v>
      </c>
      <c r="AB64" s="284" t="s">
        <v>27</v>
      </c>
      <c r="AC64" s="284" t="s">
        <v>28</v>
      </c>
      <c r="AD64" s="284" t="s">
        <v>29</v>
      </c>
    </row>
    <row r="65" spans="1:30" s="277" customFormat="1" ht="16.5">
      <c r="A65" s="279">
        <v>5</v>
      </c>
      <c r="B65" s="280">
        <v>147</v>
      </c>
      <c r="C65" s="280" t="s">
        <v>694</v>
      </c>
      <c r="D65" s="280"/>
      <c r="E65" s="280">
        <v>900</v>
      </c>
      <c r="F65" s="281" t="s">
        <v>31</v>
      </c>
      <c r="G65" s="285">
        <v>672</v>
      </c>
      <c r="H65" s="285">
        <v>9</v>
      </c>
      <c r="I65" s="285">
        <v>59</v>
      </c>
      <c r="J65" s="285">
        <v>90</v>
      </c>
      <c r="K65" s="285">
        <v>3</v>
      </c>
      <c r="L65" s="285">
        <v>97</v>
      </c>
      <c r="M65" s="285">
        <v>0</v>
      </c>
      <c r="N65" s="285">
        <v>77</v>
      </c>
      <c r="O65" s="285">
        <v>2</v>
      </c>
      <c r="P65" s="285">
        <v>12</v>
      </c>
      <c r="Q65" s="285">
        <v>27</v>
      </c>
      <c r="R65" s="285"/>
      <c r="S65" s="285">
        <v>3</v>
      </c>
      <c r="T65" s="287">
        <v>2</v>
      </c>
      <c r="U65" s="287">
        <v>2</v>
      </c>
      <c r="V65" s="287"/>
      <c r="W65" s="285">
        <v>74</v>
      </c>
      <c r="X65" s="285"/>
      <c r="Y65" s="285"/>
      <c r="Z65" s="285"/>
      <c r="AA65" s="285"/>
      <c r="AB65" s="285">
        <v>0</v>
      </c>
      <c r="AC65" s="285">
        <v>10</v>
      </c>
      <c r="AD65" s="285">
        <f>SUM(H65:AC65)</f>
        <v>467</v>
      </c>
    </row>
    <row r="66" spans="1:30" s="277" customFormat="1" ht="16.5">
      <c r="A66" s="279">
        <v>5</v>
      </c>
      <c r="B66" s="280">
        <v>147</v>
      </c>
      <c r="C66" s="280" t="s">
        <v>694</v>
      </c>
      <c r="D66" s="280"/>
      <c r="E66" s="280">
        <v>900</v>
      </c>
      <c r="F66" s="281" t="s">
        <v>32</v>
      </c>
      <c r="G66" s="285">
        <v>672</v>
      </c>
      <c r="H66" s="285">
        <v>5</v>
      </c>
      <c r="I66" s="285">
        <v>58</v>
      </c>
      <c r="J66" s="285">
        <v>58</v>
      </c>
      <c r="K66" s="285">
        <v>3</v>
      </c>
      <c r="L66" s="285">
        <v>106</v>
      </c>
      <c r="M66" s="285">
        <v>0</v>
      </c>
      <c r="N66" s="285">
        <v>65</v>
      </c>
      <c r="O66" s="285">
        <v>0</v>
      </c>
      <c r="P66" s="285">
        <v>13</v>
      </c>
      <c r="Q66" s="285">
        <v>40</v>
      </c>
      <c r="R66" s="285"/>
      <c r="S66" s="285">
        <v>4</v>
      </c>
      <c r="T66" s="287">
        <v>2</v>
      </c>
      <c r="U66" s="287">
        <v>2</v>
      </c>
      <c r="V66" s="287"/>
      <c r="W66" s="285">
        <v>85</v>
      </c>
      <c r="X66" s="285"/>
      <c r="Y66" s="285"/>
      <c r="Z66" s="285"/>
      <c r="AA66" s="285"/>
      <c r="AB66" s="285">
        <v>0</v>
      </c>
      <c r="AC66" s="285">
        <v>15</v>
      </c>
      <c r="AD66" s="285">
        <f t="shared" ref="AD66:AD80" si="12">SUM(H66:AC66)</f>
        <v>456</v>
      </c>
    </row>
    <row r="67" spans="1:30" s="277" customFormat="1" ht="16.5">
      <c r="A67" s="279">
        <v>5</v>
      </c>
      <c r="B67" s="280">
        <v>147</v>
      </c>
      <c r="C67" s="280" t="s">
        <v>694</v>
      </c>
      <c r="D67" s="280"/>
      <c r="E67" s="280">
        <v>900</v>
      </c>
      <c r="F67" s="281" t="s">
        <v>33</v>
      </c>
      <c r="G67" s="285">
        <v>671</v>
      </c>
      <c r="H67" s="285">
        <v>8</v>
      </c>
      <c r="I67" s="285">
        <v>44</v>
      </c>
      <c r="J67" s="285">
        <v>78</v>
      </c>
      <c r="K67" s="285">
        <v>3</v>
      </c>
      <c r="L67" s="285">
        <v>91</v>
      </c>
      <c r="M67" s="285">
        <v>1</v>
      </c>
      <c r="N67" s="285">
        <v>95</v>
      </c>
      <c r="O67" s="285">
        <v>5</v>
      </c>
      <c r="P67" s="285">
        <v>19</v>
      </c>
      <c r="Q67" s="285">
        <v>40</v>
      </c>
      <c r="R67" s="285"/>
      <c r="S67" s="285">
        <v>3</v>
      </c>
      <c r="T67" s="287">
        <v>2</v>
      </c>
      <c r="U67" s="287">
        <v>1</v>
      </c>
      <c r="V67" s="287"/>
      <c r="W67" s="285">
        <v>75</v>
      </c>
      <c r="X67" s="285"/>
      <c r="Y67" s="285"/>
      <c r="Z67" s="285"/>
      <c r="AA67" s="285"/>
      <c r="AB67" s="285">
        <v>0</v>
      </c>
      <c r="AC67" s="285">
        <v>17</v>
      </c>
      <c r="AD67" s="285">
        <f t="shared" si="12"/>
        <v>482</v>
      </c>
    </row>
    <row r="68" spans="1:30" s="277" customFormat="1" ht="16.5">
      <c r="A68" s="279">
        <v>5</v>
      </c>
      <c r="B68" s="280">
        <v>147</v>
      </c>
      <c r="C68" s="280" t="s">
        <v>694</v>
      </c>
      <c r="D68" s="280"/>
      <c r="E68" s="280">
        <v>901</v>
      </c>
      <c r="F68" s="281" t="s">
        <v>31</v>
      </c>
      <c r="G68" s="285">
        <v>577</v>
      </c>
      <c r="H68" s="285">
        <v>6</v>
      </c>
      <c r="I68" s="285">
        <v>59</v>
      </c>
      <c r="J68" s="285">
        <v>54</v>
      </c>
      <c r="K68" s="285">
        <v>7</v>
      </c>
      <c r="L68" s="285">
        <v>166</v>
      </c>
      <c r="M68" s="285">
        <v>2</v>
      </c>
      <c r="N68" s="285">
        <v>44</v>
      </c>
      <c r="O68" s="285">
        <v>1</v>
      </c>
      <c r="P68" s="285">
        <v>8</v>
      </c>
      <c r="Q68" s="285">
        <v>27</v>
      </c>
      <c r="R68" s="285"/>
      <c r="S68" s="285">
        <v>1</v>
      </c>
      <c r="T68" s="287">
        <v>3</v>
      </c>
      <c r="U68" s="287">
        <v>2</v>
      </c>
      <c r="V68" s="287"/>
      <c r="W68" s="285">
        <v>34</v>
      </c>
      <c r="X68" s="285"/>
      <c r="Y68" s="285"/>
      <c r="Z68" s="285"/>
      <c r="AA68" s="285"/>
      <c r="AB68" s="285">
        <v>0</v>
      </c>
      <c r="AC68" s="285">
        <v>13</v>
      </c>
      <c r="AD68" s="285">
        <f t="shared" si="12"/>
        <v>427</v>
      </c>
    </row>
    <row r="69" spans="1:30" s="277" customFormat="1" ht="16.5">
      <c r="A69" s="279">
        <v>5</v>
      </c>
      <c r="B69" s="280">
        <v>147</v>
      </c>
      <c r="C69" s="280" t="s">
        <v>694</v>
      </c>
      <c r="D69" s="280"/>
      <c r="E69" s="280">
        <v>901</v>
      </c>
      <c r="F69" s="281" t="s">
        <v>32</v>
      </c>
      <c r="G69" s="285">
        <v>577</v>
      </c>
      <c r="H69" s="285">
        <v>4</v>
      </c>
      <c r="I69" s="285">
        <v>55</v>
      </c>
      <c r="J69" s="285">
        <v>43</v>
      </c>
      <c r="K69" s="285">
        <v>2</v>
      </c>
      <c r="L69" s="285">
        <v>115</v>
      </c>
      <c r="M69" s="285">
        <v>0</v>
      </c>
      <c r="N69" s="285">
        <v>61</v>
      </c>
      <c r="O69" s="285">
        <v>0</v>
      </c>
      <c r="P69" s="285">
        <v>12</v>
      </c>
      <c r="Q69" s="285">
        <v>33</v>
      </c>
      <c r="R69" s="285"/>
      <c r="S69" s="285">
        <v>5</v>
      </c>
      <c r="T69" s="287">
        <v>0</v>
      </c>
      <c r="U69" s="287">
        <v>2</v>
      </c>
      <c r="V69" s="287"/>
      <c r="W69" s="285">
        <v>53</v>
      </c>
      <c r="X69" s="285"/>
      <c r="Y69" s="285"/>
      <c r="Z69" s="285"/>
      <c r="AA69" s="285"/>
      <c r="AB69" s="285">
        <v>0</v>
      </c>
      <c r="AC69" s="285">
        <v>8</v>
      </c>
      <c r="AD69" s="285">
        <f t="shared" si="12"/>
        <v>393</v>
      </c>
    </row>
    <row r="70" spans="1:30" s="277" customFormat="1" ht="16.5">
      <c r="A70" s="279">
        <v>5</v>
      </c>
      <c r="B70" s="280">
        <v>147</v>
      </c>
      <c r="C70" s="280" t="s">
        <v>694</v>
      </c>
      <c r="D70" s="280"/>
      <c r="E70" s="280">
        <v>901</v>
      </c>
      <c r="F70" s="281" t="s">
        <v>33</v>
      </c>
      <c r="G70" s="285">
        <v>577</v>
      </c>
      <c r="H70" s="285">
        <v>7</v>
      </c>
      <c r="I70" s="285">
        <v>42</v>
      </c>
      <c r="J70" s="285">
        <v>53</v>
      </c>
      <c r="K70" s="285">
        <v>8</v>
      </c>
      <c r="L70" s="285">
        <v>108</v>
      </c>
      <c r="M70" s="285">
        <v>0</v>
      </c>
      <c r="N70" s="285">
        <v>56</v>
      </c>
      <c r="O70" s="285">
        <v>2</v>
      </c>
      <c r="P70" s="285">
        <v>21</v>
      </c>
      <c r="Q70" s="285">
        <v>40</v>
      </c>
      <c r="R70" s="285"/>
      <c r="S70" s="285">
        <v>4</v>
      </c>
      <c r="T70" s="287">
        <v>2</v>
      </c>
      <c r="U70" s="287">
        <v>1</v>
      </c>
      <c r="V70" s="287"/>
      <c r="W70" s="285">
        <v>55</v>
      </c>
      <c r="X70" s="285"/>
      <c r="Y70" s="285"/>
      <c r="Z70" s="285"/>
      <c r="AA70" s="285"/>
      <c r="AB70" s="285">
        <v>0</v>
      </c>
      <c r="AC70" s="285">
        <v>13</v>
      </c>
      <c r="AD70" s="285">
        <f t="shared" si="12"/>
        <v>412</v>
      </c>
    </row>
    <row r="71" spans="1:30" s="277" customFormat="1" ht="16.5">
      <c r="A71" s="279">
        <v>5</v>
      </c>
      <c r="B71" s="280">
        <v>147</v>
      </c>
      <c r="C71" s="280" t="s">
        <v>694</v>
      </c>
      <c r="D71" s="280"/>
      <c r="E71" s="280">
        <v>901</v>
      </c>
      <c r="F71" s="281" t="s">
        <v>197</v>
      </c>
      <c r="G71" s="285">
        <v>577</v>
      </c>
      <c r="H71" s="285">
        <v>2</v>
      </c>
      <c r="I71" s="285">
        <v>35</v>
      </c>
      <c r="J71" s="285">
        <v>46</v>
      </c>
      <c r="K71" s="285">
        <v>3</v>
      </c>
      <c r="L71" s="285">
        <v>122</v>
      </c>
      <c r="M71" s="285">
        <v>1</v>
      </c>
      <c r="N71" s="285">
        <v>85</v>
      </c>
      <c r="O71" s="285">
        <v>4</v>
      </c>
      <c r="P71" s="285">
        <v>5</v>
      </c>
      <c r="Q71" s="285">
        <v>35</v>
      </c>
      <c r="R71" s="285"/>
      <c r="S71" s="285">
        <v>11</v>
      </c>
      <c r="T71" s="287">
        <v>1</v>
      </c>
      <c r="U71" s="287">
        <v>1</v>
      </c>
      <c r="V71" s="287"/>
      <c r="W71" s="285">
        <v>53</v>
      </c>
      <c r="X71" s="285"/>
      <c r="Y71" s="285"/>
      <c r="Z71" s="285"/>
      <c r="AA71" s="285"/>
      <c r="AB71" s="285">
        <v>0</v>
      </c>
      <c r="AC71" s="285">
        <v>7</v>
      </c>
      <c r="AD71" s="285">
        <f t="shared" si="12"/>
        <v>411</v>
      </c>
    </row>
    <row r="72" spans="1:30" s="277" customFormat="1" ht="16.5">
      <c r="A72" s="279">
        <v>5</v>
      </c>
      <c r="B72" s="280">
        <v>147</v>
      </c>
      <c r="C72" s="280" t="s">
        <v>694</v>
      </c>
      <c r="D72" s="280"/>
      <c r="E72" s="280">
        <v>902</v>
      </c>
      <c r="F72" s="281" t="s">
        <v>31</v>
      </c>
      <c r="G72" s="285">
        <v>543</v>
      </c>
      <c r="H72" s="285">
        <v>6</v>
      </c>
      <c r="I72" s="285">
        <v>81</v>
      </c>
      <c r="J72" s="285">
        <v>50</v>
      </c>
      <c r="K72" s="285">
        <v>3</v>
      </c>
      <c r="L72" s="285">
        <v>66</v>
      </c>
      <c r="M72" s="285">
        <v>2</v>
      </c>
      <c r="N72" s="285">
        <v>57</v>
      </c>
      <c r="O72" s="285">
        <v>3</v>
      </c>
      <c r="P72" s="285">
        <v>6</v>
      </c>
      <c r="Q72" s="285">
        <v>55</v>
      </c>
      <c r="R72" s="285"/>
      <c r="S72" s="285">
        <v>2</v>
      </c>
      <c r="T72" s="287">
        <v>1</v>
      </c>
      <c r="U72" s="287">
        <v>0</v>
      </c>
      <c r="V72" s="287"/>
      <c r="W72" s="285">
        <v>41</v>
      </c>
      <c r="X72" s="285"/>
      <c r="Y72" s="285"/>
      <c r="Z72" s="285"/>
      <c r="AA72" s="285"/>
      <c r="AB72" s="285">
        <v>0</v>
      </c>
      <c r="AC72" s="285">
        <v>10</v>
      </c>
      <c r="AD72" s="285">
        <f t="shared" si="12"/>
        <v>383</v>
      </c>
    </row>
    <row r="73" spans="1:30" s="277" customFormat="1" ht="16.5">
      <c r="A73" s="279">
        <v>5</v>
      </c>
      <c r="B73" s="280">
        <v>147</v>
      </c>
      <c r="C73" s="280" t="s">
        <v>694</v>
      </c>
      <c r="D73" s="280"/>
      <c r="E73" s="280">
        <v>902</v>
      </c>
      <c r="F73" s="281" t="s">
        <v>32</v>
      </c>
      <c r="G73" s="285">
        <v>542</v>
      </c>
      <c r="H73" s="285">
        <v>5</v>
      </c>
      <c r="I73" s="285">
        <v>62</v>
      </c>
      <c r="J73" s="285">
        <v>51</v>
      </c>
      <c r="K73" s="285">
        <v>7</v>
      </c>
      <c r="L73" s="285">
        <v>76</v>
      </c>
      <c r="M73" s="285">
        <v>1</v>
      </c>
      <c r="N73" s="285">
        <v>54</v>
      </c>
      <c r="O73" s="285">
        <v>0</v>
      </c>
      <c r="P73" s="285">
        <v>5</v>
      </c>
      <c r="Q73" s="285">
        <v>67</v>
      </c>
      <c r="R73" s="285"/>
      <c r="S73" s="285">
        <v>1</v>
      </c>
      <c r="T73" s="287">
        <v>5</v>
      </c>
      <c r="U73" s="287">
        <v>0</v>
      </c>
      <c r="V73" s="287"/>
      <c r="W73" s="285">
        <v>46</v>
      </c>
      <c r="X73" s="285"/>
      <c r="Y73" s="285"/>
      <c r="Z73" s="285"/>
      <c r="AA73" s="285"/>
      <c r="AB73" s="285">
        <v>0</v>
      </c>
      <c r="AC73" s="285">
        <v>9</v>
      </c>
      <c r="AD73" s="285">
        <f t="shared" si="12"/>
        <v>389</v>
      </c>
    </row>
    <row r="74" spans="1:30" s="277" customFormat="1" ht="16.5">
      <c r="A74" s="279">
        <v>5</v>
      </c>
      <c r="B74" s="280">
        <v>147</v>
      </c>
      <c r="C74" s="280" t="s">
        <v>694</v>
      </c>
      <c r="D74" s="280"/>
      <c r="E74" s="280">
        <v>902</v>
      </c>
      <c r="F74" s="281" t="s">
        <v>33</v>
      </c>
      <c r="G74" s="285">
        <v>542</v>
      </c>
      <c r="H74" s="285">
        <v>5</v>
      </c>
      <c r="I74" s="285">
        <v>52</v>
      </c>
      <c r="J74" s="285">
        <v>66</v>
      </c>
      <c r="K74" s="285">
        <v>2</v>
      </c>
      <c r="L74" s="285">
        <v>96</v>
      </c>
      <c r="M74" s="285">
        <v>4</v>
      </c>
      <c r="N74" s="285">
        <v>34</v>
      </c>
      <c r="O74" s="285">
        <v>2</v>
      </c>
      <c r="P74" s="285">
        <v>17</v>
      </c>
      <c r="Q74" s="285">
        <v>55</v>
      </c>
      <c r="R74" s="285"/>
      <c r="S74" s="285">
        <v>1</v>
      </c>
      <c r="T74" s="287">
        <v>0</v>
      </c>
      <c r="U74" s="287">
        <v>0</v>
      </c>
      <c r="V74" s="287"/>
      <c r="W74" s="285">
        <v>56</v>
      </c>
      <c r="X74" s="285"/>
      <c r="Y74" s="285"/>
      <c r="Z74" s="285"/>
      <c r="AA74" s="285"/>
      <c r="AB74" s="285">
        <v>0</v>
      </c>
      <c r="AC74" s="285">
        <v>8</v>
      </c>
      <c r="AD74" s="285">
        <f t="shared" si="12"/>
        <v>398</v>
      </c>
    </row>
    <row r="75" spans="1:30" s="277" customFormat="1" ht="16.5">
      <c r="A75" s="279">
        <v>5</v>
      </c>
      <c r="B75" s="280">
        <v>147</v>
      </c>
      <c r="C75" s="280" t="s">
        <v>694</v>
      </c>
      <c r="D75" s="280"/>
      <c r="E75" s="280">
        <v>903</v>
      </c>
      <c r="F75" s="281" t="s">
        <v>31</v>
      </c>
      <c r="G75" s="285">
        <v>605</v>
      </c>
      <c r="H75" s="285">
        <v>13</v>
      </c>
      <c r="I75" s="285">
        <v>57</v>
      </c>
      <c r="J75" s="285">
        <v>47</v>
      </c>
      <c r="K75" s="285">
        <v>1</v>
      </c>
      <c r="L75" s="285">
        <v>120</v>
      </c>
      <c r="M75" s="285">
        <v>2</v>
      </c>
      <c r="N75" s="285">
        <v>60</v>
      </c>
      <c r="O75" s="285">
        <v>0</v>
      </c>
      <c r="P75" s="285">
        <v>4</v>
      </c>
      <c r="Q75" s="285">
        <v>55</v>
      </c>
      <c r="R75" s="285"/>
      <c r="S75" s="285">
        <v>24</v>
      </c>
      <c r="T75" s="287">
        <v>2</v>
      </c>
      <c r="U75" s="287">
        <v>0</v>
      </c>
      <c r="V75" s="287"/>
      <c r="W75" s="285">
        <v>61</v>
      </c>
      <c r="X75" s="285"/>
      <c r="Y75" s="285"/>
      <c r="Z75" s="285"/>
      <c r="AA75" s="285"/>
      <c r="AB75" s="285">
        <v>0</v>
      </c>
      <c r="AC75" s="285">
        <v>4</v>
      </c>
      <c r="AD75" s="285">
        <f t="shared" si="12"/>
        <v>450</v>
      </c>
    </row>
    <row r="76" spans="1:30" s="277" customFormat="1" ht="16.5">
      <c r="A76" s="279">
        <v>5</v>
      </c>
      <c r="B76" s="280">
        <v>147</v>
      </c>
      <c r="C76" s="280" t="s">
        <v>694</v>
      </c>
      <c r="D76" s="280"/>
      <c r="E76" s="280">
        <v>903</v>
      </c>
      <c r="F76" s="281" t="s">
        <v>32</v>
      </c>
      <c r="G76" s="285">
        <v>604</v>
      </c>
      <c r="H76" s="285">
        <v>5</v>
      </c>
      <c r="I76" s="285">
        <v>57</v>
      </c>
      <c r="J76" s="285">
        <v>44</v>
      </c>
      <c r="K76" s="285">
        <v>4</v>
      </c>
      <c r="L76" s="285">
        <v>94</v>
      </c>
      <c r="M76" s="285">
        <v>0</v>
      </c>
      <c r="N76" s="285">
        <v>47</v>
      </c>
      <c r="O76" s="285">
        <v>1</v>
      </c>
      <c r="P76" s="285">
        <v>16</v>
      </c>
      <c r="Q76" s="285">
        <v>45</v>
      </c>
      <c r="R76" s="285"/>
      <c r="S76" s="285">
        <v>7</v>
      </c>
      <c r="T76" s="287">
        <v>1</v>
      </c>
      <c r="U76" s="287">
        <v>0</v>
      </c>
      <c r="V76" s="287"/>
      <c r="W76" s="285">
        <v>62</v>
      </c>
      <c r="X76" s="285"/>
      <c r="Y76" s="285"/>
      <c r="Z76" s="285"/>
      <c r="AA76" s="285"/>
      <c r="AB76" s="285">
        <v>0</v>
      </c>
      <c r="AC76" s="285">
        <v>11</v>
      </c>
      <c r="AD76" s="285">
        <f t="shared" si="12"/>
        <v>394</v>
      </c>
    </row>
    <row r="77" spans="1:30" s="277" customFormat="1" ht="16.5">
      <c r="A77" s="279">
        <v>5</v>
      </c>
      <c r="B77" s="280">
        <v>147</v>
      </c>
      <c r="C77" s="280" t="s">
        <v>694</v>
      </c>
      <c r="D77" s="280"/>
      <c r="E77" s="280">
        <v>903</v>
      </c>
      <c r="F77" s="281" t="s">
        <v>33</v>
      </c>
      <c r="G77" s="285">
        <v>604</v>
      </c>
      <c r="H77" s="285">
        <v>14</v>
      </c>
      <c r="I77" s="285">
        <v>35</v>
      </c>
      <c r="J77" s="285">
        <v>53</v>
      </c>
      <c r="K77" s="285">
        <v>2</v>
      </c>
      <c r="L77" s="285">
        <v>111</v>
      </c>
      <c r="M77" s="285">
        <v>2</v>
      </c>
      <c r="N77" s="285">
        <v>52</v>
      </c>
      <c r="O77" s="285">
        <v>1</v>
      </c>
      <c r="P77" s="285">
        <v>11</v>
      </c>
      <c r="Q77" s="285">
        <v>57</v>
      </c>
      <c r="R77" s="285"/>
      <c r="S77" s="285">
        <v>4</v>
      </c>
      <c r="T77" s="287">
        <v>8</v>
      </c>
      <c r="U77" s="287">
        <v>1</v>
      </c>
      <c r="V77" s="287"/>
      <c r="W77" s="285">
        <v>64</v>
      </c>
      <c r="X77" s="285"/>
      <c r="Y77" s="285"/>
      <c r="Z77" s="285"/>
      <c r="AA77" s="285"/>
      <c r="AB77" s="285">
        <v>0</v>
      </c>
      <c r="AC77" s="285">
        <v>14</v>
      </c>
      <c r="AD77" s="285">
        <f t="shared" si="12"/>
        <v>429</v>
      </c>
    </row>
    <row r="78" spans="1:30" s="277" customFormat="1" ht="16.5">
      <c r="A78" s="279">
        <v>5</v>
      </c>
      <c r="B78" s="280">
        <v>147</v>
      </c>
      <c r="C78" s="280" t="s">
        <v>694</v>
      </c>
      <c r="D78" s="280"/>
      <c r="E78" s="280">
        <v>903</v>
      </c>
      <c r="F78" s="281" t="s">
        <v>197</v>
      </c>
      <c r="G78" s="285">
        <v>604</v>
      </c>
      <c r="H78" s="285">
        <v>8</v>
      </c>
      <c r="I78" s="285">
        <v>56</v>
      </c>
      <c r="J78" s="285">
        <v>52</v>
      </c>
      <c r="K78" s="285">
        <v>2</v>
      </c>
      <c r="L78" s="285">
        <v>114</v>
      </c>
      <c r="M78" s="285">
        <v>0</v>
      </c>
      <c r="N78" s="285">
        <v>37</v>
      </c>
      <c r="O78" s="285">
        <v>2</v>
      </c>
      <c r="P78" s="285">
        <v>9</v>
      </c>
      <c r="Q78" s="285">
        <v>61</v>
      </c>
      <c r="R78" s="285"/>
      <c r="S78" s="285">
        <v>8</v>
      </c>
      <c r="T78" s="287">
        <v>3</v>
      </c>
      <c r="U78" s="287">
        <v>2</v>
      </c>
      <c r="V78" s="287"/>
      <c r="W78" s="285">
        <v>61</v>
      </c>
      <c r="X78" s="285"/>
      <c r="Y78" s="285"/>
      <c r="Z78" s="285"/>
      <c r="AA78" s="285"/>
      <c r="AB78" s="285">
        <v>0</v>
      </c>
      <c r="AC78" s="285">
        <v>12</v>
      </c>
      <c r="AD78" s="285">
        <f t="shared" si="12"/>
        <v>427</v>
      </c>
    </row>
    <row r="79" spans="1:30" s="277" customFormat="1" ht="16.5">
      <c r="A79" s="279">
        <v>5</v>
      </c>
      <c r="B79" s="280">
        <v>147</v>
      </c>
      <c r="C79" s="280" t="s">
        <v>694</v>
      </c>
      <c r="D79" s="280"/>
      <c r="E79" s="280">
        <v>904</v>
      </c>
      <c r="F79" s="281" t="s">
        <v>31</v>
      </c>
      <c r="G79" s="285">
        <v>79</v>
      </c>
      <c r="H79" s="285">
        <v>1</v>
      </c>
      <c r="I79" s="285">
        <v>27</v>
      </c>
      <c r="J79" s="285">
        <v>3</v>
      </c>
      <c r="K79" s="285">
        <v>1</v>
      </c>
      <c r="L79" s="285">
        <v>3</v>
      </c>
      <c r="M79" s="285">
        <v>0</v>
      </c>
      <c r="N79" s="285">
        <v>7</v>
      </c>
      <c r="O79" s="285">
        <v>0</v>
      </c>
      <c r="P79" s="285">
        <v>0</v>
      </c>
      <c r="Q79" s="285">
        <v>0</v>
      </c>
      <c r="R79" s="285"/>
      <c r="S79" s="285">
        <v>1</v>
      </c>
      <c r="T79" s="287">
        <v>0</v>
      </c>
      <c r="U79" s="287">
        <v>0</v>
      </c>
      <c r="V79" s="287"/>
      <c r="W79" s="285">
        <v>24</v>
      </c>
      <c r="X79" s="285"/>
      <c r="Y79" s="285"/>
      <c r="Z79" s="285"/>
      <c r="AA79" s="285"/>
      <c r="AB79" s="285">
        <v>0</v>
      </c>
      <c r="AC79" s="285">
        <v>0</v>
      </c>
      <c r="AD79" s="285">
        <f t="shared" si="12"/>
        <v>67</v>
      </c>
    </row>
    <row r="80" spans="1:30" s="277" customFormat="1" ht="16.5">
      <c r="A80" s="279">
        <v>5</v>
      </c>
      <c r="B80" s="280">
        <v>147</v>
      </c>
      <c r="C80" s="280" t="s">
        <v>694</v>
      </c>
      <c r="D80" s="280"/>
      <c r="E80" s="280">
        <v>905</v>
      </c>
      <c r="F80" s="281" t="s">
        <v>31</v>
      </c>
      <c r="G80" s="285">
        <v>361</v>
      </c>
      <c r="H80" s="285">
        <v>8</v>
      </c>
      <c r="I80" s="285">
        <v>16</v>
      </c>
      <c r="J80" s="285">
        <v>44</v>
      </c>
      <c r="K80" s="285">
        <v>3</v>
      </c>
      <c r="L80" s="285">
        <v>58</v>
      </c>
      <c r="M80" s="285">
        <v>3</v>
      </c>
      <c r="N80" s="285">
        <v>13</v>
      </c>
      <c r="O80" s="285">
        <v>0</v>
      </c>
      <c r="P80" s="285">
        <v>34</v>
      </c>
      <c r="Q80" s="285">
        <v>14</v>
      </c>
      <c r="R80" s="285"/>
      <c r="S80" s="285">
        <v>9</v>
      </c>
      <c r="T80" s="287">
        <v>1</v>
      </c>
      <c r="U80" s="287">
        <v>0</v>
      </c>
      <c r="V80" s="287"/>
      <c r="W80" s="285">
        <v>33</v>
      </c>
      <c r="X80" s="285"/>
      <c r="Y80" s="285"/>
      <c r="Z80" s="285"/>
      <c r="AA80" s="285"/>
      <c r="AB80" s="285">
        <v>0</v>
      </c>
      <c r="AC80" s="285">
        <v>8</v>
      </c>
      <c r="AD80" s="285">
        <f t="shared" si="12"/>
        <v>244</v>
      </c>
    </row>
    <row r="81" spans="1:30" s="277" customFormat="1" ht="16.5">
      <c r="B81" s="291" t="s">
        <v>63</v>
      </c>
      <c r="C81" s="659" t="s">
        <v>64</v>
      </c>
      <c r="D81" s="659"/>
      <c r="E81" s="393"/>
      <c r="F81" s="393"/>
      <c r="G81" s="293">
        <f>SUM(G65:G80)</f>
        <v>8807</v>
      </c>
      <c r="H81" s="293">
        <f t="shared" ref="H81:Q81" si="13">SUM(H65:H80)</f>
        <v>106</v>
      </c>
      <c r="I81" s="293">
        <f t="shared" si="13"/>
        <v>795</v>
      </c>
      <c r="J81" s="293">
        <f t="shared" si="13"/>
        <v>832</v>
      </c>
      <c r="K81" s="293">
        <f t="shared" si="13"/>
        <v>54</v>
      </c>
      <c r="L81" s="293">
        <f t="shared" si="13"/>
        <v>1543</v>
      </c>
      <c r="M81" s="293">
        <f t="shared" si="13"/>
        <v>18</v>
      </c>
      <c r="N81" s="293">
        <f t="shared" si="13"/>
        <v>844</v>
      </c>
      <c r="O81" s="293">
        <f t="shared" si="13"/>
        <v>23</v>
      </c>
      <c r="P81" s="293">
        <f t="shared" si="13"/>
        <v>192</v>
      </c>
      <c r="Q81" s="293">
        <f t="shared" si="13"/>
        <v>651</v>
      </c>
      <c r="R81" s="293">
        <f t="shared" ref="R81:AA81" si="14">SUM(R65:R74)</f>
        <v>0</v>
      </c>
      <c r="S81" s="293">
        <f>SUM(S65:S80)</f>
        <v>88</v>
      </c>
      <c r="T81" s="293">
        <f>SUM(T65:T80)</f>
        <v>33</v>
      </c>
      <c r="U81" s="293">
        <f>SUM(U65:U80)</f>
        <v>14</v>
      </c>
      <c r="V81" s="293">
        <f t="shared" si="14"/>
        <v>0</v>
      </c>
      <c r="W81" s="293">
        <f>SUM(W65:W80)</f>
        <v>877</v>
      </c>
      <c r="X81" s="293">
        <f t="shared" si="14"/>
        <v>0</v>
      </c>
      <c r="Y81" s="293">
        <f t="shared" si="14"/>
        <v>0</v>
      </c>
      <c r="Z81" s="293">
        <f t="shared" si="14"/>
        <v>0</v>
      </c>
      <c r="AA81" s="293">
        <f t="shared" si="14"/>
        <v>0</v>
      </c>
      <c r="AB81" s="293">
        <f>SUM(AB65:AB80)</f>
        <v>0</v>
      </c>
      <c r="AC81" s="293">
        <f>SUM(AC65:AC80)</f>
        <v>159</v>
      </c>
      <c r="AD81" s="293">
        <f>SUM(AD65:AD80)</f>
        <v>6229</v>
      </c>
    </row>
    <row r="82" spans="1:30" s="277" customFormat="1" ht="16.5">
      <c r="E82" s="288"/>
      <c r="F82" s="288"/>
      <c r="T82" s="277">
        <f>T81/2</f>
        <v>16.5</v>
      </c>
      <c r="U82" s="277">
        <f>U81/2</f>
        <v>7</v>
      </c>
    </row>
    <row r="83" spans="1:30" s="277" customFormat="1" ht="16.5">
      <c r="B83" s="291" t="s">
        <v>65</v>
      </c>
      <c r="C83" s="660" t="s">
        <v>66</v>
      </c>
      <c r="D83" s="661"/>
      <c r="E83" s="661"/>
      <c r="F83" s="662"/>
      <c r="G83" s="292" t="s">
        <v>6</v>
      </c>
      <c r="H83" s="284" t="s">
        <v>7</v>
      </c>
      <c r="I83" s="284" t="s">
        <v>8</v>
      </c>
      <c r="J83" s="284" t="s">
        <v>9</v>
      </c>
      <c r="K83" s="284" t="s">
        <v>10</v>
      </c>
      <c r="L83" s="284" t="s">
        <v>11</v>
      </c>
      <c r="M83" s="284" t="s">
        <v>12</v>
      </c>
      <c r="N83" s="284" t="s">
        <v>13</v>
      </c>
      <c r="O83" s="284" t="s">
        <v>14</v>
      </c>
      <c r="P83" s="284" t="s">
        <v>15</v>
      </c>
      <c r="Q83" s="284" t="s">
        <v>16</v>
      </c>
      <c r="R83" s="284" t="s">
        <v>17</v>
      </c>
      <c r="S83" s="284" t="s">
        <v>18</v>
      </c>
      <c r="T83" s="284" t="s">
        <v>22</v>
      </c>
      <c r="U83" s="284" t="s">
        <v>23</v>
      </c>
      <c r="V83" s="284" t="s">
        <v>24</v>
      </c>
      <c r="W83" s="284" t="s">
        <v>25</v>
      </c>
      <c r="X83" s="284" t="s">
        <v>26</v>
      </c>
      <c r="Y83" s="284" t="s">
        <v>27</v>
      </c>
      <c r="Z83" s="284" t="s">
        <v>28</v>
      </c>
      <c r="AA83" s="284" t="s">
        <v>29</v>
      </c>
    </row>
    <row r="84" spans="1:30" s="277" customFormat="1" ht="16.5">
      <c r="C84" s="663"/>
      <c r="D84" s="664"/>
      <c r="E84" s="664"/>
      <c r="F84" s="665"/>
      <c r="G84" s="285">
        <f>G81</f>
        <v>8807</v>
      </c>
      <c r="H84" s="285">
        <f>H81+16</f>
        <v>122</v>
      </c>
      <c r="I84" s="285">
        <f>I81+7</f>
        <v>802</v>
      </c>
      <c r="J84" s="285">
        <f>J81+17</f>
        <v>849</v>
      </c>
      <c r="K84" s="285">
        <f>K81+7</f>
        <v>61</v>
      </c>
      <c r="L84" s="285">
        <f t="shared" ref="L84:S84" si="15">L81</f>
        <v>1543</v>
      </c>
      <c r="M84" s="285">
        <f t="shared" si="15"/>
        <v>18</v>
      </c>
      <c r="N84" s="285">
        <f t="shared" si="15"/>
        <v>844</v>
      </c>
      <c r="O84" s="285">
        <f t="shared" si="15"/>
        <v>23</v>
      </c>
      <c r="P84" s="285">
        <f t="shared" si="15"/>
        <v>192</v>
      </c>
      <c r="Q84" s="285">
        <f t="shared" si="15"/>
        <v>651</v>
      </c>
      <c r="R84" s="285">
        <f t="shared" si="15"/>
        <v>0</v>
      </c>
      <c r="S84" s="285">
        <f t="shared" si="15"/>
        <v>88</v>
      </c>
      <c r="T84" s="285">
        <f>W81</f>
        <v>877</v>
      </c>
      <c r="U84" s="285">
        <f>X65</f>
        <v>0</v>
      </c>
      <c r="V84" s="285">
        <f>Y65</f>
        <v>0</v>
      </c>
      <c r="W84" s="285">
        <f>Z65</f>
        <v>0</v>
      </c>
      <c r="X84" s="285">
        <f>AA65</f>
        <v>0</v>
      </c>
      <c r="Y84" s="285">
        <f>AB81</f>
        <v>0</v>
      </c>
      <c r="Z84" s="285">
        <f>AC81</f>
        <v>159</v>
      </c>
      <c r="AA84" s="285">
        <f>SUM(H84:Z84)</f>
        <v>6229</v>
      </c>
    </row>
    <row r="85" spans="1:30" s="277" customFormat="1" ht="16.5">
      <c r="E85" s="288"/>
      <c r="F85" s="288"/>
    </row>
    <row r="86" spans="1:30" s="277" customFormat="1" ht="30.75" customHeight="1">
      <c r="B86" s="291" t="s">
        <v>67</v>
      </c>
      <c r="C86" s="666" t="s">
        <v>68</v>
      </c>
      <c r="D86" s="666"/>
      <c r="E86" s="666"/>
      <c r="F86" s="666"/>
      <c r="G86" s="292" t="s">
        <v>6</v>
      </c>
      <c r="H86" s="667" t="s">
        <v>69</v>
      </c>
      <c r="I86" s="667"/>
      <c r="J86" s="677" t="s">
        <v>20</v>
      </c>
      <c r="K86" s="678"/>
      <c r="L86" s="284" t="s">
        <v>11</v>
      </c>
      <c r="M86" s="284" t="s">
        <v>12</v>
      </c>
      <c r="N86" s="284" t="s">
        <v>13</v>
      </c>
      <c r="O86" s="284" t="s">
        <v>14</v>
      </c>
      <c r="P86" s="284" t="s">
        <v>15</v>
      </c>
      <c r="Q86" s="284" t="s">
        <v>16</v>
      </c>
      <c r="R86" s="284" t="s">
        <v>17</v>
      </c>
      <c r="S86" s="284" t="s">
        <v>18</v>
      </c>
      <c r="T86" s="284" t="s">
        <v>22</v>
      </c>
      <c r="U86" s="284" t="s">
        <v>23</v>
      </c>
      <c r="V86" s="284" t="s">
        <v>24</v>
      </c>
      <c r="W86" s="284" t="s">
        <v>25</v>
      </c>
      <c r="X86" s="284" t="s">
        <v>26</v>
      </c>
      <c r="Y86" s="284" t="s">
        <v>27</v>
      </c>
      <c r="Z86" s="284" t="s">
        <v>28</v>
      </c>
      <c r="AA86" s="284" t="s">
        <v>29</v>
      </c>
    </row>
    <row r="87" spans="1:30" s="277" customFormat="1" ht="16.5">
      <c r="C87" s="666"/>
      <c r="D87" s="666"/>
      <c r="E87" s="666"/>
      <c r="F87" s="666"/>
      <c r="G87" s="285">
        <f>G81</f>
        <v>8807</v>
      </c>
      <c r="H87" s="668">
        <f>H84+J84</f>
        <v>971</v>
      </c>
      <c r="I87" s="668"/>
      <c r="J87" s="675">
        <f>I84+K84</f>
        <v>863</v>
      </c>
      <c r="K87" s="679"/>
      <c r="L87" s="285">
        <f>L84</f>
        <v>1543</v>
      </c>
      <c r="M87" s="285">
        <f t="shared" ref="M87:R87" si="16">M84</f>
        <v>18</v>
      </c>
      <c r="N87" s="285">
        <f t="shared" si="16"/>
        <v>844</v>
      </c>
      <c r="O87" s="285">
        <f t="shared" si="16"/>
        <v>23</v>
      </c>
      <c r="P87" s="285">
        <f t="shared" si="16"/>
        <v>192</v>
      </c>
      <c r="Q87" s="285">
        <f t="shared" si="16"/>
        <v>651</v>
      </c>
      <c r="R87" s="285">
        <f t="shared" si="16"/>
        <v>0</v>
      </c>
      <c r="S87" s="285">
        <f>S84</f>
        <v>88</v>
      </c>
      <c r="T87" s="285">
        <f>T84</f>
        <v>877</v>
      </c>
      <c r="U87" s="285" t="s">
        <v>790</v>
      </c>
      <c r="V87" s="285" t="s">
        <v>790</v>
      </c>
      <c r="W87" s="285" t="s">
        <v>790</v>
      </c>
      <c r="X87" s="285" t="s">
        <v>790</v>
      </c>
      <c r="Y87" s="285">
        <f>Y84</f>
        <v>0</v>
      </c>
      <c r="Z87" s="285">
        <f>Z84</f>
        <v>159</v>
      </c>
      <c r="AA87" s="285">
        <f>SUM(H87:Z87)</f>
        <v>6229</v>
      </c>
    </row>
    <row r="88" spans="1:30" s="274" customFormat="1"/>
    <row r="89" spans="1:30" s="274" customFormat="1"/>
    <row r="94" spans="1:30" s="3" customFormat="1" ht="16.5">
      <c r="A94" s="2" t="s">
        <v>0</v>
      </c>
      <c r="B94" s="7" t="s">
        <v>1</v>
      </c>
      <c r="C94" s="6" t="s">
        <v>2</v>
      </c>
      <c r="D94" s="6" t="s">
        <v>3</v>
      </c>
      <c r="E94" s="1" t="s">
        <v>4</v>
      </c>
      <c r="F94" s="1" t="s">
        <v>5</v>
      </c>
      <c r="G94" s="1" t="s">
        <v>6</v>
      </c>
      <c r="H94" s="8" t="s">
        <v>7</v>
      </c>
      <c r="I94" s="8" t="s">
        <v>8</v>
      </c>
      <c r="J94" s="8" t="s">
        <v>9</v>
      </c>
      <c r="K94" s="8" t="s">
        <v>10</v>
      </c>
      <c r="L94" s="8" t="s">
        <v>11</v>
      </c>
      <c r="M94" s="8" t="s">
        <v>12</v>
      </c>
      <c r="N94" s="8" t="s">
        <v>13</v>
      </c>
      <c r="O94" s="8" t="s">
        <v>14</v>
      </c>
      <c r="P94" s="8" t="s">
        <v>15</v>
      </c>
      <c r="Q94" s="8" t="s">
        <v>16</v>
      </c>
      <c r="R94" s="8" t="s">
        <v>17</v>
      </c>
      <c r="S94" s="8" t="s">
        <v>18</v>
      </c>
      <c r="T94" s="10" t="s">
        <v>19</v>
      </c>
      <c r="U94" s="10" t="s">
        <v>20</v>
      </c>
      <c r="V94" s="10" t="s">
        <v>21</v>
      </c>
      <c r="W94" s="8" t="s">
        <v>22</v>
      </c>
      <c r="X94" s="8" t="s">
        <v>23</v>
      </c>
      <c r="Y94" s="8" t="s">
        <v>24</v>
      </c>
      <c r="Z94" s="8" t="s">
        <v>25</v>
      </c>
      <c r="AA94" s="8" t="s">
        <v>26</v>
      </c>
      <c r="AB94" s="8" t="s">
        <v>27</v>
      </c>
      <c r="AC94" s="8" t="s">
        <v>28</v>
      </c>
      <c r="AD94" s="8" t="s">
        <v>29</v>
      </c>
    </row>
    <row r="95" spans="1:30" s="3" customFormat="1" ht="16.5">
      <c r="A95" s="4">
        <v>5</v>
      </c>
      <c r="B95" s="13">
        <v>5</v>
      </c>
      <c r="C95" s="5" t="s">
        <v>204</v>
      </c>
      <c r="D95" s="5" t="s">
        <v>204</v>
      </c>
      <c r="E95" s="12">
        <v>1426</v>
      </c>
      <c r="F95" s="5" t="s">
        <v>31</v>
      </c>
      <c r="G95" s="24">
        <v>536</v>
      </c>
      <c r="H95" s="9">
        <v>35</v>
      </c>
      <c r="I95" s="9">
        <v>56</v>
      </c>
      <c r="J95" s="9">
        <v>50</v>
      </c>
      <c r="K95" s="9">
        <v>22</v>
      </c>
      <c r="L95" s="9">
        <v>10</v>
      </c>
      <c r="M95" s="9">
        <v>0</v>
      </c>
      <c r="N95" s="9">
        <v>58</v>
      </c>
      <c r="O95" s="9">
        <v>69</v>
      </c>
      <c r="P95" s="9">
        <v>2</v>
      </c>
      <c r="Q95" s="9">
        <v>37</v>
      </c>
      <c r="R95" s="9">
        <v>0</v>
      </c>
      <c r="S95" s="9">
        <v>13</v>
      </c>
      <c r="T95" s="25">
        <v>5</v>
      </c>
      <c r="U95" s="25"/>
      <c r="V95" s="25"/>
      <c r="W95" s="9">
        <v>31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15</v>
      </c>
      <c r="AD95" s="9">
        <v>403</v>
      </c>
    </row>
    <row r="96" spans="1:30" s="3" customFormat="1" ht="16.5">
      <c r="A96" s="4">
        <v>5</v>
      </c>
      <c r="B96" s="13">
        <v>5</v>
      </c>
      <c r="C96" s="5" t="s">
        <v>204</v>
      </c>
      <c r="D96" s="5" t="s">
        <v>204</v>
      </c>
      <c r="E96" s="12">
        <v>1426</v>
      </c>
      <c r="F96" s="5" t="s">
        <v>32</v>
      </c>
      <c r="G96" s="24">
        <v>536</v>
      </c>
      <c r="H96" s="9">
        <v>33</v>
      </c>
      <c r="I96" s="9">
        <v>59</v>
      </c>
      <c r="J96" s="9">
        <v>33</v>
      </c>
      <c r="K96" s="9">
        <v>18</v>
      </c>
      <c r="L96" s="9">
        <v>8</v>
      </c>
      <c r="M96" s="9">
        <v>1</v>
      </c>
      <c r="N96" s="9">
        <v>37</v>
      </c>
      <c r="O96" s="9">
        <v>74</v>
      </c>
      <c r="P96" s="9">
        <v>2</v>
      </c>
      <c r="Q96" s="9">
        <v>28</v>
      </c>
      <c r="R96" s="9">
        <v>0</v>
      </c>
      <c r="S96" s="9">
        <v>28</v>
      </c>
      <c r="T96" s="25">
        <v>3</v>
      </c>
      <c r="U96" s="25"/>
      <c r="V96" s="25"/>
      <c r="W96" s="9">
        <v>42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17</v>
      </c>
      <c r="AD96" s="9">
        <f t="shared" ref="AD96:AD104" si="17">SUM(H96:AC96)</f>
        <v>383</v>
      </c>
    </row>
    <row r="97" spans="1:30" s="3" customFormat="1" ht="16.5">
      <c r="A97" s="4">
        <v>5</v>
      </c>
      <c r="B97" s="13">
        <v>5</v>
      </c>
      <c r="C97" s="5" t="s">
        <v>204</v>
      </c>
      <c r="D97" s="5" t="s">
        <v>204</v>
      </c>
      <c r="E97" s="12">
        <v>1427</v>
      </c>
      <c r="F97" s="5" t="s">
        <v>31</v>
      </c>
      <c r="G97" s="24">
        <v>513</v>
      </c>
      <c r="H97" s="9">
        <v>42</v>
      </c>
      <c r="I97" s="9">
        <v>66</v>
      </c>
      <c r="J97" s="9">
        <v>50</v>
      </c>
      <c r="K97" s="9">
        <v>24</v>
      </c>
      <c r="L97" s="9">
        <v>16</v>
      </c>
      <c r="M97" s="9">
        <v>0</v>
      </c>
      <c r="N97" s="9">
        <v>20</v>
      </c>
      <c r="O97" s="9">
        <v>46</v>
      </c>
      <c r="P97" s="9">
        <v>2</v>
      </c>
      <c r="Q97" s="9">
        <v>48</v>
      </c>
      <c r="R97" s="9">
        <v>0</v>
      </c>
      <c r="S97" s="9">
        <v>20</v>
      </c>
      <c r="T97" s="25">
        <v>4</v>
      </c>
      <c r="U97" s="25"/>
      <c r="V97" s="25"/>
      <c r="W97" s="9">
        <v>15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10</v>
      </c>
      <c r="AD97" s="9">
        <f t="shared" si="17"/>
        <v>363</v>
      </c>
    </row>
    <row r="98" spans="1:30" s="3" customFormat="1" ht="16.5">
      <c r="A98" s="4">
        <v>5</v>
      </c>
      <c r="B98" s="13">
        <v>5</v>
      </c>
      <c r="C98" s="5" t="s">
        <v>204</v>
      </c>
      <c r="D98" s="5" t="s">
        <v>204</v>
      </c>
      <c r="E98" s="12">
        <v>1427</v>
      </c>
      <c r="F98" s="5" t="s">
        <v>32</v>
      </c>
      <c r="G98" s="24">
        <v>513</v>
      </c>
      <c r="H98" s="9">
        <v>55</v>
      </c>
      <c r="I98" s="9">
        <v>74</v>
      </c>
      <c r="J98" s="9">
        <v>45</v>
      </c>
      <c r="K98" s="9">
        <v>17</v>
      </c>
      <c r="L98" s="9">
        <v>8</v>
      </c>
      <c r="M98" s="9">
        <v>0</v>
      </c>
      <c r="N98" s="9">
        <v>37</v>
      </c>
      <c r="O98" s="9">
        <v>52</v>
      </c>
      <c r="P98" s="9">
        <v>2</v>
      </c>
      <c r="Q98" s="9">
        <v>32</v>
      </c>
      <c r="R98" s="9">
        <v>0</v>
      </c>
      <c r="S98" s="9">
        <v>16</v>
      </c>
      <c r="T98" s="25">
        <v>7</v>
      </c>
      <c r="U98" s="25"/>
      <c r="V98" s="25"/>
      <c r="W98" s="9">
        <v>13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11</v>
      </c>
      <c r="AD98" s="9">
        <f t="shared" si="17"/>
        <v>369</v>
      </c>
    </row>
    <row r="99" spans="1:30" s="3" customFormat="1" ht="16.5">
      <c r="A99" s="4">
        <v>5</v>
      </c>
      <c r="B99" s="13">
        <v>5</v>
      </c>
      <c r="C99" s="5" t="s">
        <v>204</v>
      </c>
      <c r="D99" s="5" t="s">
        <v>204</v>
      </c>
      <c r="E99" s="12">
        <v>1427</v>
      </c>
      <c r="F99" s="5" t="s">
        <v>33</v>
      </c>
      <c r="G99" s="24">
        <v>513</v>
      </c>
      <c r="H99" s="9">
        <v>52</v>
      </c>
      <c r="I99" s="9">
        <v>77</v>
      </c>
      <c r="J99" s="9">
        <v>55</v>
      </c>
      <c r="K99" s="9">
        <v>15</v>
      </c>
      <c r="L99" s="9">
        <v>8</v>
      </c>
      <c r="M99" s="9">
        <v>0</v>
      </c>
      <c r="N99" s="9">
        <v>26</v>
      </c>
      <c r="O99" s="9">
        <v>35</v>
      </c>
      <c r="P99" s="9">
        <v>2</v>
      </c>
      <c r="Q99" s="9">
        <v>36</v>
      </c>
      <c r="R99" s="9">
        <v>0</v>
      </c>
      <c r="S99" s="9">
        <v>17</v>
      </c>
      <c r="T99" s="25">
        <v>3</v>
      </c>
      <c r="U99" s="25"/>
      <c r="V99" s="25"/>
      <c r="W99" s="9">
        <v>27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14</v>
      </c>
      <c r="AD99" s="9">
        <f t="shared" si="17"/>
        <v>367</v>
      </c>
    </row>
    <row r="100" spans="1:30" s="3" customFormat="1" ht="16.5">
      <c r="A100" s="4">
        <v>5</v>
      </c>
      <c r="B100" s="13">
        <v>5</v>
      </c>
      <c r="C100" s="5" t="s">
        <v>204</v>
      </c>
      <c r="D100" s="5" t="s">
        <v>204</v>
      </c>
      <c r="E100" s="12">
        <v>1428</v>
      </c>
      <c r="F100" s="5" t="s">
        <v>31</v>
      </c>
      <c r="G100" s="24">
        <v>490</v>
      </c>
      <c r="H100" s="9">
        <v>32</v>
      </c>
      <c r="I100" s="9">
        <v>96</v>
      </c>
      <c r="J100" s="9">
        <v>15</v>
      </c>
      <c r="K100" s="9">
        <v>10</v>
      </c>
      <c r="L100" s="9">
        <v>9</v>
      </c>
      <c r="M100" s="9">
        <v>0</v>
      </c>
      <c r="N100" s="9">
        <v>108</v>
      </c>
      <c r="O100" s="9">
        <v>46</v>
      </c>
      <c r="P100" s="9">
        <v>0</v>
      </c>
      <c r="Q100" s="9">
        <v>30</v>
      </c>
      <c r="R100" s="9">
        <v>0</v>
      </c>
      <c r="S100" s="9">
        <v>11</v>
      </c>
      <c r="T100" s="25">
        <v>4</v>
      </c>
      <c r="U100" s="25"/>
      <c r="V100" s="25"/>
      <c r="W100" s="9">
        <v>20</v>
      </c>
      <c r="X100" s="9">
        <v>0</v>
      </c>
      <c r="Y100" s="9">
        <v>0</v>
      </c>
      <c r="Z100" s="9">
        <v>0</v>
      </c>
      <c r="AA100" s="9">
        <v>0</v>
      </c>
      <c r="AB100" s="9">
        <v>2</v>
      </c>
      <c r="AC100" s="9">
        <v>16</v>
      </c>
      <c r="AD100" s="9">
        <f t="shared" si="17"/>
        <v>399</v>
      </c>
    </row>
    <row r="101" spans="1:30" s="3" customFormat="1" ht="16.5">
      <c r="A101" s="4">
        <v>5</v>
      </c>
      <c r="B101" s="13">
        <v>5</v>
      </c>
      <c r="C101" s="5" t="s">
        <v>204</v>
      </c>
      <c r="D101" s="5" t="s">
        <v>204</v>
      </c>
      <c r="E101" s="12">
        <v>1428</v>
      </c>
      <c r="F101" s="5" t="s">
        <v>32</v>
      </c>
      <c r="G101" s="24">
        <v>489</v>
      </c>
      <c r="H101" s="9">
        <v>36</v>
      </c>
      <c r="I101" s="9">
        <v>91</v>
      </c>
      <c r="J101" s="9">
        <v>23</v>
      </c>
      <c r="K101" s="9">
        <v>12</v>
      </c>
      <c r="L101" s="9">
        <v>19</v>
      </c>
      <c r="M101" s="9">
        <v>1</v>
      </c>
      <c r="N101" s="9">
        <v>65</v>
      </c>
      <c r="O101" s="9">
        <v>38</v>
      </c>
      <c r="P101" s="9">
        <v>0</v>
      </c>
      <c r="Q101" s="9">
        <v>18</v>
      </c>
      <c r="R101" s="9">
        <v>0</v>
      </c>
      <c r="S101" s="9">
        <v>16</v>
      </c>
      <c r="T101" s="25">
        <v>4</v>
      </c>
      <c r="U101" s="25"/>
      <c r="V101" s="25"/>
      <c r="W101" s="9">
        <v>37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11</v>
      </c>
      <c r="AD101" s="9">
        <f t="shared" si="17"/>
        <v>371</v>
      </c>
    </row>
    <row r="102" spans="1:30" s="3" customFormat="1" ht="16.5">
      <c r="A102" s="4">
        <v>5</v>
      </c>
      <c r="B102" s="13">
        <v>5</v>
      </c>
      <c r="C102" s="5" t="s">
        <v>204</v>
      </c>
      <c r="D102" s="5" t="s">
        <v>204</v>
      </c>
      <c r="E102" s="12">
        <v>1429</v>
      </c>
      <c r="F102" s="5" t="s">
        <v>31</v>
      </c>
      <c r="G102" s="24">
        <v>606</v>
      </c>
      <c r="H102" s="9">
        <v>71</v>
      </c>
      <c r="I102" s="9">
        <v>78</v>
      </c>
      <c r="J102" s="9">
        <v>74</v>
      </c>
      <c r="K102" s="9">
        <v>30</v>
      </c>
      <c r="L102" s="9">
        <v>8</v>
      </c>
      <c r="M102" s="9">
        <v>0</v>
      </c>
      <c r="N102" s="9">
        <v>44</v>
      </c>
      <c r="O102" s="9">
        <v>25</v>
      </c>
      <c r="P102" s="9">
        <v>1</v>
      </c>
      <c r="Q102" s="9">
        <v>48</v>
      </c>
      <c r="R102" s="9">
        <v>0</v>
      </c>
      <c r="S102" s="9">
        <v>19</v>
      </c>
      <c r="T102" s="25">
        <v>5</v>
      </c>
      <c r="U102" s="25"/>
      <c r="V102" s="25"/>
      <c r="W102" s="9">
        <v>32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13</v>
      </c>
      <c r="AD102" s="9">
        <f t="shared" si="17"/>
        <v>448</v>
      </c>
    </row>
    <row r="103" spans="1:30" s="3" customFormat="1" ht="16.5">
      <c r="A103" s="4">
        <v>5</v>
      </c>
      <c r="B103" s="13">
        <v>5</v>
      </c>
      <c r="C103" s="5" t="s">
        <v>204</v>
      </c>
      <c r="D103" s="5" t="s">
        <v>204</v>
      </c>
      <c r="E103" s="12">
        <v>1429</v>
      </c>
      <c r="F103" s="5" t="s">
        <v>32</v>
      </c>
      <c r="G103" s="24">
        <v>605</v>
      </c>
      <c r="H103" s="9">
        <v>75</v>
      </c>
      <c r="I103" s="9">
        <v>88</v>
      </c>
      <c r="J103" s="9">
        <v>55</v>
      </c>
      <c r="K103" s="9">
        <v>25</v>
      </c>
      <c r="L103" s="9">
        <v>12</v>
      </c>
      <c r="M103" s="9">
        <v>0</v>
      </c>
      <c r="N103" s="9">
        <v>33</v>
      </c>
      <c r="O103" s="9">
        <v>52</v>
      </c>
      <c r="P103" s="9">
        <v>0</v>
      </c>
      <c r="Q103" s="9">
        <v>37</v>
      </c>
      <c r="R103" s="9">
        <v>0</v>
      </c>
      <c r="S103" s="9">
        <v>19</v>
      </c>
      <c r="T103" s="25">
        <v>8</v>
      </c>
      <c r="U103" s="25"/>
      <c r="V103" s="25"/>
      <c r="W103" s="9">
        <v>34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9">
        <v>9</v>
      </c>
      <c r="AD103" s="9">
        <f t="shared" si="17"/>
        <v>447</v>
      </c>
    </row>
    <row r="104" spans="1:30" s="3" customFormat="1" ht="16.5">
      <c r="A104" s="4">
        <v>5</v>
      </c>
      <c r="B104" s="13">
        <v>5</v>
      </c>
      <c r="C104" s="5" t="s">
        <v>204</v>
      </c>
      <c r="D104" s="5" t="s">
        <v>205</v>
      </c>
      <c r="E104" s="12">
        <v>1430</v>
      </c>
      <c r="F104" s="5" t="s">
        <v>31</v>
      </c>
      <c r="G104" s="24">
        <v>241</v>
      </c>
      <c r="H104" s="9">
        <v>17</v>
      </c>
      <c r="I104" s="9">
        <v>70</v>
      </c>
      <c r="J104" s="9">
        <v>25</v>
      </c>
      <c r="K104" s="9">
        <v>10</v>
      </c>
      <c r="L104" s="9">
        <v>1</v>
      </c>
      <c r="M104" s="9">
        <v>0</v>
      </c>
      <c r="N104" s="9">
        <v>3</v>
      </c>
      <c r="O104" s="9">
        <v>13</v>
      </c>
      <c r="P104" s="9">
        <v>0</v>
      </c>
      <c r="Q104" s="9">
        <v>15</v>
      </c>
      <c r="R104" s="9">
        <v>0</v>
      </c>
      <c r="S104" s="9">
        <v>9</v>
      </c>
      <c r="T104" s="25">
        <v>1</v>
      </c>
      <c r="U104" s="25"/>
      <c r="V104" s="25"/>
      <c r="W104" s="9">
        <v>9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5</v>
      </c>
      <c r="AD104" s="9">
        <f t="shared" si="17"/>
        <v>178</v>
      </c>
    </row>
    <row r="105" spans="1:30" s="3" customFormat="1" ht="16.5">
      <c r="B105" s="14" t="s">
        <v>63</v>
      </c>
      <c r="C105" s="659" t="s">
        <v>64</v>
      </c>
      <c r="D105" s="659"/>
      <c r="E105" s="23"/>
      <c r="F105" s="23"/>
      <c r="G105" s="16">
        <f>SUM(G95:G104)</f>
        <v>5042</v>
      </c>
      <c r="H105" s="16">
        <f t="shared" ref="H105:AD105" si="18">SUM(H95:H104)</f>
        <v>448</v>
      </c>
      <c r="I105" s="16">
        <f t="shared" si="18"/>
        <v>755</v>
      </c>
      <c r="J105" s="16">
        <f t="shared" si="18"/>
        <v>425</v>
      </c>
      <c r="K105" s="16">
        <f t="shared" si="18"/>
        <v>183</v>
      </c>
      <c r="L105" s="16">
        <f t="shared" si="18"/>
        <v>99</v>
      </c>
      <c r="M105" s="16">
        <f t="shared" si="18"/>
        <v>2</v>
      </c>
      <c r="N105" s="16">
        <f t="shared" si="18"/>
        <v>431</v>
      </c>
      <c r="O105" s="16">
        <f t="shared" si="18"/>
        <v>450</v>
      </c>
      <c r="P105" s="16">
        <f t="shared" si="18"/>
        <v>11</v>
      </c>
      <c r="Q105" s="16">
        <f t="shared" si="18"/>
        <v>329</v>
      </c>
      <c r="R105" s="16">
        <f t="shared" si="18"/>
        <v>0</v>
      </c>
      <c r="S105" s="16">
        <f t="shared" si="18"/>
        <v>168</v>
      </c>
      <c r="T105" s="16">
        <f t="shared" si="18"/>
        <v>44</v>
      </c>
      <c r="U105" s="16">
        <f t="shared" si="18"/>
        <v>0</v>
      </c>
      <c r="V105" s="16">
        <f t="shared" si="18"/>
        <v>0</v>
      </c>
      <c r="W105" s="16">
        <f t="shared" si="18"/>
        <v>260</v>
      </c>
      <c r="X105" s="16">
        <f t="shared" si="18"/>
        <v>0</v>
      </c>
      <c r="Y105" s="16">
        <f t="shared" si="18"/>
        <v>0</v>
      </c>
      <c r="Z105" s="16">
        <f t="shared" si="18"/>
        <v>0</v>
      </c>
      <c r="AA105" s="16">
        <f t="shared" si="18"/>
        <v>0</v>
      </c>
      <c r="AB105" s="16">
        <f t="shared" si="18"/>
        <v>2</v>
      </c>
      <c r="AC105" s="16">
        <f t="shared" si="18"/>
        <v>121</v>
      </c>
      <c r="AD105" s="16">
        <f t="shared" si="18"/>
        <v>3728</v>
      </c>
    </row>
    <row r="106" spans="1:30" s="3" customFormat="1" ht="16.5">
      <c r="E106" s="11"/>
      <c r="F106" s="11"/>
      <c r="T106" s="3">
        <f>T105/2</f>
        <v>22</v>
      </c>
    </row>
    <row r="107" spans="1:30" s="3" customFormat="1" ht="16.5">
      <c r="B107" s="14" t="s">
        <v>65</v>
      </c>
      <c r="C107" s="660" t="s">
        <v>66</v>
      </c>
      <c r="D107" s="661"/>
      <c r="E107" s="661"/>
      <c r="F107" s="662"/>
      <c r="G107" s="15" t="s">
        <v>6</v>
      </c>
      <c r="H107" s="8" t="s">
        <v>7</v>
      </c>
      <c r="I107" s="8" t="s">
        <v>8</v>
      </c>
      <c r="J107" s="8" t="s">
        <v>9</v>
      </c>
      <c r="K107" s="8" t="s">
        <v>10</v>
      </c>
      <c r="L107" s="8" t="s">
        <v>11</v>
      </c>
      <c r="M107" s="8" t="s">
        <v>12</v>
      </c>
      <c r="N107" s="8" t="s">
        <v>13</v>
      </c>
      <c r="O107" s="8" t="s">
        <v>14</v>
      </c>
      <c r="P107" s="8" t="s">
        <v>15</v>
      </c>
      <c r="Q107" s="8" t="s">
        <v>16</v>
      </c>
      <c r="R107" s="8" t="s">
        <v>17</v>
      </c>
      <c r="S107" s="8" t="s">
        <v>18</v>
      </c>
      <c r="T107" s="8" t="s">
        <v>22</v>
      </c>
      <c r="U107" s="8" t="s">
        <v>23</v>
      </c>
      <c r="V107" s="8" t="s">
        <v>24</v>
      </c>
      <c r="W107" s="8" t="s">
        <v>25</v>
      </c>
      <c r="X107" s="8" t="s">
        <v>26</v>
      </c>
      <c r="Y107" s="8" t="s">
        <v>27</v>
      </c>
      <c r="Z107" s="8" t="s">
        <v>28</v>
      </c>
      <c r="AA107" s="8" t="s">
        <v>29</v>
      </c>
    </row>
    <row r="108" spans="1:30" s="3" customFormat="1" ht="16.5">
      <c r="C108" s="663"/>
      <c r="D108" s="664"/>
      <c r="E108" s="664"/>
      <c r="F108" s="665"/>
      <c r="G108" s="9">
        <f>G105</f>
        <v>5042</v>
      </c>
      <c r="H108" s="9">
        <f>H105+22</f>
        <v>470</v>
      </c>
      <c r="I108" s="9">
        <v>755</v>
      </c>
      <c r="J108" s="9">
        <f>J105+22</f>
        <v>447</v>
      </c>
      <c r="K108" s="9">
        <v>183</v>
      </c>
      <c r="L108" s="9">
        <f t="shared" ref="L108:S108" si="19">L105</f>
        <v>99</v>
      </c>
      <c r="M108" s="9">
        <f t="shared" si="19"/>
        <v>2</v>
      </c>
      <c r="N108" s="9">
        <f t="shared" si="19"/>
        <v>431</v>
      </c>
      <c r="O108" s="9">
        <f t="shared" si="19"/>
        <v>450</v>
      </c>
      <c r="P108" s="9">
        <f t="shared" si="19"/>
        <v>11</v>
      </c>
      <c r="Q108" s="9">
        <f t="shared" si="19"/>
        <v>329</v>
      </c>
      <c r="R108" s="9">
        <f t="shared" si="19"/>
        <v>0</v>
      </c>
      <c r="S108" s="9">
        <f t="shared" si="19"/>
        <v>168</v>
      </c>
      <c r="T108" s="9">
        <v>260</v>
      </c>
      <c r="U108" s="9">
        <f>X95</f>
        <v>0</v>
      </c>
      <c r="V108" s="9">
        <f>Y95</f>
        <v>0</v>
      </c>
      <c r="W108" s="9">
        <f>Z95</f>
        <v>0</v>
      </c>
      <c r="X108" s="9">
        <f>AA95</f>
        <v>0</v>
      </c>
      <c r="Y108" s="9">
        <f>AB105</f>
        <v>2</v>
      </c>
      <c r="Z108" s="9">
        <f>AC105</f>
        <v>121</v>
      </c>
      <c r="AA108" s="9">
        <f>SUM(H108:Z108)</f>
        <v>3728</v>
      </c>
    </row>
    <row r="109" spans="1:30" s="3" customFormat="1" ht="16.5">
      <c r="E109" s="11"/>
      <c r="F109" s="11"/>
    </row>
    <row r="110" spans="1:30" s="3" customFormat="1" ht="30.75" customHeight="1">
      <c r="B110" s="14" t="s">
        <v>67</v>
      </c>
      <c r="C110" s="666" t="s">
        <v>68</v>
      </c>
      <c r="D110" s="666"/>
      <c r="E110" s="666"/>
      <c r="F110" s="666"/>
      <c r="G110" s="15" t="s">
        <v>6</v>
      </c>
      <c r="H110" s="667" t="s">
        <v>69</v>
      </c>
      <c r="I110" s="667"/>
      <c r="J110" s="8" t="s">
        <v>8</v>
      </c>
      <c r="K110" s="8" t="s">
        <v>10</v>
      </c>
      <c r="L110" s="8" t="s">
        <v>11</v>
      </c>
      <c r="M110" s="8" t="s">
        <v>12</v>
      </c>
      <c r="N110" s="8" t="s">
        <v>13</v>
      </c>
      <c r="O110" s="8" t="s">
        <v>14</v>
      </c>
      <c r="P110" s="8" t="s">
        <v>15</v>
      </c>
      <c r="Q110" s="8" t="s">
        <v>16</v>
      </c>
      <c r="R110" s="8" t="s">
        <v>17</v>
      </c>
      <c r="S110" s="8" t="s">
        <v>18</v>
      </c>
      <c r="T110" s="8" t="s">
        <v>22</v>
      </c>
      <c r="U110" s="8" t="s">
        <v>23</v>
      </c>
      <c r="V110" s="8" t="s">
        <v>24</v>
      </c>
      <c r="W110" s="8" t="s">
        <v>25</v>
      </c>
      <c r="X110" s="8" t="s">
        <v>26</v>
      </c>
      <c r="Y110" s="8" t="s">
        <v>27</v>
      </c>
      <c r="Z110" s="8" t="s">
        <v>28</v>
      </c>
      <c r="AA110" s="8" t="s">
        <v>29</v>
      </c>
    </row>
    <row r="111" spans="1:30" s="3" customFormat="1" ht="16.5">
      <c r="C111" s="666"/>
      <c r="D111" s="666"/>
      <c r="E111" s="666"/>
      <c r="F111" s="666"/>
      <c r="G111" s="9">
        <f>G105</f>
        <v>5042</v>
      </c>
      <c r="H111" s="668">
        <f>H108+J108</f>
        <v>917</v>
      </c>
      <c r="I111" s="668"/>
      <c r="J111" s="9">
        <v>755</v>
      </c>
      <c r="K111" s="9">
        <v>183</v>
      </c>
      <c r="L111" s="9">
        <f>L108</f>
        <v>99</v>
      </c>
      <c r="M111" s="9">
        <f t="shared" ref="M111:Q111" si="20">M108</f>
        <v>2</v>
      </c>
      <c r="N111" s="9">
        <f t="shared" si="20"/>
        <v>431</v>
      </c>
      <c r="O111" s="9">
        <f t="shared" si="20"/>
        <v>450</v>
      </c>
      <c r="P111" s="9">
        <f t="shared" si="20"/>
        <v>11</v>
      </c>
      <c r="Q111" s="9">
        <f t="shared" si="20"/>
        <v>329</v>
      </c>
      <c r="R111" s="9" t="s">
        <v>790</v>
      </c>
      <c r="S111" s="9">
        <f>S108</f>
        <v>168</v>
      </c>
      <c r="T111" s="9">
        <f>T108</f>
        <v>260</v>
      </c>
      <c r="U111" s="9" t="s">
        <v>790</v>
      </c>
      <c r="V111" s="285" t="s">
        <v>790</v>
      </c>
      <c r="W111" s="285" t="s">
        <v>790</v>
      </c>
      <c r="X111" s="285" t="s">
        <v>790</v>
      </c>
      <c r="Y111" s="9">
        <f>Y108</f>
        <v>2</v>
      </c>
      <c r="Z111" s="9">
        <f>Z108</f>
        <v>121</v>
      </c>
      <c r="AA111" s="9">
        <f>SUM(H111:Z111)</f>
        <v>3728</v>
      </c>
    </row>
    <row r="114" spans="1:30" s="3" customFormat="1" ht="16.5">
      <c r="A114" s="2" t="s">
        <v>0</v>
      </c>
      <c r="B114" s="7" t="s">
        <v>1</v>
      </c>
      <c r="C114" s="6" t="s">
        <v>2</v>
      </c>
      <c r="D114" s="6" t="s">
        <v>3</v>
      </c>
      <c r="E114" s="1" t="s">
        <v>4</v>
      </c>
      <c r="F114" s="1" t="s">
        <v>5</v>
      </c>
      <c r="G114" s="1" t="s">
        <v>6</v>
      </c>
      <c r="H114" s="8" t="s">
        <v>7</v>
      </c>
      <c r="I114" s="8" t="s">
        <v>8</v>
      </c>
      <c r="J114" s="8" t="s">
        <v>9</v>
      </c>
      <c r="K114" s="8" t="s">
        <v>10</v>
      </c>
      <c r="L114" s="8" t="s">
        <v>11</v>
      </c>
      <c r="M114" s="8" t="s">
        <v>12</v>
      </c>
      <c r="N114" s="8" t="s">
        <v>13</v>
      </c>
      <c r="O114" s="8" t="s">
        <v>14</v>
      </c>
      <c r="P114" s="8" t="s">
        <v>15</v>
      </c>
      <c r="Q114" s="8" t="s">
        <v>16</v>
      </c>
      <c r="R114" s="8" t="s">
        <v>17</v>
      </c>
      <c r="S114" s="8" t="s">
        <v>18</v>
      </c>
      <c r="T114" s="10" t="s">
        <v>19</v>
      </c>
      <c r="U114" s="10" t="s">
        <v>20</v>
      </c>
      <c r="V114" s="10" t="s">
        <v>21</v>
      </c>
      <c r="W114" s="8" t="s">
        <v>22</v>
      </c>
      <c r="X114" s="8" t="s">
        <v>23</v>
      </c>
      <c r="Y114" s="8" t="s">
        <v>24</v>
      </c>
      <c r="Z114" s="8" t="s">
        <v>25</v>
      </c>
      <c r="AA114" s="8" t="s">
        <v>26</v>
      </c>
      <c r="AB114" s="8" t="s">
        <v>27</v>
      </c>
      <c r="AC114" s="8" t="s">
        <v>28</v>
      </c>
      <c r="AD114" s="8" t="s">
        <v>29</v>
      </c>
    </row>
    <row r="115" spans="1:30" s="3" customFormat="1" ht="16.5">
      <c r="A115" s="4">
        <v>5</v>
      </c>
      <c r="B115" s="13">
        <v>334</v>
      </c>
      <c r="C115" s="5" t="s">
        <v>206</v>
      </c>
      <c r="D115" s="5" t="s">
        <v>206</v>
      </c>
      <c r="E115" s="12">
        <v>1589</v>
      </c>
      <c r="F115" s="5" t="s">
        <v>31</v>
      </c>
      <c r="G115" s="24">
        <v>571</v>
      </c>
      <c r="H115" s="9">
        <v>10</v>
      </c>
      <c r="I115" s="9">
        <v>130</v>
      </c>
      <c r="J115" s="9">
        <v>17</v>
      </c>
      <c r="K115" s="9">
        <v>7</v>
      </c>
      <c r="L115" s="9">
        <v>2</v>
      </c>
      <c r="M115" s="9">
        <v>3</v>
      </c>
      <c r="N115" s="9">
        <v>3</v>
      </c>
      <c r="O115" s="9">
        <v>0</v>
      </c>
      <c r="P115" s="9">
        <v>0</v>
      </c>
      <c r="Q115" s="9">
        <v>209</v>
      </c>
      <c r="R115" s="9">
        <v>0</v>
      </c>
      <c r="S115" s="9">
        <v>0</v>
      </c>
      <c r="T115" s="25"/>
      <c r="U115" s="25">
        <v>1</v>
      </c>
      <c r="V115" s="25"/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9">
        <v>0</v>
      </c>
      <c r="AC115" s="9">
        <v>13</v>
      </c>
      <c r="AD115" s="9">
        <f>SUM(H115:AC115)</f>
        <v>395</v>
      </c>
    </row>
    <row r="116" spans="1:30" s="3" customFormat="1" ht="16.5">
      <c r="A116" s="4">
        <v>5</v>
      </c>
      <c r="B116" s="13">
        <v>334</v>
      </c>
      <c r="C116" s="5" t="s">
        <v>206</v>
      </c>
      <c r="D116" s="5" t="s">
        <v>206</v>
      </c>
      <c r="E116" s="12">
        <v>1589</v>
      </c>
      <c r="F116" s="5" t="s">
        <v>32</v>
      </c>
      <c r="G116" s="24">
        <v>570</v>
      </c>
      <c r="H116" s="9">
        <v>11</v>
      </c>
      <c r="I116" s="9">
        <v>127</v>
      </c>
      <c r="J116" s="9">
        <v>30</v>
      </c>
      <c r="K116" s="9">
        <v>2</v>
      </c>
      <c r="L116" s="9">
        <v>2</v>
      </c>
      <c r="M116" s="9">
        <v>0</v>
      </c>
      <c r="N116" s="9">
        <v>5</v>
      </c>
      <c r="O116" s="9">
        <v>0</v>
      </c>
      <c r="P116" s="9">
        <v>0</v>
      </c>
      <c r="Q116" s="9">
        <v>195</v>
      </c>
      <c r="R116" s="9">
        <v>0</v>
      </c>
      <c r="S116" s="9">
        <v>0</v>
      </c>
      <c r="T116" s="25"/>
      <c r="U116" s="25">
        <v>0</v>
      </c>
      <c r="V116" s="25"/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9">
        <v>1</v>
      </c>
      <c r="AC116" s="9">
        <v>6</v>
      </c>
      <c r="AD116" s="9">
        <f t="shared" ref="AD116:AD121" si="21">SUM(H116:AC116)</f>
        <v>379</v>
      </c>
    </row>
    <row r="117" spans="1:30" s="3" customFormat="1" ht="16.5">
      <c r="A117" s="4">
        <v>5</v>
      </c>
      <c r="B117" s="13">
        <v>334</v>
      </c>
      <c r="C117" s="5" t="s">
        <v>206</v>
      </c>
      <c r="D117" s="5" t="s">
        <v>206</v>
      </c>
      <c r="E117" s="12">
        <v>1590</v>
      </c>
      <c r="F117" s="5" t="s">
        <v>31</v>
      </c>
      <c r="G117" s="24">
        <v>528</v>
      </c>
      <c r="H117" s="9">
        <v>5</v>
      </c>
      <c r="I117" s="9">
        <v>139</v>
      </c>
      <c r="J117" s="9">
        <v>31</v>
      </c>
      <c r="K117" s="9">
        <v>4</v>
      </c>
      <c r="L117" s="9">
        <v>4</v>
      </c>
      <c r="M117" s="9">
        <v>0</v>
      </c>
      <c r="N117" s="9">
        <v>5</v>
      </c>
      <c r="O117" s="9">
        <v>0</v>
      </c>
      <c r="P117" s="9">
        <v>0</v>
      </c>
      <c r="Q117" s="9">
        <v>156</v>
      </c>
      <c r="R117" s="9">
        <v>0</v>
      </c>
      <c r="S117" s="9">
        <v>0</v>
      </c>
      <c r="T117" s="25"/>
      <c r="U117" s="25">
        <v>6</v>
      </c>
      <c r="V117" s="25"/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9">
        <v>2</v>
      </c>
      <c r="AC117" s="9">
        <v>13</v>
      </c>
      <c r="AD117" s="9">
        <f t="shared" si="21"/>
        <v>365</v>
      </c>
    </row>
    <row r="118" spans="1:30" s="3" customFormat="1" ht="16.5">
      <c r="A118" s="4">
        <v>5</v>
      </c>
      <c r="B118" s="13">
        <v>334</v>
      </c>
      <c r="C118" s="5" t="s">
        <v>206</v>
      </c>
      <c r="D118" s="5" t="s">
        <v>206</v>
      </c>
      <c r="E118" s="12">
        <v>1590</v>
      </c>
      <c r="F118" s="5" t="s">
        <v>32</v>
      </c>
      <c r="G118" s="24">
        <v>528</v>
      </c>
      <c r="H118" s="9">
        <v>7</v>
      </c>
      <c r="I118" s="9">
        <v>169</v>
      </c>
      <c r="J118" s="9">
        <v>17</v>
      </c>
      <c r="K118" s="9">
        <v>3</v>
      </c>
      <c r="L118" s="9">
        <v>1</v>
      </c>
      <c r="M118" s="9">
        <v>2</v>
      </c>
      <c r="N118" s="9">
        <v>5</v>
      </c>
      <c r="O118" s="9">
        <v>0</v>
      </c>
      <c r="P118" s="9">
        <v>0</v>
      </c>
      <c r="Q118" s="9">
        <v>185</v>
      </c>
      <c r="R118" s="9">
        <v>0</v>
      </c>
      <c r="S118" s="9">
        <v>0</v>
      </c>
      <c r="T118" s="25"/>
      <c r="U118" s="25">
        <v>2</v>
      </c>
      <c r="V118" s="25"/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9">
        <v>0</v>
      </c>
      <c r="AC118" s="9">
        <v>3</v>
      </c>
      <c r="AD118" s="9">
        <f t="shared" si="21"/>
        <v>394</v>
      </c>
    </row>
    <row r="119" spans="1:30" s="3" customFormat="1" ht="16.5">
      <c r="A119" s="4">
        <v>5</v>
      </c>
      <c r="B119" s="13">
        <v>334</v>
      </c>
      <c r="C119" s="5" t="s">
        <v>206</v>
      </c>
      <c r="D119" s="5" t="s">
        <v>207</v>
      </c>
      <c r="E119" s="12">
        <v>1591</v>
      </c>
      <c r="F119" s="5" t="s">
        <v>31</v>
      </c>
      <c r="G119" s="24">
        <v>334</v>
      </c>
      <c r="H119" s="9">
        <v>1</v>
      </c>
      <c r="I119" s="9">
        <v>80</v>
      </c>
      <c r="J119" s="9">
        <v>5</v>
      </c>
      <c r="K119" s="9">
        <v>2</v>
      </c>
      <c r="L119" s="9">
        <v>3</v>
      </c>
      <c r="M119" s="9">
        <v>3</v>
      </c>
      <c r="N119" s="9">
        <v>14</v>
      </c>
      <c r="O119" s="9">
        <v>0</v>
      </c>
      <c r="P119" s="9">
        <v>0</v>
      </c>
      <c r="Q119" s="9">
        <v>110</v>
      </c>
      <c r="R119" s="9">
        <v>0</v>
      </c>
      <c r="S119" s="9">
        <v>0</v>
      </c>
      <c r="T119" s="25"/>
      <c r="U119" s="25">
        <v>0</v>
      </c>
      <c r="V119" s="25"/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9">
        <v>0</v>
      </c>
      <c r="AC119" s="9">
        <v>9</v>
      </c>
      <c r="AD119" s="9">
        <f t="shared" si="21"/>
        <v>227</v>
      </c>
    </row>
    <row r="120" spans="1:30" s="3" customFormat="1" ht="16.5">
      <c r="A120" s="4">
        <v>5</v>
      </c>
      <c r="B120" s="13">
        <v>334</v>
      </c>
      <c r="C120" s="5" t="s">
        <v>206</v>
      </c>
      <c r="D120" s="5" t="s">
        <v>208</v>
      </c>
      <c r="E120" s="12">
        <v>1592</v>
      </c>
      <c r="F120" s="5" t="s">
        <v>31</v>
      </c>
      <c r="G120" s="24">
        <v>536</v>
      </c>
      <c r="H120" s="9">
        <v>8</v>
      </c>
      <c r="I120" s="9">
        <v>98</v>
      </c>
      <c r="J120" s="9">
        <v>21</v>
      </c>
      <c r="K120" s="9">
        <v>2</v>
      </c>
      <c r="L120" s="9">
        <v>1</v>
      </c>
      <c r="M120" s="9">
        <v>1</v>
      </c>
      <c r="N120" s="9">
        <v>3</v>
      </c>
      <c r="O120" s="9">
        <v>0</v>
      </c>
      <c r="P120" s="9">
        <v>0</v>
      </c>
      <c r="Q120" s="9">
        <v>225</v>
      </c>
      <c r="R120" s="9">
        <v>0</v>
      </c>
      <c r="S120" s="9">
        <v>0</v>
      </c>
      <c r="T120" s="25"/>
      <c r="U120" s="25">
        <v>3</v>
      </c>
      <c r="V120" s="25"/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9">
        <v>0</v>
      </c>
      <c r="AC120" s="9">
        <v>10</v>
      </c>
      <c r="AD120" s="9">
        <f t="shared" si="21"/>
        <v>372</v>
      </c>
    </row>
    <row r="121" spans="1:30" s="3" customFormat="1" ht="16.5">
      <c r="A121" s="4">
        <v>5</v>
      </c>
      <c r="B121" s="13">
        <v>334</v>
      </c>
      <c r="C121" s="5" t="s">
        <v>206</v>
      </c>
      <c r="D121" s="5" t="s">
        <v>209</v>
      </c>
      <c r="E121" s="12">
        <v>1593</v>
      </c>
      <c r="F121" s="5" t="s">
        <v>31</v>
      </c>
      <c r="G121" s="24">
        <v>65</v>
      </c>
      <c r="H121" s="9">
        <v>1</v>
      </c>
      <c r="I121" s="9">
        <v>27</v>
      </c>
      <c r="J121" s="9">
        <v>2</v>
      </c>
      <c r="K121" s="9">
        <v>1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10</v>
      </c>
      <c r="R121" s="9">
        <v>0</v>
      </c>
      <c r="S121" s="9">
        <v>0</v>
      </c>
      <c r="T121" s="25"/>
      <c r="U121" s="25">
        <v>1</v>
      </c>
      <c r="V121" s="25"/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  <c r="AD121" s="9">
        <f t="shared" si="21"/>
        <v>42</v>
      </c>
    </row>
    <row r="122" spans="1:30" s="3" customFormat="1" ht="16.5">
      <c r="B122" s="14" t="s">
        <v>63</v>
      </c>
      <c r="C122" s="659" t="s">
        <v>64</v>
      </c>
      <c r="D122" s="659"/>
      <c r="E122" s="23"/>
      <c r="F122" s="23"/>
      <c r="G122" s="16">
        <f t="shared" ref="G122:AD122" si="22">SUM(G115:G121)</f>
        <v>3132</v>
      </c>
      <c r="H122" s="16">
        <f t="shared" si="22"/>
        <v>43</v>
      </c>
      <c r="I122" s="16">
        <f t="shared" si="22"/>
        <v>770</v>
      </c>
      <c r="J122" s="16">
        <f t="shared" si="22"/>
        <v>123</v>
      </c>
      <c r="K122" s="16">
        <f t="shared" si="22"/>
        <v>21</v>
      </c>
      <c r="L122" s="16">
        <f t="shared" si="22"/>
        <v>13</v>
      </c>
      <c r="M122" s="16">
        <f t="shared" si="22"/>
        <v>9</v>
      </c>
      <c r="N122" s="16">
        <f t="shared" si="22"/>
        <v>35</v>
      </c>
      <c r="O122" s="16">
        <f t="shared" si="22"/>
        <v>0</v>
      </c>
      <c r="P122" s="16">
        <f t="shared" si="22"/>
        <v>0</v>
      </c>
      <c r="Q122" s="16">
        <f t="shared" si="22"/>
        <v>1090</v>
      </c>
      <c r="R122" s="16">
        <f t="shared" si="22"/>
        <v>0</v>
      </c>
      <c r="S122" s="16">
        <f t="shared" si="22"/>
        <v>0</v>
      </c>
      <c r="T122" s="16">
        <f t="shared" si="22"/>
        <v>0</v>
      </c>
      <c r="U122" s="16">
        <f t="shared" si="22"/>
        <v>13</v>
      </c>
      <c r="V122" s="16">
        <f t="shared" si="22"/>
        <v>0</v>
      </c>
      <c r="W122" s="16">
        <f t="shared" si="22"/>
        <v>0</v>
      </c>
      <c r="X122" s="16">
        <f t="shared" si="22"/>
        <v>0</v>
      </c>
      <c r="Y122" s="16">
        <f t="shared" si="22"/>
        <v>0</v>
      </c>
      <c r="Z122" s="16">
        <f t="shared" si="22"/>
        <v>0</v>
      </c>
      <c r="AA122" s="16">
        <f t="shared" si="22"/>
        <v>0</v>
      </c>
      <c r="AB122" s="16">
        <f t="shared" si="22"/>
        <v>3</v>
      </c>
      <c r="AC122" s="16">
        <f t="shared" si="22"/>
        <v>54</v>
      </c>
      <c r="AD122" s="16">
        <f t="shared" si="22"/>
        <v>2174</v>
      </c>
    </row>
    <row r="123" spans="1:30" s="3" customFormat="1" ht="16.5">
      <c r="E123" s="11"/>
      <c r="F123" s="11"/>
    </row>
    <row r="124" spans="1:30" s="3" customFormat="1" ht="16.5">
      <c r="B124" s="14" t="s">
        <v>65</v>
      </c>
      <c r="C124" s="660" t="s">
        <v>66</v>
      </c>
      <c r="D124" s="661"/>
      <c r="E124" s="661"/>
      <c r="F124" s="662"/>
      <c r="G124" s="15" t="s">
        <v>6</v>
      </c>
      <c r="H124" s="8" t="s">
        <v>7</v>
      </c>
      <c r="I124" s="8" t="s">
        <v>8</v>
      </c>
      <c r="J124" s="8" t="s">
        <v>9</v>
      </c>
      <c r="K124" s="8" t="s">
        <v>10</v>
      </c>
      <c r="L124" s="8" t="s">
        <v>11</v>
      </c>
      <c r="M124" s="8" t="s">
        <v>12</v>
      </c>
      <c r="N124" s="8" t="s">
        <v>13</v>
      </c>
      <c r="O124" s="8" t="s">
        <v>14</v>
      </c>
      <c r="P124" s="8" t="s">
        <v>15</v>
      </c>
      <c r="Q124" s="8" t="s">
        <v>16</v>
      </c>
      <c r="R124" s="8" t="s">
        <v>17</v>
      </c>
      <c r="S124" s="8" t="s">
        <v>18</v>
      </c>
      <c r="T124" s="8" t="s">
        <v>22</v>
      </c>
      <c r="U124" s="8" t="s">
        <v>23</v>
      </c>
      <c r="V124" s="8" t="s">
        <v>24</v>
      </c>
      <c r="W124" s="8" t="s">
        <v>25</v>
      </c>
      <c r="X124" s="8" t="s">
        <v>26</v>
      </c>
      <c r="Y124" s="8" t="s">
        <v>27</v>
      </c>
      <c r="Z124" s="8" t="s">
        <v>28</v>
      </c>
      <c r="AA124" s="8" t="s">
        <v>29</v>
      </c>
    </row>
    <row r="125" spans="1:30" s="3" customFormat="1" ht="16.5">
      <c r="C125" s="663"/>
      <c r="D125" s="664"/>
      <c r="E125" s="664"/>
      <c r="F125" s="665"/>
      <c r="G125" s="9">
        <f>G122</f>
        <v>3132</v>
      </c>
      <c r="H125" s="9">
        <f>H122</f>
        <v>43</v>
      </c>
      <c r="I125" s="9">
        <f>I122+7</f>
        <v>777</v>
      </c>
      <c r="J125" s="9">
        <f>J122</f>
        <v>123</v>
      </c>
      <c r="K125" s="9">
        <f>K122+6</f>
        <v>27</v>
      </c>
      <c r="L125" s="9">
        <f t="shared" ref="L125:S125" si="23">L122</f>
        <v>13</v>
      </c>
      <c r="M125" s="9">
        <f t="shared" si="23"/>
        <v>9</v>
      </c>
      <c r="N125" s="9">
        <f t="shared" si="23"/>
        <v>35</v>
      </c>
      <c r="O125" s="9">
        <f t="shared" si="23"/>
        <v>0</v>
      </c>
      <c r="P125" s="9">
        <f t="shared" si="23"/>
        <v>0</v>
      </c>
      <c r="Q125" s="9">
        <f t="shared" si="23"/>
        <v>1090</v>
      </c>
      <c r="R125" s="9">
        <f t="shared" si="23"/>
        <v>0</v>
      </c>
      <c r="S125" s="9">
        <f t="shared" si="23"/>
        <v>0</v>
      </c>
      <c r="T125" s="9">
        <f>W115</f>
        <v>0</v>
      </c>
      <c r="U125" s="9">
        <f>X115</f>
        <v>0</v>
      </c>
      <c r="V125" s="9">
        <f>Y115</f>
        <v>0</v>
      </c>
      <c r="W125" s="9">
        <f>Z115</f>
        <v>0</v>
      </c>
      <c r="X125" s="9">
        <f>AA115</f>
        <v>0</v>
      </c>
      <c r="Y125" s="9">
        <f>AB122</f>
        <v>3</v>
      </c>
      <c r="Z125" s="9">
        <f>AC122</f>
        <v>54</v>
      </c>
      <c r="AA125" s="9">
        <f>SUM(H125:Z125)</f>
        <v>2174</v>
      </c>
    </row>
    <row r="126" spans="1:30" s="3" customFormat="1" ht="16.5">
      <c r="E126" s="11"/>
      <c r="F126" s="11"/>
    </row>
    <row r="127" spans="1:30" s="3" customFormat="1" ht="30.75" customHeight="1">
      <c r="B127" s="14" t="s">
        <v>67</v>
      </c>
      <c r="C127" s="666" t="s">
        <v>68</v>
      </c>
      <c r="D127" s="666"/>
      <c r="E127" s="666"/>
      <c r="F127" s="666"/>
      <c r="G127" s="15" t="s">
        <v>6</v>
      </c>
      <c r="H127" s="42" t="s">
        <v>7</v>
      </c>
      <c r="I127" s="672" t="s">
        <v>70</v>
      </c>
      <c r="J127" s="674"/>
      <c r="K127" s="43" t="s">
        <v>9</v>
      </c>
      <c r="L127" s="8" t="s">
        <v>11</v>
      </c>
      <c r="M127" s="8" t="s">
        <v>12</v>
      </c>
      <c r="N127" s="8" t="s">
        <v>13</v>
      </c>
      <c r="O127" s="8" t="s">
        <v>14</v>
      </c>
      <c r="P127" s="8" t="s">
        <v>15</v>
      </c>
      <c r="Q127" s="8" t="s">
        <v>16</v>
      </c>
      <c r="R127" s="8" t="s">
        <v>17</v>
      </c>
      <c r="S127" s="8" t="s">
        <v>18</v>
      </c>
      <c r="T127" s="8" t="s">
        <v>22</v>
      </c>
      <c r="U127" s="8" t="s">
        <v>23</v>
      </c>
      <c r="V127" s="8" t="s">
        <v>24</v>
      </c>
      <c r="W127" s="8" t="s">
        <v>25</v>
      </c>
      <c r="X127" s="8" t="s">
        <v>26</v>
      </c>
      <c r="Y127" s="8" t="s">
        <v>27</v>
      </c>
      <c r="Z127" s="8" t="s">
        <v>28</v>
      </c>
      <c r="AA127" s="8" t="s">
        <v>29</v>
      </c>
    </row>
    <row r="128" spans="1:30" s="3" customFormat="1" ht="16.5">
      <c r="C128" s="666"/>
      <c r="D128" s="666"/>
      <c r="E128" s="666"/>
      <c r="F128" s="666"/>
      <c r="G128" s="9">
        <f>G122</f>
        <v>3132</v>
      </c>
      <c r="H128" s="44">
        <f>H125</f>
        <v>43</v>
      </c>
      <c r="I128" s="675">
        <f>I125+K125</f>
        <v>804</v>
      </c>
      <c r="J128" s="676"/>
      <c r="K128" s="31">
        <f>J125</f>
        <v>123</v>
      </c>
      <c r="L128" s="9">
        <f>L125</f>
        <v>13</v>
      </c>
      <c r="M128" s="9">
        <f t="shared" ref="M128:Q128" si="24">M125</f>
        <v>9</v>
      </c>
      <c r="N128" s="9">
        <f t="shared" si="24"/>
        <v>35</v>
      </c>
      <c r="O128" s="9" t="s">
        <v>790</v>
      </c>
      <c r="P128" s="9" t="s">
        <v>790</v>
      </c>
      <c r="Q128" s="9">
        <f t="shared" si="24"/>
        <v>1090</v>
      </c>
      <c r="R128" s="9" t="s">
        <v>790</v>
      </c>
      <c r="S128" s="285" t="s">
        <v>790</v>
      </c>
      <c r="T128" s="285" t="s">
        <v>790</v>
      </c>
      <c r="U128" s="285" t="s">
        <v>790</v>
      </c>
      <c r="V128" s="285" t="s">
        <v>790</v>
      </c>
      <c r="W128" s="285" t="s">
        <v>790</v>
      </c>
      <c r="X128" s="285" t="s">
        <v>790</v>
      </c>
      <c r="Y128" s="9">
        <f>Y125</f>
        <v>3</v>
      </c>
      <c r="Z128" s="9">
        <f>Z125</f>
        <v>54</v>
      </c>
      <c r="AA128" s="9">
        <f>SUM(H128:Z128)</f>
        <v>2174</v>
      </c>
    </row>
    <row r="132" spans="1:30">
      <c r="A132" s="48" t="s">
        <v>0</v>
      </c>
      <c r="B132" s="55" t="s">
        <v>1</v>
      </c>
      <c r="C132" s="54" t="s">
        <v>2</v>
      </c>
      <c r="D132" s="54" t="s">
        <v>3</v>
      </c>
      <c r="E132" s="47" t="s">
        <v>4</v>
      </c>
      <c r="F132" s="47" t="s">
        <v>5</v>
      </c>
      <c r="G132" s="47" t="s">
        <v>6</v>
      </c>
      <c r="H132" s="56" t="s">
        <v>7</v>
      </c>
      <c r="I132" s="56" t="s">
        <v>8</v>
      </c>
      <c r="J132" s="56" t="s">
        <v>9</v>
      </c>
      <c r="K132" s="56" t="s">
        <v>10</v>
      </c>
      <c r="L132" s="56" t="s">
        <v>11</v>
      </c>
      <c r="M132" s="56" t="s">
        <v>12</v>
      </c>
      <c r="N132" s="56" t="s">
        <v>13</v>
      </c>
      <c r="O132" s="56" t="s">
        <v>14</v>
      </c>
      <c r="P132" s="56" t="s">
        <v>15</v>
      </c>
      <c r="Q132" s="56" t="s">
        <v>16</v>
      </c>
      <c r="R132" s="56" t="s">
        <v>17</v>
      </c>
      <c r="S132" s="56" t="s">
        <v>18</v>
      </c>
      <c r="T132" s="58" t="s">
        <v>19</v>
      </c>
      <c r="U132" s="58" t="s">
        <v>20</v>
      </c>
      <c r="V132" s="58" t="s">
        <v>21</v>
      </c>
      <c r="W132" s="56" t="s">
        <v>22</v>
      </c>
      <c r="X132" s="56" t="s">
        <v>23</v>
      </c>
      <c r="Y132" s="56" t="s">
        <v>24</v>
      </c>
      <c r="Z132" s="56" t="s">
        <v>25</v>
      </c>
      <c r="AA132" s="56" t="s">
        <v>26</v>
      </c>
      <c r="AB132" s="56" t="s">
        <v>27</v>
      </c>
      <c r="AC132" s="56" t="s">
        <v>28</v>
      </c>
      <c r="AD132" s="56" t="s">
        <v>29</v>
      </c>
    </row>
    <row r="133" spans="1:30" ht="16.5">
      <c r="A133" s="51">
        <v>5</v>
      </c>
      <c r="B133" s="62">
        <v>457</v>
      </c>
      <c r="C133" s="52" t="s">
        <v>210</v>
      </c>
      <c r="D133" s="52" t="s">
        <v>210</v>
      </c>
      <c r="E133" s="61">
        <v>1973</v>
      </c>
      <c r="F133" s="52" t="s">
        <v>31</v>
      </c>
      <c r="G133" s="53">
        <v>563</v>
      </c>
      <c r="H133" s="57">
        <v>234</v>
      </c>
      <c r="I133" s="57">
        <v>172</v>
      </c>
      <c r="J133" s="57">
        <v>10</v>
      </c>
      <c r="K133" s="57">
        <v>3</v>
      </c>
      <c r="L133" s="57">
        <v>2</v>
      </c>
      <c r="M133" s="57"/>
      <c r="N133" s="57"/>
      <c r="O133" s="57"/>
      <c r="P133" s="57">
        <v>4</v>
      </c>
      <c r="Q133" s="57">
        <v>15</v>
      </c>
      <c r="R133" s="57"/>
      <c r="S133" s="57"/>
      <c r="T133" s="59">
        <v>8</v>
      </c>
      <c r="U133" s="59">
        <v>0</v>
      </c>
      <c r="V133" s="59"/>
      <c r="W133" s="57"/>
      <c r="X133" s="57"/>
      <c r="Y133" s="57"/>
      <c r="Z133" s="57"/>
      <c r="AA133" s="57"/>
      <c r="AB133" s="57">
        <v>0</v>
      </c>
      <c r="AC133" s="57">
        <v>10</v>
      </c>
      <c r="AD133" s="57">
        <v>458</v>
      </c>
    </row>
    <row r="134" spans="1:30" ht="16.5">
      <c r="A134" s="51">
        <v>5</v>
      </c>
      <c r="B134" s="62">
        <v>457</v>
      </c>
      <c r="C134" s="52" t="s">
        <v>210</v>
      </c>
      <c r="D134" s="52" t="s">
        <v>210</v>
      </c>
      <c r="E134" s="61">
        <v>1974</v>
      </c>
      <c r="F134" s="52" t="s">
        <v>31</v>
      </c>
      <c r="G134" s="53">
        <v>504</v>
      </c>
      <c r="H134" s="57">
        <v>215</v>
      </c>
      <c r="I134" s="57">
        <v>136</v>
      </c>
      <c r="J134" s="57">
        <v>5</v>
      </c>
      <c r="K134" s="57">
        <v>2</v>
      </c>
      <c r="L134" s="57">
        <v>0</v>
      </c>
      <c r="M134" s="57"/>
      <c r="N134" s="57"/>
      <c r="O134" s="57"/>
      <c r="P134" s="57">
        <v>1</v>
      </c>
      <c r="Q134" s="57">
        <v>9</v>
      </c>
      <c r="R134" s="57"/>
      <c r="S134" s="57"/>
      <c r="T134" s="59">
        <v>3</v>
      </c>
      <c r="U134" s="59">
        <v>0</v>
      </c>
      <c r="V134" s="59"/>
      <c r="W134" s="57"/>
      <c r="X134" s="57"/>
      <c r="Y134" s="57"/>
      <c r="Z134" s="57"/>
      <c r="AA134" s="57"/>
      <c r="AB134" s="57">
        <v>0</v>
      </c>
      <c r="AC134" s="57">
        <v>10</v>
      </c>
      <c r="AD134" s="57">
        <v>381</v>
      </c>
    </row>
    <row r="135" spans="1:30" ht="16.5">
      <c r="A135" s="51">
        <v>5</v>
      </c>
      <c r="B135" s="62">
        <v>457</v>
      </c>
      <c r="C135" s="52" t="s">
        <v>210</v>
      </c>
      <c r="D135" s="52" t="s">
        <v>113</v>
      </c>
      <c r="E135" s="61">
        <v>1975</v>
      </c>
      <c r="F135" s="52" t="s">
        <v>31</v>
      </c>
      <c r="G135" s="53">
        <v>496</v>
      </c>
      <c r="H135" s="57">
        <v>212</v>
      </c>
      <c r="I135" s="57">
        <v>150</v>
      </c>
      <c r="J135" s="57">
        <v>4</v>
      </c>
      <c r="K135" s="57">
        <v>3</v>
      </c>
      <c r="L135" s="57">
        <v>2</v>
      </c>
      <c r="M135" s="57"/>
      <c r="N135" s="57"/>
      <c r="O135" s="57"/>
      <c r="P135" s="57">
        <v>3</v>
      </c>
      <c r="Q135" s="57">
        <v>3</v>
      </c>
      <c r="R135" s="57"/>
      <c r="S135" s="57"/>
      <c r="T135" s="59">
        <v>1</v>
      </c>
      <c r="U135" s="59">
        <v>1</v>
      </c>
      <c r="V135" s="59"/>
      <c r="W135" s="57"/>
      <c r="X135" s="57"/>
      <c r="Y135" s="57"/>
      <c r="Z135" s="57"/>
      <c r="AA135" s="57"/>
      <c r="AB135" s="57">
        <v>0</v>
      </c>
      <c r="AC135" s="57">
        <v>1</v>
      </c>
      <c r="AD135" s="57">
        <v>380</v>
      </c>
    </row>
    <row r="136" spans="1:30" ht="16.5">
      <c r="A136" s="46"/>
      <c r="B136" s="63" t="s">
        <v>63</v>
      </c>
      <c r="C136" s="659" t="s">
        <v>64</v>
      </c>
      <c r="D136" s="659"/>
      <c r="E136" s="66"/>
      <c r="F136" s="66"/>
      <c r="G136" s="65">
        <v>1563</v>
      </c>
      <c r="H136" s="65">
        <v>661</v>
      </c>
      <c r="I136" s="65">
        <v>458</v>
      </c>
      <c r="J136" s="65">
        <v>19</v>
      </c>
      <c r="K136" s="65">
        <v>8</v>
      </c>
      <c r="L136" s="65">
        <v>4</v>
      </c>
      <c r="M136" s="65"/>
      <c r="N136" s="65"/>
      <c r="O136" s="65"/>
      <c r="P136" s="65">
        <v>8</v>
      </c>
      <c r="Q136" s="65">
        <v>27</v>
      </c>
      <c r="R136" s="65"/>
      <c r="S136" s="65"/>
      <c r="T136" s="65">
        <v>12</v>
      </c>
      <c r="U136" s="65">
        <v>1</v>
      </c>
      <c r="V136" s="65"/>
      <c r="W136" s="65"/>
      <c r="X136" s="65"/>
      <c r="Y136" s="65"/>
      <c r="Z136" s="65"/>
      <c r="AA136" s="65"/>
      <c r="AB136" s="65">
        <v>0</v>
      </c>
      <c r="AC136" s="65">
        <v>21</v>
      </c>
      <c r="AD136" s="65">
        <v>1219</v>
      </c>
    </row>
    <row r="137" spans="1:30" ht="16.5">
      <c r="A137" s="46"/>
      <c r="B137" s="46"/>
      <c r="C137" s="46"/>
      <c r="D137" s="46"/>
      <c r="E137" s="60"/>
      <c r="F137" s="60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</row>
    <row r="138" spans="1:30" ht="16.5">
      <c r="B138" s="63" t="s">
        <v>65</v>
      </c>
      <c r="C138" s="660" t="s">
        <v>66</v>
      </c>
      <c r="D138" s="661"/>
      <c r="E138" s="661"/>
      <c r="F138" s="662"/>
      <c r="G138" s="64" t="s">
        <v>6</v>
      </c>
      <c r="H138" s="56" t="s">
        <v>7</v>
      </c>
      <c r="I138" s="56" t="s">
        <v>8</v>
      </c>
      <c r="J138" s="56" t="s">
        <v>9</v>
      </c>
      <c r="K138" s="56" t="s">
        <v>10</v>
      </c>
      <c r="L138" s="56" t="s">
        <v>11</v>
      </c>
      <c r="M138" s="56" t="s">
        <v>12</v>
      </c>
      <c r="N138" s="56" t="s">
        <v>13</v>
      </c>
      <c r="O138" s="56" t="s">
        <v>14</v>
      </c>
      <c r="P138" s="56" t="s">
        <v>15</v>
      </c>
      <c r="Q138" s="56" t="s">
        <v>16</v>
      </c>
      <c r="R138" s="56" t="s">
        <v>17</v>
      </c>
      <c r="S138" s="56" t="s">
        <v>18</v>
      </c>
      <c r="T138" s="56" t="s">
        <v>22</v>
      </c>
      <c r="U138" s="56" t="s">
        <v>23</v>
      </c>
      <c r="V138" s="56" t="s">
        <v>24</v>
      </c>
      <c r="W138" s="56" t="s">
        <v>25</v>
      </c>
      <c r="X138" s="56" t="s">
        <v>26</v>
      </c>
      <c r="Y138" s="56" t="s">
        <v>27</v>
      </c>
      <c r="Z138" s="56" t="s">
        <v>28</v>
      </c>
      <c r="AA138" s="56" t="s">
        <v>29</v>
      </c>
    </row>
    <row r="139" spans="1:30" ht="16.5">
      <c r="B139" s="46"/>
      <c r="C139" s="663"/>
      <c r="D139" s="664"/>
      <c r="E139" s="664"/>
      <c r="F139" s="665"/>
      <c r="G139" s="57">
        <v>1563</v>
      </c>
      <c r="H139" s="57">
        <v>667</v>
      </c>
      <c r="I139" s="57">
        <v>459</v>
      </c>
      <c r="J139" s="57">
        <v>25</v>
      </c>
      <c r="K139" s="57">
        <v>8</v>
      </c>
      <c r="L139" s="57">
        <v>4</v>
      </c>
      <c r="M139" s="57"/>
      <c r="N139" s="57"/>
      <c r="O139" s="57"/>
      <c r="P139" s="57">
        <v>8</v>
      </c>
      <c r="Q139" s="57">
        <v>27</v>
      </c>
      <c r="R139" s="57"/>
      <c r="S139" s="57"/>
      <c r="T139" s="57"/>
      <c r="U139" s="57"/>
      <c r="V139" s="57"/>
      <c r="W139" s="57"/>
      <c r="X139" s="57"/>
      <c r="Y139" s="57">
        <v>0</v>
      </c>
      <c r="Z139" s="57">
        <v>21</v>
      </c>
      <c r="AA139" s="57">
        <f>SUM(H139:Z139)</f>
        <v>1219</v>
      </c>
    </row>
    <row r="140" spans="1:30" ht="16.5">
      <c r="B140" s="46"/>
      <c r="C140" s="46"/>
      <c r="D140" s="46"/>
      <c r="E140" s="60"/>
      <c r="F140" s="60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</row>
    <row r="141" spans="1:30" ht="30" customHeight="1">
      <c r="B141" s="63" t="s">
        <v>67</v>
      </c>
      <c r="C141" s="666" t="s">
        <v>68</v>
      </c>
      <c r="D141" s="666"/>
      <c r="E141" s="666"/>
      <c r="F141" s="666"/>
      <c r="G141" s="64" t="s">
        <v>6</v>
      </c>
      <c r="H141" s="667" t="s">
        <v>69</v>
      </c>
      <c r="I141" s="667"/>
      <c r="J141" s="667" t="s">
        <v>70</v>
      </c>
      <c r="K141" s="667"/>
      <c r="L141" s="56" t="s">
        <v>11</v>
      </c>
      <c r="M141" s="56" t="s">
        <v>12</v>
      </c>
      <c r="N141" s="56" t="s">
        <v>13</v>
      </c>
      <c r="O141" s="56" t="s">
        <v>14</v>
      </c>
      <c r="P141" s="56" t="s">
        <v>15</v>
      </c>
      <c r="Q141" s="56" t="s">
        <v>16</v>
      </c>
      <c r="R141" s="56" t="s">
        <v>17</v>
      </c>
      <c r="S141" s="56" t="s">
        <v>18</v>
      </c>
      <c r="T141" s="56" t="s">
        <v>22</v>
      </c>
      <c r="U141" s="56" t="s">
        <v>23</v>
      </c>
      <c r="V141" s="56" t="s">
        <v>24</v>
      </c>
      <c r="W141" s="56" t="s">
        <v>25</v>
      </c>
      <c r="X141" s="56" t="s">
        <v>26</v>
      </c>
      <c r="Y141" s="56" t="s">
        <v>27</v>
      </c>
      <c r="Z141" s="56" t="s">
        <v>28</v>
      </c>
      <c r="AA141" s="56" t="s">
        <v>29</v>
      </c>
    </row>
    <row r="142" spans="1:30" ht="16.5">
      <c r="B142" s="46"/>
      <c r="C142" s="666"/>
      <c r="D142" s="666"/>
      <c r="E142" s="666"/>
      <c r="F142" s="666"/>
      <c r="G142" s="57">
        <v>1563</v>
      </c>
      <c r="H142" s="668">
        <f>H139+J139</f>
        <v>692</v>
      </c>
      <c r="I142" s="668"/>
      <c r="J142" s="668">
        <f>I139+K139</f>
        <v>467</v>
      </c>
      <c r="K142" s="668"/>
      <c r="L142" s="57">
        <v>4</v>
      </c>
      <c r="M142" s="57" t="s">
        <v>790</v>
      </c>
      <c r="N142" s="57" t="s">
        <v>790</v>
      </c>
      <c r="O142" s="57" t="s">
        <v>790</v>
      </c>
      <c r="P142" s="57">
        <v>8</v>
      </c>
      <c r="Q142" s="57">
        <v>27</v>
      </c>
      <c r="R142" s="57" t="s">
        <v>790</v>
      </c>
      <c r="S142" s="285" t="s">
        <v>790</v>
      </c>
      <c r="T142" s="285" t="s">
        <v>790</v>
      </c>
      <c r="U142" s="285" t="s">
        <v>790</v>
      </c>
      <c r="V142" s="285" t="s">
        <v>790</v>
      </c>
      <c r="W142" s="285" t="s">
        <v>790</v>
      </c>
      <c r="X142" s="285" t="s">
        <v>790</v>
      </c>
      <c r="Y142" s="57">
        <v>0</v>
      </c>
      <c r="Z142" s="57">
        <v>21</v>
      </c>
      <c r="AA142" s="285">
        <f>SUM(H142:Z142)</f>
        <v>1219</v>
      </c>
    </row>
    <row r="145" spans="1:30" s="49" customFormat="1" ht="16.5">
      <c r="A145" s="48" t="s">
        <v>0</v>
      </c>
      <c r="B145" s="55" t="s">
        <v>1</v>
      </c>
      <c r="C145" s="54" t="s">
        <v>2</v>
      </c>
      <c r="D145" s="54" t="s">
        <v>3</v>
      </c>
      <c r="E145" s="47" t="s">
        <v>4</v>
      </c>
      <c r="F145" s="47" t="s">
        <v>5</v>
      </c>
      <c r="G145" s="47" t="s">
        <v>6</v>
      </c>
      <c r="H145" s="56" t="s">
        <v>7</v>
      </c>
      <c r="I145" s="56" t="s">
        <v>8</v>
      </c>
      <c r="J145" s="56" t="s">
        <v>9</v>
      </c>
      <c r="K145" s="56" t="s">
        <v>10</v>
      </c>
      <c r="L145" s="56" t="s">
        <v>11</v>
      </c>
      <c r="M145" s="56" t="s">
        <v>12</v>
      </c>
      <c r="N145" s="56" t="s">
        <v>13</v>
      </c>
      <c r="O145" s="56" t="s">
        <v>14</v>
      </c>
      <c r="P145" s="56" t="s">
        <v>15</v>
      </c>
      <c r="Q145" s="56" t="s">
        <v>16</v>
      </c>
      <c r="R145" s="56" t="s">
        <v>17</v>
      </c>
      <c r="S145" s="56" t="s">
        <v>18</v>
      </c>
      <c r="T145" s="58" t="s">
        <v>19</v>
      </c>
      <c r="U145" s="58" t="s">
        <v>20</v>
      </c>
      <c r="V145" s="58" t="s">
        <v>21</v>
      </c>
      <c r="W145" s="56" t="s">
        <v>22</v>
      </c>
      <c r="X145" s="56" t="s">
        <v>23</v>
      </c>
      <c r="Y145" s="56" t="s">
        <v>24</v>
      </c>
      <c r="Z145" s="56" t="s">
        <v>25</v>
      </c>
      <c r="AA145" s="56" t="s">
        <v>26</v>
      </c>
      <c r="AB145" s="56" t="s">
        <v>27</v>
      </c>
      <c r="AC145" s="56" t="s">
        <v>28</v>
      </c>
      <c r="AD145" s="56" t="s">
        <v>29</v>
      </c>
    </row>
    <row r="146" spans="1:30" s="49" customFormat="1" ht="16.5">
      <c r="A146" s="51">
        <v>5</v>
      </c>
      <c r="B146" s="62">
        <v>2</v>
      </c>
      <c r="C146" s="52" t="s">
        <v>211</v>
      </c>
      <c r="D146" s="52"/>
      <c r="E146" s="61">
        <v>2112</v>
      </c>
      <c r="F146" s="52" t="s">
        <v>31</v>
      </c>
      <c r="G146" s="175">
        <v>671</v>
      </c>
      <c r="H146" s="57">
        <v>6</v>
      </c>
      <c r="I146" s="57">
        <v>145</v>
      </c>
      <c r="J146" s="57">
        <v>167</v>
      </c>
      <c r="K146" s="57">
        <v>2</v>
      </c>
      <c r="L146" s="57">
        <v>84</v>
      </c>
      <c r="M146" s="57">
        <v>0</v>
      </c>
      <c r="N146" s="57">
        <v>16</v>
      </c>
      <c r="O146" s="57">
        <v>0</v>
      </c>
      <c r="P146" s="57">
        <v>3</v>
      </c>
      <c r="Q146" s="57">
        <v>27</v>
      </c>
      <c r="R146" s="57">
        <v>0</v>
      </c>
      <c r="S146" s="57">
        <v>0</v>
      </c>
      <c r="T146" s="59">
        <v>5</v>
      </c>
      <c r="U146" s="59">
        <v>6</v>
      </c>
      <c r="V146" s="59"/>
      <c r="W146" s="57">
        <v>0</v>
      </c>
      <c r="X146" s="57">
        <v>0</v>
      </c>
      <c r="Y146" s="57">
        <v>0</v>
      </c>
      <c r="Z146" s="57">
        <v>0</v>
      </c>
      <c r="AA146" s="57">
        <v>0</v>
      </c>
      <c r="AB146" s="57">
        <v>0</v>
      </c>
      <c r="AC146" s="57">
        <v>8</v>
      </c>
      <c r="AD146" s="57">
        <f>SUM(H146:AC146)</f>
        <v>469</v>
      </c>
    </row>
    <row r="147" spans="1:30" s="49" customFormat="1" ht="16.5">
      <c r="A147" s="51">
        <v>5</v>
      </c>
      <c r="B147" s="62">
        <v>2</v>
      </c>
      <c r="C147" s="52" t="s">
        <v>211</v>
      </c>
      <c r="D147" s="52"/>
      <c r="E147" s="61">
        <v>2112</v>
      </c>
      <c r="F147" s="52" t="s">
        <v>32</v>
      </c>
      <c r="G147" s="175">
        <v>670</v>
      </c>
      <c r="H147" s="57">
        <v>4</v>
      </c>
      <c r="I147" s="57">
        <v>204</v>
      </c>
      <c r="J147" s="57">
        <v>97</v>
      </c>
      <c r="K147" s="57">
        <v>2</v>
      </c>
      <c r="L147" s="57">
        <v>79</v>
      </c>
      <c r="M147" s="57">
        <v>0</v>
      </c>
      <c r="N147" s="57">
        <v>23</v>
      </c>
      <c r="O147" s="57">
        <v>0</v>
      </c>
      <c r="P147" s="57">
        <v>4</v>
      </c>
      <c r="Q147" s="57">
        <v>29</v>
      </c>
      <c r="R147" s="57">
        <v>0</v>
      </c>
      <c r="S147" s="57">
        <v>0</v>
      </c>
      <c r="T147" s="59">
        <v>1</v>
      </c>
      <c r="U147" s="59">
        <v>6</v>
      </c>
      <c r="V147" s="59"/>
      <c r="W147" s="57">
        <v>0</v>
      </c>
      <c r="X147" s="57">
        <v>0</v>
      </c>
      <c r="Y147" s="57">
        <v>0</v>
      </c>
      <c r="Z147" s="57">
        <v>0</v>
      </c>
      <c r="AA147" s="57">
        <v>0</v>
      </c>
      <c r="AB147" s="57">
        <v>0</v>
      </c>
      <c r="AC147" s="57">
        <v>5</v>
      </c>
      <c r="AD147" s="57">
        <f t="shared" ref="AD147:AD157" si="25">SUM(H147:AC147)</f>
        <v>454</v>
      </c>
    </row>
    <row r="148" spans="1:30" s="49" customFormat="1" ht="16.5">
      <c r="A148" s="51">
        <v>5</v>
      </c>
      <c r="B148" s="62">
        <v>2</v>
      </c>
      <c r="C148" s="52" t="s">
        <v>211</v>
      </c>
      <c r="D148" s="52"/>
      <c r="E148" s="61">
        <v>2112</v>
      </c>
      <c r="F148" s="52" t="s">
        <v>33</v>
      </c>
      <c r="G148" s="175">
        <v>670</v>
      </c>
      <c r="H148" s="57">
        <v>6</v>
      </c>
      <c r="I148" s="57">
        <v>169</v>
      </c>
      <c r="J148" s="57">
        <v>125</v>
      </c>
      <c r="K148" s="57">
        <v>3</v>
      </c>
      <c r="L148" s="57">
        <v>99</v>
      </c>
      <c r="M148" s="57">
        <v>0</v>
      </c>
      <c r="N148" s="57">
        <v>22</v>
      </c>
      <c r="O148" s="57">
        <v>0</v>
      </c>
      <c r="P148" s="57">
        <v>3</v>
      </c>
      <c r="Q148" s="57">
        <v>39</v>
      </c>
      <c r="R148" s="57">
        <v>0</v>
      </c>
      <c r="S148" s="57">
        <v>0</v>
      </c>
      <c r="T148" s="59">
        <v>3</v>
      </c>
      <c r="U148" s="59">
        <v>0</v>
      </c>
      <c r="V148" s="59"/>
      <c r="W148" s="57">
        <v>0</v>
      </c>
      <c r="X148" s="57">
        <v>0</v>
      </c>
      <c r="Y148" s="57">
        <v>0</v>
      </c>
      <c r="Z148" s="57">
        <v>0</v>
      </c>
      <c r="AA148" s="57">
        <v>0</v>
      </c>
      <c r="AB148" s="57">
        <v>0</v>
      </c>
      <c r="AC148" s="57">
        <v>4</v>
      </c>
      <c r="AD148" s="57">
        <f t="shared" si="25"/>
        <v>473</v>
      </c>
    </row>
    <row r="149" spans="1:30" s="49" customFormat="1" ht="16.5">
      <c r="A149" s="51">
        <v>5</v>
      </c>
      <c r="B149" s="62">
        <v>2</v>
      </c>
      <c r="C149" s="52" t="s">
        <v>211</v>
      </c>
      <c r="D149" s="52"/>
      <c r="E149" s="61">
        <v>2113</v>
      </c>
      <c r="F149" s="280" t="s">
        <v>31</v>
      </c>
      <c r="G149" s="175">
        <v>617</v>
      </c>
      <c r="H149" s="57">
        <v>7</v>
      </c>
      <c r="I149" s="57">
        <v>135</v>
      </c>
      <c r="J149" s="57">
        <v>125</v>
      </c>
      <c r="K149" s="57">
        <v>1</v>
      </c>
      <c r="L149" s="57">
        <v>56</v>
      </c>
      <c r="M149" s="57">
        <v>0</v>
      </c>
      <c r="N149" s="57">
        <v>41</v>
      </c>
      <c r="O149" s="57">
        <v>0</v>
      </c>
      <c r="P149" s="57">
        <v>3</v>
      </c>
      <c r="Q149" s="57">
        <v>37</v>
      </c>
      <c r="R149" s="57">
        <v>0</v>
      </c>
      <c r="S149" s="57">
        <v>0</v>
      </c>
      <c r="T149" s="59">
        <v>5</v>
      </c>
      <c r="U149" s="59">
        <v>3</v>
      </c>
      <c r="V149" s="59"/>
      <c r="W149" s="57">
        <v>0</v>
      </c>
      <c r="X149" s="57">
        <v>0</v>
      </c>
      <c r="Y149" s="57">
        <v>0</v>
      </c>
      <c r="Z149" s="57">
        <v>0</v>
      </c>
      <c r="AA149" s="57">
        <v>0</v>
      </c>
      <c r="AB149" s="57">
        <v>0</v>
      </c>
      <c r="AC149" s="57">
        <v>7</v>
      </c>
      <c r="AD149" s="57">
        <f t="shared" si="25"/>
        <v>420</v>
      </c>
    </row>
    <row r="150" spans="1:30" s="49" customFormat="1" ht="16.5">
      <c r="A150" s="51">
        <v>5</v>
      </c>
      <c r="B150" s="62">
        <v>2</v>
      </c>
      <c r="C150" s="52" t="s">
        <v>211</v>
      </c>
      <c r="D150" s="52"/>
      <c r="E150" s="61">
        <v>2113</v>
      </c>
      <c r="F150" s="52" t="s">
        <v>32</v>
      </c>
      <c r="G150" s="175">
        <v>617</v>
      </c>
      <c r="H150" s="57">
        <v>11</v>
      </c>
      <c r="I150" s="57">
        <v>126</v>
      </c>
      <c r="J150" s="57">
        <v>103</v>
      </c>
      <c r="K150" s="57">
        <v>3</v>
      </c>
      <c r="L150" s="57">
        <v>52</v>
      </c>
      <c r="M150" s="57">
        <v>0</v>
      </c>
      <c r="N150" s="57">
        <v>38</v>
      </c>
      <c r="O150" s="57">
        <v>0</v>
      </c>
      <c r="P150" s="57">
        <v>0</v>
      </c>
      <c r="Q150" s="57">
        <v>28</v>
      </c>
      <c r="R150" s="57">
        <v>0</v>
      </c>
      <c r="S150" s="57">
        <v>0</v>
      </c>
      <c r="T150" s="59">
        <v>9</v>
      </c>
      <c r="U150" s="59">
        <v>4</v>
      </c>
      <c r="V150" s="59"/>
      <c r="W150" s="57">
        <v>0</v>
      </c>
      <c r="X150" s="57">
        <v>0</v>
      </c>
      <c r="Y150" s="57">
        <v>0</v>
      </c>
      <c r="Z150" s="57">
        <v>0</v>
      </c>
      <c r="AA150" s="57">
        <v>0</v>
      </c>
      <c r="AB150" s="57">
        <v>0</v>
      </c>
      <c r="AC150" s="57">
        <v>11</v>
      </c>
      <c r="AD150" s="57">
        <f t="shared" si="25"/>
        <v>385</v>
      </c>
    </row>
    <row r="151" spans="1:30" s="49" customFormat="1" ht="16.5">
      <c r="A151" s="51">
        <v>5</v>
      </c>
      <c r="B151" s="62">
        <v>2</v>
      </c>
      <c r="C151" s="52" t="s">
        <v>211</v>
      </c>
      <c r="D151" s="52"/>
      <c r="E151" s="61">
        <v>2113</v>
      </c>
      <c r="F151" s="52" t="s">
        <v>33</v>
      </c>
      <c r="G151" s="175">
        <v>617</v>
      </c>
      <c r="H151" s="57">
        <v>9</v>
      </c>
      <c r="I151" s="57">
        <v>118</v>
      </c>
      <c r="J151" s="57">
        <v>125</v>
      </c>
      <c r="K151" s="57">
        <v>3</v>
      </c>
      <c r="L151" s="57">
        <v>50</v>
      </c>
      <c r="M151" s="57">
        <v>0</v>
      </c>
      <c r="N151" s="57">
        <v>40</v>
      </c>
      <c r="O151" s="57">
        <v>0</v>
      </c>
      <c r="P151" s="57">
        <v>1</v>
      </c>
      <c r="Q151" s="57">
        <v>31</v>
      </c>
      <c r="R151" s="57">
        <v>0</v>
      </c>
      <c r="S151" s="57">
        <v>0</v>
      </c>
      <c r="T151" s="59">
        <v>4</v>
      </c>
      <c r="U151" s="59">
        <v>2</v>
      </c>
      <c r="V151" s="59"/>
      <c r="W151" s="57">
        <v>0</v>
      </c>
      <c r="X151" s="57">
        <v>0</v>
      </c>
      <c r="Y151" s="57">
        <v>0</v>
      </c>
      <c r="Z151" s="57">
        <v>0</v>
      </c>
      <c r="AA151" s="57">
        <v>0</v>
      </c>
      <c r="AB151" s="57">
        <v>0</v>
      </c>
      <c r="AC151" s="57">
        <v>12</v>
      </c>
      <c r="AD151" s="57">
        <f t="shared" si="25"/>
        <v>395</v>
      </c>
    </row>
    <row r="152" spans="1:30" s="49" customFormat="1" ht="16.5">
      <c r="A152" s="51">
        <v>5</v>
      </c>
      <c r="B152" s="62">
        <v>2</v>
      </c>
      <c r="C152" s="52" t="s">
        <v>211</v>
      </c>
      <c r="D152" s="52"/>
      <c r="E152" s="61">
        <v>2114</v>
      </c>
      <c r="F152" s="280" t="s">
        <v>31</v>
      </c>
      <c r="G152" s="175">
        <v>532</v>
      </c>
      <c r="H152" s="57">
        <v>10</v>
      </c>
      <c r="I152" s="57">
        <v>113</v>
      </c>
      <c r="J152" s="57">
        <v>95</v>
      </c>
      <c r="K152" s="57">
        <v>4</v>
      </c>
      <c r="L152" s="57">
        <v>65</v>
      </c>
      <c r="M152" s="57">
        <v>0</v>
      </c>
      <c r="N152" s="57">
        <v>20</v>
      </c>
      <c r="O152" s="57">
        <v>0</v>
      </c>
      <c r="P152" s="57">
        <v>3</v>
      </c>
      <c r="Q152" s="57">
        <v>26</v>
      </c>
      <c r="R152" s="57">
        <v>0</v>
      </c>
      <c r="S152" s="57">
        <v>0</v>
      </c>
      <c r="T152" s="59">
        <v>4</v>
      </c>
      <c r="U152" s="59">
        <v>6</v>
      </c>
      <c r="V152" s="59"/>
      <c r="W152" s="57">
        <v>0</v>
      </c>
      <c r="X152" s="57">
        <v>0</v>
      </c>
      <c r="Y152" s="57">
        <v>0</v>
      </c>
      <c r="Z152" s="57">
        <v>0</v>
      </c>
      <c r="AA152" s="57">
        <v>0</v>
      </c>
      <c r="AB152" s="57">
        <v>0</v>
      </c>
      <c r="AC152" s="57">
        <v>9</v>
      </c>
      <c r="AD152" s="57">
        <f t="shared" si="25"/>
        <v>355</v>
      </c>
    </row>
    <row r="153" spans="1:30" s="49" customFormat="1" ht="16.5">
      <c r="A153" s="51">
        <v>5</v>
      </c>
      <c r="B153" s="62">
        <v>2</v>
      </c>
      <c r="C153" s="52" t="s">
        <v>211</v>
      </c>
      <c r="D153" s="52"/>
      <c r="E153" s="61">
        <v>2114</v>
      </c>
      <c r="F153" s="52" t="s">
        <v>32</v>
      </c>
      <c r="G153" s="175">
        <v>532</v>
      </c>
      <c r="H153" s="57">
        <v>7</v>
      </c>
      <c r="I153" s="57">
        <v>137</v>
      </c>
      <c r="J153" s="57">
        <v>100</v>
      </c>
      <c r="K153" s="57">
        <v>2</v>
      </c>
      <c r="L153" s="57">
        <v>53</v>
      </c>
      <c r="M153" s="57">
        <v>0</v>
      </c>
      <c r="N153" s="57">
        <v>23</v>
      </c>
      <c r="O153" s="57">
        <v>0</v>
      </c>
      <c r="P153" s="57">
        <v>1</v>
      </c>
      <c r="Q153" s="57">
        <v>18</v>
      </c>
      <c r="R153" s="57">
        <v>0</v>
      </c>
      <c r="S153" s="57">
        <v>0</v>
      </c>
      <c r="T153" s="59">
        <v>5</v>
      </c>
      <c r="U153" s="59">
        <v>1</v>
      </c>
      <c r="V153" s="59"/>
      <c r="W153" s="57">
        <v>0</v>
      </c>
      <c r="X153" s="57">
        <v>0</v>
      </c>
      <c r="Y153" s="57">
        <v>0</v>
      </c>
      <c r="Z153" s="57">
        <v>0</v>
      </c>
      <c r="AA153" s="57">
        <v>0</v>
      </c>
      <c r="AB153" s="57">
        <v>0</v>
      </c>
      <c r="AC153" s="57">
        <v>5</v>
      </c>
      <c r="AD153" s="57">
        <f t="shared" si="25"/>
        <v>352</v>
      </c>
    </row>
    <row r="154" spans="1:30" s="49" customFormat="1" ht="16.5">
      <c r="A154" s="51">
        <v>5</v>
      </c>
      <c r="B154" s="62">
        <v>2</v>
      </c>
      <c r="C154" s="52" t="s">
        <v>211</v>
      </c>
      <c r="D154" s="52"/>
      <c r="E154" s="61">
        <v>2114</v>
      </c>
      <c r="F154" s="52" t="s">
        <v>33</v>
      </c>
      <c r="G154" s="175">
        <v>532</v>
      </c>
      <c r="H154" s="57">
        <v>9</v>
      </c>
      <c r="I154" s="57">
        <v>102</v>
      </c>
      <c r="J154" s="57">
        <v>95</v>
      </c>
      <c r="K154" s="57">
        <v>2</v>
      </c>
      <c r="L154" s="57">
        <v>50</v>
      </c>
      <c r="M154" s="57">
        <v>0</v>
      </c>
      <c r="N154" s="57">
        <v>28</v>
      </c>
      <c r="O154" s="57">
        <v>0</v>
      </c>
      <c r="P154" s="57">
        <v>1</v>
      </c>
      <c r="Q154" s="57">
        <v>23</v>
      </c>
      <c r="R154" s="57">
        <v>0</v>
      </c>
      <c r="S154" s="57">
        <v>0</v>
      </c>
      <c r="T154" s="59">
        <v>1</v>
      </c>
      <c r="U154" s="59">
        <v>2</v>
      </c>
      <c r="V154" s="59"/>
      <c r="W154" s="57">
        <v>0</v>
      </c>
      <c r="X154" s="57">
        <v>0</v>
      </c>
      <c r="Y154" s="57">
        <v>0</v>
      </c>
      <c r="Z154" s="57">
        <v>0</v>
      </c>
      <c r="AA154" s="57">
        <v>0</v>
      </c>
      <c r="AB154" s="57">
        <v>0</v>
      </c>
      <c r="AC154" s="57">
        <v>10</v>
      </c>
      <c r="AD154" s="57">
        <f t="shared" si="25"/>
        <v>323</v>
      </c>
    </row>
    <row r="155" spans="1:30" s="49" customFormat="1" ht="16.5">
      <c r="A155" s="51">
        <v>5</v>
      </c>
      <c r="B155" s="62">
        <v>2</v>
      </c>
      <c r="C155" s="52" t="s">
        <v>211</v>
      </c>
      <c r="D155" s="52"/>
      <c r="E155" s="61">
        <v>2115</v>
      </c>
      <c r="F155" s="280" t="s">
        <v>31</v>
      </c>
      <c r="G155" s="175">
        <v>589</v>
      </c>
      <c r="H155" s="57">
        <v>13</v>
      </c>
      <c r="I155" s="57">
        <v>69</v>
      </c>
      <c r="J155" s="57">
        <v>116</v>
      </c>
      <c r="K155" s="57">
        <v>3</v>
      </c>
      <c r="L155" s="57">
        <v>78</v>
      </c>
      <c r="M155" s="57">
        <v>0</v>
      </c>
      <c r="N155" s="57">
        <v>31</v>
      </c>
      <c r="O155" s="57">
        <v>0</v>
      </c>
      <c r="P155" s="57">
        <v>4</v>
      </c>
      <c r="Q155" s="57">
        <v>37</v>
      </c>
      <c r="R155" s="57">
        <v>0</v>
      </c>
      <c r="S155" s="57">
        <v>0</v>
      </c>
      <c r="T155" s="59">
        <v>1</v>
      </c>
      <c r="U155" s="59">
        <v>1</v>
      </c>
      <c r="V155" s="59"/>
      <c r="W155" s="57">
        <v>0</v>
      </c>
      <c r="X155" s="57">
        <v>0</v>
      </c>
      <c r="Y155" s="57">
        <v>0</v>
      </c>
      <c r="Z155" s="57">
        <v>0</v>
      </c>
      <c r="AA155" s="57">
        <v>0</v>
      </c>
      <c r="AB155" s="57">
        <v>0</v>
      </c>
      <c r="AC155" s="57">
        <v>6</v>
      </c>
      <c r="AD155" s="57">
        <f t="shared" si="25"/>
        <v>359</v>
      </c>
    </row>
    <row r="156" spans="1:30" s="49" customFormat="1" ht="16.5">
      <c r="A156" s="51">
        <v>5</v>
      </c>
      <c r="B156" s="62">
        <v>2</v>
      </c>
      <c r="C156" s="52" t="s">
        <v>211</v>
      </c>
      <c r="D156" s="52"/>
      <c r="E156" s="61">
        <v>2116</v>
      </c>
      <c r="F156" s="280" t="s">
        <v>31</v>
      </c>
      <c r="G156" s="175">
        <v>526</v>
      </c>
      <c r="H156" s="57">
        <v>16</v>
      </c>
      <c r="I156" s="57">
        <v>124</v>
      </c>
      <c r="J156" s="57">
        <v>166</v>
      </c>
      <c r="K156" s="57">
        <v>6</v>
      </c>
      <c r="L156" s="57">
        <v>26</v>
      </c>
      <c r="M156" s="57">
        <v>0</v>
      </c>
      <c r="N156" s="57">
        <v>1</v>
      </c>
      <c r="O156" s="57">
        <v>0</v>
      </c>
      <c r="P156" s="57">
        <v>2</v>
      </c>
      <c r="Q156" s="57">
        <v>9</v>
      </c>
      <c r="R156" s="57">
        <v>0</v>
      </c>
      <c r="S156" s="57">
        <v>0</v>
      </c>
      <c r="T156" s="59">
        <v>7</v>
      </c>
      <c r="U156" s="59">
        <v>4</v>
      </c>
      <c r="V156" s="59"/>
      <c r="W156" s="57">
        <v>0</v>
      </c>
      <c r="X156" s="57">
        <v>0</v>
      </c>
      <c r="Y156" s="57">
        <v>0</v>
      </c>
      <c r="Z156" s="57">
        <v>0</v>
      </c>
      <c r="AA156" s="57">
        <v>0</v>
      </c>
      <c r="AB156" s="57">
        <v>0</v>
      </c>
      <c r="AC156" s="57">
        <v>5</v>
      </c>
      <c r="AD156" s="57">
        <f t="shared" si="25"/>
        <v>366</v>
      </c>
    </row>
    <row r="157" spans="1:30" s="49" customFormat="1" ht="17.25" thickBot="1">
      <c r="A157" s="51">
        <v>5</v>
      </c>
      <c r="B157" s="62">
        <v>2</v>
      </c>
      <c r="C157" s="52" t="s">
        <v>211</v>
      </c>
      <c r="D157" s="52"/>
      <c r="E157" s="61">
        <v>2116</v>
      </c>
      <c r="F157" s="52" t="s">
        <v>32</v>
      </c>
      <c r="G157" s="177">
        <v>526</v>
      </c>
      <c r="H157" s="57">
        <v>19</v>
      </c>
      <c r="I157" s="57">
        <v>111</v>
      </c>
      <c r="J157" s="57">
        <v>176</v>
      </c>
      <c r="K157" s="57">
        <v>7</v>
      </c>
      <c r="L157" s="57">
        <v>11</v>
      </c>
      <c r="M157" s="57">
        <v>0</v>
      </c>
      <c r="N157" s="57">
        <v>1</v>
      </c>
      <c r="O157" s="57">
        <v>0</v>
      </c>
      <c r="P157" s="57">
        <v>2</v>
      </c>
      <c r="Q157" s="57">
        <v>9</v>
      </c>
      <c r="R157" s="57">
        <v>0</v>
      </c>
      <c r="S157" s="57">
        <v>0</v>
      </c>
      <c r="T157" s="59">
        <v>2</v>
      </c>
      <c r="U157" s="59">
        <v>6</v>
      </c>
      <c r="V157" s="59"/>
      <c r="W157" s="57">
        <v>0</v>
      </c>
      <c r="X157" s="57">
        <v>0</v>
      </c>
      <c r="Y157" s="57">
        <v>0</v>
      </c>
      <c r="Z157" s="57">
        <v>0</v>
      </c>
      <c r="AA157" s="57">
        <v>0</v>
      </c>
      <c r="AB157" s="57">
        <v>0</v>
      </c>
      <c r="AC157" s="57">
        <v>7</v>
      </c>
      <c r="AD157" s="57">
        <f t="shared" si="25"/>
        <v>351</v>
      </c>
    </row>
    <row r="158" spans="1:30" s="49" customFormat="1" ht="16.5">
      <c r="B158" s="63" t="s">
        <v>63</v>
      </c>
      <c r="C158" s="659" t="s">
        <v>64</v>
      </c>
      <c r="D158" s="659"/>
      <c r="E158" s="66"/>
      <c r="F158" s="66"/>
      <c r="G158" s="293">
        <f>SUM(G146:G157)</f>
        <v>7099</v>
      </c>
      <c r="H158" s="65">
        <f>SUM(H146:H157)</f>
        <v>117</v>
      </c>
      <c r="I158" s="65">
        <f t="shared" ref="I158:Z158" si="26">SUM(I146:I157)</f>
        <v>1553</v>
      </c>
      <c r="J158" s="65">
        <f t="shared" si="26"/>
        <v>1490</v>
      </c>
      <c r="K158" s="65">
        <f t="shared" si="26"/>
        <v>38</v>
      </c>
      <c r="L158" s="65">
        <f t="shared" si="26"/>
        <v>703</v>
      </c>
      <c r="M158" s="65">
        <f t="shared" si="26"/>
        <v>0</v>
      </c>
      <c r="N158" s="65">
        <f t="shared" si="26"/>
        <v>284</v>
      </c>
      <c r="O158" s="65">
        <f t="shared" si="26"/>
        <v>0</v>
      </c>
      <c r="P158" s="65">
        <f t="shared" si="26"/>
        <v>27</v>
      </c>
      <c r="Q158" s="65">
        <f t="shared" si="26"/>
        <v>313</v>
      </c>
      <c r="R158" s="65">
        <f t="shared" si="26"/>
        <v>0</v>
      </c>
      <c r="S158" s="65">
        <f t="shared" si="26"/>
        <v>0</v>
      </c>
      <c r="T158" s="65">
        <f t="shared" si="26"/>
        <v>47</v>
      </c>
      <c r="U158" s="65">
        <f t="shared" si="26"/>
        <v>41</v>
      </c>
      <c r="V158" s="65">
        <f t="shared" si="26"/>
        <v>0</v>
      </c>
      <c r="W158" s="65">
        <f t="shared" si="26"/>
        <v>0</v>
      </c>
      <c r="X158" s="65">
        <f t="shared" si="26"/>
        <v>0</v>
      </c>
      <c r="Y158" s="65">
        <f t="shared" si="26"/>
        <v>0</v>
      </c>
      <c r="Z158" s="65">
        <f t="shared" si="26"/>
        <v>0</v>
      </c>
      <c r="AA158" s="65">
        <f>SUM(AA146:AA157)</f>
        <v>0</v>
      </c>
      <c r="AB158" s="65">
        <f t="shared" ref="AB158:AD158" si="27">SUM(AB146:AB157)</f>
        <v>0</v>
      </c>
      <c r="AC158" s="65">
        <f t="shared" si="27"/>
        <v>89</v>
      </c>
      <c r="AD158" s="65">
        <f t="shared" si="27"/>
        <v>4702</v>
      </c>
    </row>
    <row r="159" spans="1:30" s="49" customFormat="1" ht="16.5">
      <c r="E159" s="60"/>
      <c r="F159" s="60"/>
      <c r="T159" s="49">
        <f>T158/2</f>
        <v>23.5</v>
      </c>
      <c r="U159" s="49">
        <f>U158/2</f>
        <v>20.5</v>
      </c>
    </row>
    <row r="160" spans="1:30" s="49" customFormat="1" ht="16.5">
      <c r="B160" s="63" t="s">
        <v>65</v>
      </c>
      <c r="C160" s="660" t="s">
        <v>66</v>
      </c>
      <c r="D160" s="661"/>
      <c r="E160" s="661"/>
      <c r="F160" s="662"/>
      <c r="G160" s="64" t="s">
        <v>6</v>
      </c>
      <c r="H160" s="56" t="s">
        <v>7</v>
      </c>
      <c r="I160" s="56" t="s">
        <v>8</v>
      </c>
      <c r="J160" s="56" t="s">
        <v>9</v>
      </c>
      <c r="K160" s="56" t="s">
        <v>10</v>
      </c>
      <c r="L160" s="56" t="s">
        <v>11</v>
      </c>
      <c r="M160" s="56" t="s">
        <v>12</v>
      </c>
      <c r="N160" s="56" t="s">
        <v>13</v>
      </c>
      <c r="O160" s="56" t="s">
        <v>14</v>
      </c>
      <c r="P160" s="56" t="s">
        <v>15</v>
      </c>
      <c r="Q160" s="56" t="s">
        <v>16</v>
      </c>
      <c r="R160" s="56" t="s">
        <v>17</v>
      </c>
      <c r="S160" s="56" t="s">
        <v>18</v>
      </c>
      <c r="T160" s="56" t="s">
        <v>22</v>
      </c>
      <c r="U160" s="56" t="s">
        <v>23</v>
      </c>
      <c r="V160" s="56" t="s">
        <v>24</v>
      </c>
      <c r="W160" s="56" t="s">
        <v>25</v>
      </c>
      <c r="X160" s="56" t="s">
        <v>26</v>
      </c>
      <c r="Y160" s="56" t="s">
        <v>27</v>
      </c>
      <c r="Z160" s="56" t="s">
        <v>28</v>
      </c>
      <c r="AA160" s="56" t="s">
        <v>29</v>
      </c>
    </row>
    <row r="161" spans="1:30" s="49" customFormat="1" ht="16.5">
      <c r="C161" s="663"/>
      <c r="D161" s="664"/>
      <c r="E161" s="664"/>
      <c r="F161" s="665"/>
      <c r="G161" s="285">
        <f>SUM(G146:G157)</f>
        <v>7099</v>
      </c>
      <c r="H161" s="57">
        <f>H158+23</f>
        <v>140</v>
      </c>
      <c r="I161" s="57">
        <f>I158+21</f>
        <v>1574</v>
      </c>
      <c r="J161" s="57">
        <f>J158+24</f>
        <v>1514</v>
      </c>
      <c r="K161" s="57">
        <f>K158+20</f>
        <v>58</v>
      </c>
      <c r="L161" s="57">
        <f t="shared" ref="L161:S161" si="28">L158</f>
        <v>703</v>
      </c>
      <c r="M161" s="57">
        <f t="shared" si="28"/>
        <v>0</v>
      </c>
      <c r="N161" s="57">
        <f t="shared" si="28"/>
        <v>284</v>
      </c>
      <c r="O161" s="57">
        <f t="shared" si="28"/>
        <v>0</v>
      </c>
      <c r="P161" s="57">
        <f t="shared" si="28"/>
        <v>27</v>
      </c>
      <c r="Q161" s="57">
        <f t="shared" si="28"/>
        <v>313</v>
      </c>
      <c r="R161" s="57">
        <f t="shared" si="28"/>
        <v>0</v>
      </c>
      <c r="S161" s="57">
        <f t="shared" si="28"/>
        <v>0</v>
      </c>
      <c r="T161" s="57">
        <f>W146</f>
        <v>0</v>
      </c>
      <c r="U161" s="57">
        <f t="shared" ref="U161:X161" si="29">X146</f>
        <v>0</v>
      </c>
      <c r="V161" s="57">
        <f t="shared" si="29"/>
        <v>0</v>
      </c>
      <c r="W161" s="57">
        <f t="shared" si="29"/>
        <v>0</v>
      </c>
      <c r="X161" s="57">
        <f t="shared" si="29"/>
        <v>0</v>
      </c>
      <c r="Y161" s="57">
        <f>AB158</f>
        <v>0</v>
      </c>
      <c r="Z161" s="57">
        <f>AC158</f>
        <v>89</v>
      </c>
      <c r="AA161" s="57">
        <f>SUM(H161:Z161)</f>
        <v>4702</v>
      </c>
    </row>
    <row r="162" spans="1:30" s="49" customFormat="1" ht="16.5">
      <c r="E162" s="60"/>
      <c r="F162" s="60"/>
    </row>
    <row r="163" spans="1:30" s="49" customFormat="1" ht="30.75" customHeight="1">
      <c r="B163" s="63" t="s">
        <v>67</v>
      </c>
      <c r="C163" s="666" t="s">
        <v>68</v>
      </c>
      <c r="D163" s="666"/>
      <c r="E163" s="666"/>
      <c r="F163" s="666"/>
      <c r="G163" s="64" t="s">
        <v>6</v>
      </c>
      <c r="H163" s="667" t="s">
        <v>69</v>
      </c>
      <c r="I163" s="667"/>
      <c r="J163" s="667" t="s">
        <v>70</v>
      </c>
      <c r="K163" s="667"/>
      <c r="L163" s="56" t="s">
        <v>11</v>
      </c>
      <c r="M163" s="56" t="s">
        <v>12</v>
      </c>
      <c r="N163" s="56" t="s">
        <v>13</v>
      </c>
      <c r="O163" s="56" t="s">
        <v>14</v>
      </c>
      <c r="P163" s="56" t="s">
        <v>15</v>
      </c>
      <c r="Q163" s="56" t="s">
        <v>16</v>
      </c>
      <c r="R163" s="56" t="s">
        <v>17</v>
      </c>
      <c r="S163" s="56" t="s">
        <v>18</v>
      </c>
      <c r="T163" s="56" t="s">
        <v>22</v>
      </c>
      <c r="U163" s="56" t="s">
        <v>23</v>
      </c>
      <c r="V163" s="56" t="s">
        <v>24</v>
      </c>
      <c r="W163" s="56" t="s">
        <v>25</v>
      </c>
      <c r="X163" s="56" t="s">
        <v>26</v>
      </c>
      <c r="Y163" s="56" t="s">
        <v>27</v>
      </c>
      <c r="Z163" s="56" t="s">
        <v>28</v>
      </c>
      <c r="AA163" s="56" t="s">
        <v>29</v>
      </c>
    </row>
    <row r="164" spans="1:30" s="49" customFormat="1" ht="16.5">
      <c r="C164" s="666"/>
      <c r="D164" s="666"/>
      <c r="E164" s="666"/>
      <c r="F164" s="666"/>
      <c r="G164" s="57">
        <f>G158</f>
        <v>7099</v>
      </c>
      <c r="H164" s="668">
        <f>H161+J161</f>
        <v>1654</v>
      </c>
      <c r="I164" s="668"/>
      <c r="J164" s="668">
        <f>I161+K161</f>
        <v>1632</v>
      </c>
      <c r="K164" s="668"/>
      <c r="L164" s="57">
        <f>L161</f>
        <v>703</v>
      </c>
      <c r="M164" s="57" t="s">
        <v>790</v>
      </c>
      <c r="N164" s="57">
        <f t="shared" ref="N164:Q164" si="30">N161</f>
        <v>284</v>
      </c>
      <c r="O164" s="57" t="s">
        <v>790</v>
      </c>
      <c r="P164" s="57">
        <f t="shared" si="30"/>
        <v>27</v>
      </c>
      <c r="Q164" s="57">
        <f t="shared" si="30"/>
        <v>313</v>
      </c>
      <c r="R164" s="57" t="s">
        <v>790</v>
      </c>
      <c r="S164" s="285" t="s">
        <v>790</v>
      </c>
      <c r="T164" s="285" t="s">
        <v>790</v>
      </c>
      <c r="U164" s="285" t="s">
        <v>790</v>
      </c>
      <c r="V164" s="285" t="s">
        <v>790</v>
      </c>
      <c r="W164" s="285" t="s">
        <v>790</v>
      </c>
      <c r="X164" s="285" t="s">
        <v>790</v>
      </c>
      <c r="Y164" s="57">
        <f>Y161</f>
        <v>0</v>
      </c>
      <c r="Z164" s="57">
        <f>Z161</f>
        <v>89</v>
      </c>
      <c r="AA164" s="57">
        <f>SUM(H164:Z164)</f>
        <v>4702</v>
      </c>
    </row>
    <row r="167" spans="1:30" s="49" customFormat="1" ht="16.5">
      <c r="A167" s="48" t="s">
        <v>0</v>
      </c>
      <c r="B167" s="55" t="s">
        <v>1</v>
      </c>
      <c r="C167" s="54" t="s">
        <v>2</v>
      </c>
      <c r="D167" s="54" t="s">
        <v>3</v>
      </c>
      <c r="E167" s="47" t="s">
        <v>4</v>
      </c>
      <c r="F167" s="47" t="s">
        <v>5</v>
      </c>
      <c r="G167" s="47" t="s">
        <v>6</v>
      </c>
      <c r="H167" s="56" t="s">
        <v>7</v>
      </c>
      <c r="I167" s="56" t="s">
        <v>8</v>
      </c>
      <c r="J167" s="56" t="s">
        <v>9</v>
      </c>
      <c r="K167" s="56" t="s">
        <v>10</v>
      </c>
      <c r="L167" s="56" t="s">
        <v>11</v>
      </c>
      <c r="M167" s="56" t="s">
        <v>12</v>
      </c>
      <c r="N167" s="56" t="s">
        <v>13</v>
      </c>
      <c r="O167" s="56" t="s">
        <v>14</v>
      </c>
      <c r="P167" s="56" t="s">
        <v>15</v>
      </c>
      <c r="Q167" s="56" t="s">
        <v>16</v>
      </c>
      <c r="R167" s="56" t="s">
        <v>17</v>
      </c>
      <c r="S167" s="56" t="s">
        <v>18</v>
      </c>
      <c r="T167" s="58" t="s">
        <v>19</v>
      </c>
      <c r="U167" s="58" t="s">
        <v>20</v>
      </c>
      <c r="V167" s="58" t="s">
        <v>21</v>
      </c>
      <c r="W167" s="56" t="s">
        <v>22</v>
      </c>
      <c r="X167" s="56" t="s">
        <v>23</v>
      </c>
      <c r="Y167" s="56" t="s">
        <v>24</v>
      </c>
      <c r="Z167" s="56" t="s">
        <v>25</v>
      </c>
      <c r="AA167" s="56" t="s">
        <v>26</v>
      </c>
      <c r="AB167" s="56" t="s">
        <v>27</v>
      </c>
      <c r="AC167" s="56" t="s">
        <v>28</v>
      </c>
      <c r="AD167" s="56" t="s">
        <v>29</v>
      </c>
    </row>
    <row r="168" spans="1:30" s="49" customFormat="1" ht="16.5">
      <c r="A168" s="51">
        <v>1</v>
      </c>
      <c r="B168" s="62">
        <v>9</v>
      </c>
      <c r="C168" s="52" t="s">
        <v>797</v>
      </c>
      <c r="D168" s="52"/>
      <c r="E168" s="61">
        <v>2305</v>
      </c>
      <c r="F168" s="52" t="s">
        <v>31</v>
      </c>
      <c r="G168" s="175">
        <v>701</v>
      </c>
      <c r="H168" s="57">
        <v>0</v>
      </c>
      <c r="I168" s="57">
        <v>89</v>
      </c>
      <c r="J168" s="57">
        <v>10</v>
      </c>
      <c r="K168" s="57">
        <v>4</v>
      </c>
      <c r="L168" s="57">
        <v>216</v>
      </c>
      <c r="M168" s="57">
        <v>29</v>
      </c>
      <c r="N168" s="57">
        <v>7</v>
      </c>
      <c r="O168" s="57">
        <v>37</v>
      </c>
      <c r="P168" s="57">
        <v>0</v>
      </c>
      <c r="Q168" s="57">
        <v>57</v>
      </c>
      <c r="R168" s="57">
        <v>0</v>
      </c>
      <c r="S168" s="57">
        <v>0</v>
      </c>
      <c r="T168" s="59">
        <v>0</v>
      </c>
      <c r="U168" s="59">
        <v>1</v>
      </c>
      <c r="V168" s="59"/>
      <c r="W168" s="57">
        <v>0</v>
      </c>
      <c r="X168" s="57">
        <v>0</v>
      </c>
      <c r="Y168" s="57">
        <v>0</v>
      </c>
      <c r="Z168" s="57">
        <v>0</v>
      </c>
      <c r="AA168" s="57">
        <v>0</v>
      </c>
      <c r="AB168" s="57">
        <v>0</v>
      </c>
      <c r="AC168" s="57">
        <v>7</v>
      </c>
      <c r="AD168" s="57">
        <f>SUM(H168:AC168)</f>
        <v>457</v>
      </c>
    </row>
    <row r="169" spans="1:30" s="49" customFormat="1" ht="16.5">
      <c r="A169" s="51">
        <v>1</v>
      </c>
      <c r="B169" s="62">
        <v>9</v>
      </c>
      <c r="C169" s="280" t="s">
        <v>797</v>
      </c>
      <c r="D169" s="52"/>
      <c r="E169" s="61">
        <v>2305</v>
      </c>
      <c r="F169" s="176" t="s">
        <v>32</v>
      </c>
      <c r="G169" s="175">
        <v>700</v>
      </c>
      <c r="H169" s="57">
        <v>0</v>
      </c>
      <c r="I169" s="57">
        <v>97</v>
      </c>
      <c r="J169" s="57">
        <v>4</v>
      </c>
      <c r="K169" s="57">
        <v>2</v>
      </c>
      <c r="L169" s="57">
        <v>211</v>
      </c>
      <c r="M169" s="57">
        <v>31</v>
      </c>
      <c r="N169" s="57">
        <v>19</v>
      </c>
      <c r="O169" s="57">
        <v>33</v>
      </c>
      <c r="P169" s="57">
        <v>0</v>
      </c>
      <c r="Q169" s="57">
        <v>59</v>
      </c>
      <c r="R169" s="57">
        <v>0</v>
      </c>
      <c r="S169" s="57">
        <v>0</v>
      </c>
      <c r="T169" s="59">
        <v>0</v>
      </c>
      <c r="U169" s="59">
        <v>1</v>
      </c>
      <c r="V169" s="59"/>
      <c r="W169" s="57">
        <v>0</v>
      </c>
      <c r="X169" s="57">
        <v>0</v>
      </c>
      <c r="Y169" s="57">
        <v>0</v>
      </c>
      <c r="Z169" s="57">
        <v>0</v>
      </c>
      <c r="AA169" s="57">
        <v>0</v>
      </c>
      <c r="AB169" s="57">
        <v>0</v>
      </c>
      <c r="AC169" s="57">
        <v>15</v>
      </c>
      <c r="AD169" s="57">
        <f t="shared" ref="AD169:AD176" si="31">SUM(H169:AC169)</f>
        <v>472</v>
      </c>
    </row>
    <row r="170" spans="1:30" s="49" customFormat="1" ht="16.5">
      <c r="A170" s="51">
        <v>1</v>
      </c>
      <c r="B170" s="62">
        <v>9</v>
      </c>
      <c r="C170" s="280" t="s">
        <v>797</v>
      </c>
      <c r="D170" s="52"/>
      <c r="E170" s="61">
        <v>2306</v>
      </c>
      <c r="F170" s="52" t="s">
        <v>31</v>
      </c>
      <c r="G170" s="175">
        <v>602</v>
      </c>
      <c r="H170" s="57">
        <v>1</v>
      </c>
      <c r="I170" s="57">
        <v>113</v>
      </c>
      <c r="J170" s="57">
        <v>8</v>
      </c>
      <c r="K170" s="57">
        <v>1</v>
      </c>
      <c r="L170" s="57">
        <v>159</v>
      </c>
      <c r="M170" s="57">
        <v>29</v>
      </c>
      <c r="N170" s="57">
        <v>13</v>
      </c>
      <c r="O170" s="57">
        <v>23</v>
      </c>
      <c r="P170" s="57">
        <v>0</v>
      </c>
      <c r="Q170" s="57">
        <v>45</v>
      </c>
      <c r="R170" s="57">
        <v>0</v>
      </c>
      <c r="S170" s="57">
        <v>0</v>
      </c>
      <c r="T170" s="59">
        <v>0</v>
      </c>
      <c r="U170" s="59">
        <v>3</v>
      </c>
      <c r="V170" s="59"/>
      <c r="W170" s="57">
        <v>0</v>
      </c>
      <c r="X170" s="57">
        <v>0</v>
      </c>
      <c r="Y170" s="57">
        <v>0</v>
      </c>
      <c r="Z170" s="57">
        <v>0</v>
      </c>
      <c r="AA170" s="57">
        <v>0</v>
      </c>
      <c r="AB170" s="57">
        <v>1</v>
      </c>
      <c r="AC170" s="57">
        <v>8</v>
      </c>
      <c r="AD170" s="57">
        <f t="shared" si="31"/>
        <v>404</v>
      </c>
    </row>
    <row r="171" spans="1:30" s="49" customFormat="1" ht="16.5">
      <c r="A171" s="51">
        <v>1</v>
      </c>
      <c r="B171" s="62">
        <v>9</v>
      </c>
      <c r="C171" s="280" t="s">
        <v>797</v>
      </c>
      <c r="D171" s="52"/>
      <c r="E171" s="61">
        <v>2306</v>
      </c>
      <c r="F171" s="176" t="s">
        <v>32</v>
      </c>
      <c r="G171" s="175">
        <v>602</v>
      </c>
      <c r="H171" s="57">
        <v>1</v>
      </c>
      <c r="I171" s="57">
        <v>81</v>
      </c>
      <c r="J171" s="57">
        <v>8</v>
      </c>
      <c r="K171" s="57">
        <v>2</v>
      </c>
      <c r="L171" s="57">
        <v>155</v>
      </c>
      <c r="M171" s="57">
        <v>26</v>
      </c>
      <c r="N171" s="57">
        <v>5</v>
      </c>
      <c r="O171" s="57">
        <v>26</v>
      </c>
      <c r="P171" s="57">
        <v>0</v>
      </c>
      <c r="Q171" s="57">
        <v>32</v>
      </c>
      <c r="R171" s="57">
        <v>0</v>
      </c>
      <c r="S171" s="57">
        <v>0</v>
      </c>
      <c r="T171" s="59">
        <v>0</v>
      </c>
      <c r="U171" s="59">
        <v>1</v>
      </c>
      <c r="V171" s="59"/>
      <c r="W171" s="57">
        <v>0</v>
      </c>
      <c r="X171" s="57">
        <v>0</v>
      </c>
      <c r="Y171" s="57">
        <v>0</v>
      </c>
      <c r="Z171" s="57">
        <v>0</v>
      </c>
      <c r="AA171" s="57">
        <v>0</v>
      </c>
      <c r="AB171" s="57">
        <v>0</v>
      </c>
      <c r="AC171" s="57">
        <v>15</v>
      </c>
      <c r="AD171" s="57">
        <f t="shared" si="31"/>
        <v>352</v>
      </c>
    </row>
    <row r="172" spans="1:30" s="49" customFormat="1" ht="16.5">
      <c r="A172" s="51">
        <v>1</v>
      </c>
      <c r="B172" s="62">
        <v>9</v>
      </c>
      <c r="C172" s="280" t="s">
        <v>797</v>
      </c>
      <c r="D172" s="52"/>
      <c r="E172" s="61">
        <v>2307</v>
      </c>
      <c r="F172" s="52" t="s">
        <v>31</v>
      </c>
      <c r="G172" s="175">
        <v>424</v>
      </c>
      <c r="H172" s="57">
        <v>1</v>
      </c>
      <c r="I172" s="57">
        <v>60</v>
      </c>
      <c r="J172" s="57">
        <v>1</v>
      </c>
      <c r="K172" s="57">
        <v>1</v>
      </c>
      <c r="L172" s="57">
        <v>142</v>
      </c>
      <c r="M172" s="57">
        <v>27</v>
      </c>
      <c r="N172" s="57">
        <v>2</v>
      </c>
      <c r="O172" s="57">
        <v>15</v>
      </c>
      <c r="P172" s="57">
        <v>0</v>
      </c>
      <c r="Q172" s="57">
        <v>17</v>
      </c>
      <c r="R172" s="57">
        <v>0</v>
      </c>
      <c r="S172" s="57">
        <v>0</v>
      </c>
      <c r="T172" s="59">
        <v>0</v>
      </c>
      <c r="U172" s="59">
        <v>0</v>
      </c>
      <c r="V172" s="59"/>
      <c r="W172" s="57">
        <v>0</v>
      </c>
      <c r="X172" s="57">
        <v>0</v>
      </c>
      <c r="Y172" s="57">
        <v>0</v>
      </c>
      <c r="Z172" s="57">
        <v>0</v>
      </c>
      <c r="AA172" s="57">
        <v>0</v>
      </c>
      <c r="AB172" s="57">
        <v>1</v>
      </c>
      <c r="AC172" s="57">
        <v>5</v>
      </c>
      <c r="AD172" s="57">
        <f t="shared" si="31"/>
        <v>272</v>
      </c>
    </row>
    <row r="173" spans="1:30" s="49" customFormat="1" ht="16.5">
      <c r="A173" s="51">
        <v>1</v>
      </c>
      <c r="B173" s="62">
        <v>9</v>
      </c>
      <c r="C173" s="280" t="s">
        <v>797</v>
      </c>
      <c r="D173" s="52"/>
      <c r="E173" s="61">
        <v>2307</v>
      </c>
      <c r="F173" s="52" t="s">
        <v>32</v>
      </c>
      <c r="G173" s="175">
        <v>424</v>
      </c>
      <c r="H173" s="57">
        <v>2</v>
      </c>
      <c r="I173" s="57">
        <v>66</v>
      </c>
      <c r="J173" s="57">
        <v>0</v>
      </c>
      <c r="K173" s="57">
        <v>0</v>
      </c>
      <c r="L173" s="57">
        <v>164</v>
      </c>
      <c r="M173" s="57">
        <v>16</v>
      </c>
      <c r="N173" s="57">
        <v>1</v>
      </c>
      <c r="O173" s="57">
        <v>20</v>
      </c>
      <c r="P173" s="57">
        <v>0</v>
      </c>
      <c r="Q173" s="57">
        <v>22</v>
      </c>
      <c r="R173" s="57">
        <v>0</v>
      </c>
      <c r="S173" s="57">
        <v>0</v>
      </c>
      <c r="T173" s="59">
        <v>0</v>
      </c>
      <c r="U173" s="59">
        <v>0</v>
      </c>
      <c r="V173" s="59"/>
      <c r="W173" s="57">
        <v>0</v>
      </c>
      <c r="X173" s="57">
        <v>0</v>
      </c>
      <c r="Y173" s="57">
        <v>0</v>
      </c>
      <c r="Z173" s="57">
        <v>0</v>
      </c>
      <c r="AA173" s="57">
        <v>0</v>
      </c>
      <c r="AB173" s="57">
        <v>0</v>
      </c>
      <c r="AC173" s="57">
        <v>3</v>
      </c>
      <c r="AD173" s="57">
        <f t="shared" si="31"/>
        <v>294</v>
      </c>
    </row>
    <row r="174" spans="1:30" s="49" customFormat="1" ht="16.5">
      <c r="A174" s="51">
        <v>1</v>
      </c>
      <c r="B174" s="62">
        <v>9</v>
      </c>
      <c r="C174" s="280" t="s">
        <v>797</v>
      </c>
      <c r="D174" s="52"/>
      <c r="E174" s="61">
        <v>2308</v>
      </c>
      <c r="F174" s="52" t="s">
        <v>31</v>
      </c>
      <c r="G174" s="175">
        <v>452</v>
      </c>
      <c r="H174" s="57">
        <v>2</v>
      </c>
      <c r="I174" s="57">
        <v>71</v>
      </c>
      <c r="J174" s="57">
        <v>0</v>
      </c>
      <c r="K174" s="57">
        <v>0</v>
      </c>
      <c r="L174" s="57">
        <v>133</v>
      </c>
      <c r="M174" s="57">
        <v>29</v>
      </c>
      <c r="N174" s="57">
        <v>3</v>
      </c>
      <c r="O174" s="57">
        <v>27</v>
      </c>
      <c r="P174" s="57">
        <v>0</v>
      </c>
      <c r="Q174" s="57">
        <v>35</v>
      </c>
      <c r="R174" s="57">
        <v>0</v>
      </c>
      <c r="S174" s="57">
        <v>0</v>
      </c>
      <c r="T174" s="59">
        <v>0</v>
      </c>
      <c r="U174" s="59">
        <v>0</v>
      </c>
      <c r="V174" s="59"/>
      <c r="W174" s="57">
        <v>0</v>
      </c>
      <c r="X174" s="57">
        <v>0</v>
      </c>
      <c r="Y174" s="57">
        <v>0</v>
      </c>
      <c r="Z174" s="57">
        <v>0</v>
      </c>
      <c r="AA174" s="57">
        <v>0</v>
      </c>
      <c r="AB174" s="57">
        <v>0</v>
      </c>
      <c r="AC174" s="57">
        <v>9</v>
      </c>
      <c r="AD174" s="57">
        <f t="shared" si="31"/>
        <v>309</v>
      </c>
    </row>
    <row r="175" spans="1:30" s="49" customFormat="1" ht="16.5">
      <c r="A175" s="51">
        <v>1</v>
      </c>
      <c r="B175" s="62">
        <v>9</v>
      </c>
      <c r="C175" s="280" t="s">
        <v>797</v>
      </c>
      <c r="D175" s="52"/>
      <c r="E175" s="61">
        <v>2308</v>
      </c>
      <c r="F175" s="176" t="s">
        <v>32</v>
      </c>
      <c r="G175" s="175">
        <v>452</v>
      </c>
      <c r="H175" s="57">
        <v>0</v>
      </c>
      <c r="I175" s="57">
        <v>91</v>
      </c>
      <c r="J175" s="57">
        <v>3</v>
      </c>
      <c r="K175" s="57">
        <v>0</v>
      </c>
      <c r="L175" s="57">
        <v>111</v>
      </c>
      <c r="M175" s="57">
        <v>24</v>
      </c>
      <c r="N175" s="57">
        <v>2</v>
      </c>
      <c r="O175" s="57">
        <v>27</v>
      </c>
      <c r="P175" s="57">
        <v>0</v>
      </c>
      <c r="Q175" s="57">
        <v>26</v>
      </c>
      <c r="R175" s="57">
        <v>0</v>
      </c>
      <c r="S175" s="57">
        <v>0</v>
      </c>
      <c r="T175" s="59">
        <v>0</v>
      </c>
      <c r="U175" s="59">
        <v>1</v>
      </c>
      <c r="V175" s="59"/>
      <c r="W175" s="57">
        <v>0</v>
      </c>
      <c r="X175" s="57">
        <v>0</v>
      </c>
      <c r="Y175" s="57">
        <v>0</v>
      </c>
      <c r="Z175" s="57">
        <v>0</v>
      </c>
      <c r="AA175" s="57">
        <v>0</v>
      </c>
      <c r="AB175" s="57">
        <v>0</v>
      </c>
      <c r="AC175" s="57">
        <v>11</v>
      </c>
      <c r="AD175" s="57">
        <f t="shared" si="31"/>
        <v>296</v>
      </c>
    </row>
    <row r="176" spans="1:30" s="49" customFormat="1" ht="16.5">
      <c r="A176" s="51">
        <v>1</v>
      </c>
      <c r="B176" s="62">
        <v>9</v>
      </c>
      <c r="C176" s="280" t="s">
        <v>797</v>
      </c>
      <c r="D176" s="52"/>
      <c r="E176" s="61">
        <v>2309</v>
      </c>
      <c r="F176" s="52" t="s">
        <v>31</v>
      </c>
      <c r="G176" s="175">
        <v>436</v>
      </c>
      <c r="H176" s="57">
        <v>1</v>
      </c>
      <c r="I176" s="57">
        <v>97</v>
      </c>
      <c r="J176" s="57">
        <v>1</v>
      </c>
      <c r="K176" s="57">
        <v>1</v>
      </c>
      <c r="L176" s="57">
        <v>134</v>
      </c>
      <c r="M176" s="57">
        <v>23</v>
      </c>
      <c r="N176" s="57">
        <v>1</v>
      </c>
      <c r="O176" s="57">
        <v>18</v>
      </c>
      <c r="P176" s="57">
        <v>0</v>
      </c>
      <c r="Q176" s="57">
        <v>31</v>
      </c>
      <c r="R176" s="57">
        <v>0</v>
      </c>
      <c r="S176" s="57">
        <v>0</v>
      </c>
      <c r="T176" s="59">
        <v>0</v>
      </c>
      <c r="U176" s="59">
        <v>1</v>
      </c>
      <c r="V176" s="59"/>
      <c r="W176" s="57">
        <v>0</v>
      </c>
      <c r="X176" s="57">
        <v>0</v>
      </c>
      <c r="Y176" s="57">
        <v>0</v>
      </c>
      <c r="Z176" s="57">
        <v>0</v>
      </c>
      <c r="AA176" s="57">
        <v>0</v>
      </c>
      <c r="AB176" s="57">
        <v>1</v>
      </c>
      <c r="AC176" s="57">
        <v>6</v>
      </c>
      <c r="AD176" s="57">
        <f t="shared" si="31"/>
        <v>315</v>
      </c>
    </row>
    <row r="177" spans="1:30" s="49" customFormat="1" ht="16.5">
      <c r="A177" s="51">
        <v>1</v>
      </c>
      <c r="B177" s="62">
        <v>9</v>
      </c>
      <c r="C177" s="280" t="s">
        <v>797</v>
      </c>
      <c r="D177" s="52"/>
      <c r="E177" s="61">
        <v>2309</v>
      </c>
      <c r="F177" s="176" t="s">
        <v>32</v>
      </c>
      <c r="G177" s="175">
        <v>436</v>
      </c>
      <c r="H177" s="57">
        <v>1</v>
      </c>
      <c r="I177" s="57">
        <v>73</v>
      </c>
      <c r="J177" s="57">
        <v>2</v>
      </c>
      <c r="K177" s="57">
        <v>2</v>
      </c>
      <c r="L177" s="57">
        <v>125</v>
      </c>
      <c r="M177" s="57">
        <v>35</v>
      </c>
      <c r="N177" s="57">
        <v>1</v>
      </c>
      <c r="O177" s="57">
        <v>24</v>
      </c>
      <c r="P177" s="57">
        <v>0</v>
      </c>
      <c r="Q177" s="57">
        <v>20</v>
      </c>
      <c r="R177" s="57">
        <v>0</v>
      </c>
      <c r="S177" s="57">
        <v>0</v>
      </c>
      <c r="T177" s="59">
        <v>0</v>
      </c>
      <c r="U177" s="59">
        <v>1</v>
      </c>
      <c r="V177" s="59"/>
      <c r="W177" s="57">
        <v>0</v>
      </c>
      <c r="X177" s="57">
        <v>0</v>
      </c>
      <c r="Y177" s="57">
        <v>0</v>
      </c>
      <c r="Z177" s="57">
        <v>0</v>
      </c>
      <c r="AA177" s="57">
        <v>0</v>
      </c>
      <c r="AB177" s="57">
        <v>0</v>
      </c>
      <c r="AC177" s="57">
        <v>9</v>
      </c>
      <c r="AD177" s="57">
        <f>SUM(H177:AC177)</f>
        <v>293</v>
      </c>
    </row>
    <row r="178" spans="1:30" s="49" customFormat="1" ht="17.25" thickBot="1">
      <c r="A178" s="51">
        <v>1</v>
      </c>
      <c r="B178" s="62">
        <v>9</v>
      </c>
      <c r="C178" s="280" t="s">
        <v>797</v>
      </c>
      <c r="D178" s="52"/>
      <c r="E178" s="61">
        <v>2310</v>
      </c>
      <c r="F178" s="52" t="s">
        <v>31</v>
      </c>
      <c r="G178" s="177">
        <v>153</v>
      </c>
      <c r="H178" s="57">
        <v>0</v>
      </c>
      <c r="I178" s="57">
        <v>40</v>
      </c>
      <c r="J178" s="57">
        <v>1</v>
      </c>
      <c r="K178" s="57">
        <v>2</v>
      </c>
      <c r="L178" s="57">
        <v>39</v>
      </c>
      <c r="M178" s="57">
        <v>7</v>
      </c>
      <c r="N178" s="57">
        <v>4</v>
      </c>
      <c r="O178" s="57">
        <v>11</v>
      </c>
      <c r="P178" s="57">
        <v>0</v>
      </c>
      <c r="Q178" s="57">
        <v>3</v>
      </c>
      <c r="R178" s="57">
        <v>0</v>
      </c>
      <c r="S178" s="57">
        <v>0</v>
      </c>
      <c r="T178" s="59">
        <v>0</v>
      </c>
      <c r="U178" s="59">
        <v>1</v>
      </c>
      <c r="V178" s="59"/>
      <c r="W178" s="57">
        <v>0</v>
      </c>
      <c r="X178" s="57">
        <v>0</v>
      </c>
      <c r="Y178" s="57">
        <v>0</v>
      </c>
      <c r="Z178" s="57">
        <v>0</v>
      </c>
      <c r="AA178" s="57">
        <v>0</v>
      </c>
      <c r="AB178" s="57">
        <v>0</v>
      </c>
      <c r="AC178" s="57">
        <v>4</v>
      </c>
      <c r="AD178" s="57">
        <f>SUM(H178:AC178)</f>
        <v>112</v>
      </c>
    </row>
    <row r="179" spans="1:30" s="49" customFormat="1" ht="16.5">
      <c r="B179" s="63" t="s">
        <v>63</v>
      </c>
      <c r="C179" s="659" t="s">
        <v>64</v>
      </c>
      <c r="D179" s="659"/>
      <c r="E179" s="66"/>
      <c r="F179" s="66"/>
      <c r="G179" s="65">
        <f t="shared" ref="G179:AD179" si="32">SUM(G168:G178)</f>
        <v>5382</v>
      </c>
      <c r="H179" s="65">
        <f t="shared" si="32"/>
        <v>9</v>
      </c>
      <c r="I179" s="65">
        <f t="shared" si="32"/>
        <v>878</v>
      </c>
      <c r="J179" s="65">
        <f t="shared" si="32"/>
        <v>38</v>
      </c>
      <c r="K179" s="65">
        <f t="shared" si="32"/>
        <v>15</v>
      </c>
      <c r="L179" s="65">
        <f t="shared" si="32"/>
        <v>1589</v>
      </c>
      <c r="M179" s="65">
        <f t="shared" si="32"/>
        <v>276</v>
      </c>
      <c r="N179" s="65">
        <f t="shared" si="32"/>
        <v>58</v>
      </c>
      <c r="O179" s="65">
        <f t="shared" si="32"/>
        <v>261</v>
      </c>
      <c r="P179" s="65">
        <f t="shared" si="32"/>
        <v>0</v>
      </c>
      <c r="Q179" s="65">
        <f t="shared" si="32"/>
        <v>347</v>
      </c>
      <c r="R179" s="65">
        <f t="shared" si="32"/>
        <v>0</v>
      </c>
      <c r="S179" s="65">
        <f t="shared" si="32"/>
        <v>0</v>
      </c>
      <c r="T179" s="65">
        <f t="shared" si="32"/>
        <v>0</v>
      </c>
      <c r="U179" s="65">
        <f t="shared" si="32"/>
        <v>10</v>
      </c>
      <c r="V179" s="65">
        <f t="shared" si="32"/>
        <v>0</v>
      </c>
      <c r="W179" s="65">
        <f t="shared" si="32"/>
        <v>0</v>
      </c>
      <c r="X179" s="65">
        <f t="shared" si="32"/>
        <v>0</v>
      </c>
      <c r="Y179" s="65">
        <f t="shared" si="32"/>
        <v>0</v>
      </c>
      <c r="Z179" s="65">
        <f t="shared" si="32"/>
        <v>0</v>
      </c>
      <c r="AA179" s="65">
        <f t="shared" si="32"/>
        <v>0</v>
      </c>
      <c r="AB179" s="65">
        <f t="shared" si="32"/>
        <v>3</v>
      </c>
      <c r="AC179" s="65">
        <f t="shared" si="32"/>
        <v>92</v>
      </c>
      <c r="AD179" s="65">
        <f t="shared" si="32"/>
        <v>3576</v>
      </c>
    </row>
    <row r="180" spans="1:30" s="49" customFormat="1" ht="16.5">
      <c r="E180" s="60"/>
      <c r="F180" s="60"/>
    </row>
    <row r="181" spans="1:30" s="49" customFormat="1" ht="16.5">
      <c r="B181" s="63" t="s">
        <v>65</v>
      </c>
      <c r="C181" s="660" t="s">
        <v>66</v>
      </c>
      <c r="D181" s="661"/>
      <c r="E181" s="661"/>
      <c r="F181" s="662"/>
      <c r="G181" s="64" t="s">
        <v>6</v>
      </c>
      <c r="H181" s="56" t="s">
        <v>7</v>
      </c>
      <c r="I181" s="56" t="s">
        <v>8</v>
      </c>
      <c r="J181" s="56" t="s">
        <v>9</v>
      </c>
      <c r="K181" s="56" t="s">
        <v>10</v>
      </c>
      <c r="L181" s="56" t="s">
        <v>11</v>
      </c>
      <c r="M181" s="56" t="s">
        <v>12</v>
      </c>
      <c r="N181" s="56" t="s">
        <v>13</v>
      </c>
      <c r="O181" s="56" t="s">
        <v>14</v>
      </c>
      <c r="P181" s="56" t="s">
        <v>15</v>
      </c>
      <c r="Q181" s="56" t="s">
        <v>16</v>
      </c>
      <c r="R181" s="56" t="s">
        <v>17</v>
      </c>
      <c r="S181" s="56" t="s">
        <v>18</v>
      </c>
      <c r="T181" s="56" t="s">
        <v>22</v>
      </c>
      <c r="U181" s="56" t="s">
        <v>23</v>
      </c>
      <c r="V181" s="56" t="s">
        <v>24</v>
      </c>
      <c r="W181" s="56" t="s">
        <v>25</v>
      </c>
      <c r="X181" s="56" t="s">
        <v>26</v>
      </c>
      <c r="Y181" s="56" t="s">
        <v>27</v>
      </c>
      <c r="Z181" s="56" t="s">
        <v>28</v>
      </c>
      <c r="AA181" s="56" t="s">
        <v>29</v>
      </c>
    </row>
    <row r="182" spans="1:30" s="49" customFormat="1" ht="16.5">
      <c r="C182" s="663"/>
      <c r="D182" s="664"/>
      <c r="E182" s="664"/>
      <c r="F182" s="665"/>
      <c r="G182" s="57">
        <f>G179</f>
        <v>5382</v>
      </c>
      <c r="H182" s="57">
        <v>9</v>
      </c>
      <c r="I182" s="57">
        <f>I179+5</f>
        <v>883</v>
      </c>
      <c r="J182" s="57">
        <v>38</v>
      </c>
      <c r="K182" s="57">
        <f>K179+5</f>
        <v>20</v>
      </c>
      <c r="L182" s="57">
        <f t="shared" ref="L182:S182" si="33">L179</f>
        <v>1589</v>
      </c>
      <c r="M182" s="57">
        <f t="shared" si="33"/>
        <v>276</v>
      </c>
      <c r="N182" s="57">
        <f t="shared" si="33"/>
        <v>58</v>
      </c>
      <c r="O182" s="57">
        <f t="shared" si="33"/>
        <v>261</v>
      </c>
      <c r="P182" s="57">
        <f t="shared" si="33"/>
        <v>0</v>
      </c>
      <c r="Q182" s="57">
        <f t="shared" si="33"/>
        <v>347</v>
      </c>
      <c r="R182" s="57">
        <f t="shared" si="33"/>
        <v>0</v>
      </c>
      <c r="S182" s="57">
        <f t="shared" si="33"/>
        <v>0</v>
      </c>
      <c r="T182" s="57">
        <f>W168</f>
        <v>0</v>
      </c>
      <c r="U182" s="57">
        <f>X168</f>
        <v>0</v>
      </c>
      <c r="V182" s="57">
        <f>Y168</f>
        <v>0</v>
      </c>
      <c r="W182" s="57">
        <f>Z168</f>
        <v>0</v>
      </c>
      <c r="X182" s="57">
        <f>AA168</f>
        <v>0</v>
      </c>
      <c r="Y182" s="57">
        <f>AB179</f>
        <v>3</v>
      </c>
      <c r="Z182" s="57">
        <f>AC179</f>
        <v>92</v>
      </c>
      <c r="AA182" s="57">
        <f>SUM(H182:Z182)</f>
        <v>3576</v>
      </c>
    </row>
    <row r="183" spans="1:30" s="49" customFormat="1" ht="16.5">
      <c r="E183" s="60"/>
      <c r="F183" s="60"/>
    </row>
    <row r="184" spans="1:30" s="49" customFormat="1" ht="30" customHeight="1">
      <c r="B184" s="63" t="s">
        <v>67</v>
      </c>
      <c r="C184" s="666" t="s">
        <v>68</v>
      </c>
      <c r="D184" s="666"/>
      <c r="E184" s="666"/>
      <c r="F184" s="666"/>
      <c r="G184" s="64" t="s">
        <v>6</v>
      </c>
      <c r="H184" s="667" t="s">
        <v>69</v>
      </c>
      <c r="I184" s="667"/>
      <c r="J184" s="667" t="s">
        <v>70</v>
      </c>
      <c r="K184" s="667"/>
      <c r="L184" s="56" t="s">
        <v>11</v>
      </c>
      <c r="M184" s="56" t="s">
        <v>12</v>
      </c>
      <c r="N184" s="56" t="s">
        <v>13</v>
      </c>
      <c r="O184" s="56" t="s">
        <v>14</v>
      </c>
      <c r="P184" s="56" t="s">
        <v>15</v>
      </c>
      <c r="Q184" s="56" t="s">
        <v>16</v>
      </c>
      <c r="R184" s="56" t="s">
        <v>17</v>
      </c>
      <c r="S184" s="56" t="s">
        <v>18</v>
      </c>
      <c r="T184" s="56" t="s">
        <v>22</v>
      </c>
      <c r="U184" s="56" t="s">
        <v>23</v>
      </c>
      <c r="V184" s="56" t="s">
        <v>24</v>
      </c>
      <c r="W184" s="56" t="s">
        <v>25</v>
      </c>
      <c r="X184" s="56" t="s">
        <v>26</v>
      </c>
      <c r="Y184" s="56" t="s">
        <v>27</v>
      </c>
      <c r="Z184" s="56" t="s">
        <v>28</v>
      </c>
      <c r="AA184" s="56" t="s">
        <v>29</v>
      </c>
    </row>
    <row r="185" spans="1:30" s="49" customFormat="1" ht="16.5">
      <c r="C185" s="666"/>
      <c r="D185" s="666"/>
      <c r="E185" s="666"/>
      <c r="F185" s="666"/>
      <c r="G185" s="57">
        <f>G179</f>
        <v>5382</v>
      </c>
      <c r="H185" s="668">
        <f>H182+J182</f>
        <v>47</v>
      </c>
      <c r="I185" s="668"/>
      <c r="J185" s="668">
        <f>I182+K182</f>
        <v>903</v>
      </c>
      <c r="K185" s="668"/>
      <c r="L185" s="57">
        <f>L182</f>
        <v>1589</v>
      </c>
      <c r="M185" s="57">
        <f t="shared" ref="M185:Q185" si="34">M182</f>
        <v>276</v>
      </c>
      <c r="N185" s="57">
        <f t="shared" si="34"/>
        <v>58</v>
      </c>
      <c r="O185" s="57">
        <f t="shared" si="34"/>
        <v>261</v>
      </c>
      <c r="P185" s="57" t="s">
        <v>790</v>
      </c>
      <c r="Q185" s="57">
        <f t="shared" si="34"/>
        <v>347</v>
      </c>
      <c r="R185" s="57" t="s">
        <v>790</v>
      </c>
      <c r="S185" s="285" t="s">
        <v>790</v>
      </c>
      <c r="T185" s="285" t="s">
        <v>790</v>
      </c>
      <c r="U185" s="285" t="s">
        <v>790</v>
      </c>
      <c r="V185" s="285" t="s">
        <v>790</v>
      </c>
      <c r="W185" s="285" t="s">
        <v>790</v>
      </c>
      <c r="X185" s="285" t="s">
        <v>790</v>
      </c>
      <c r="Y185" s="57">
        <f>Y182</f>
        <v>3</v>
      </c>
      <c r="Z185" s="57">
        <f>Z182</f>
        <v>92</v>
      </c>
      <c r="AA185" s="57">
        <f>SUM(H185:Z185)</f>
        <v>3576</v>
      </c>
    </row>
    <row r="188" spans="1:30" s="49" customFormat="1" ht="16.5">
      <c r="A188" s="48" t="s">
        <v>0</v>
      </c>
      <c r="B188" s="55" t="s">
        <v>1</v>
      </c>
      <c r="C188" s="54" t="s">
        <v>2</v>
      </c>
      <c r="D188" s="54" t="s">
        <v>3</v>
      </c>
      <c r="E188" s="47" t="s">
        <v>4</v>
      </c>
      <c r="F188" s="47" t="s">
        <v>5</v>
      </c>
      <c r="G188" s="47" t="s">
        <v>6</v>
      </c>
      <c r="H188" s="56" t="s">
        <v>7</v>
      </c>
      <c r="I188" s="56" t="s">
        <v>8</v>
      </c>
      <c r="J188" s="56" t="s">
        <v>9</v>
      </c>
      <c r="K188" s="56" t="s">
        <v>10</v>
      </c>
      <c r="L188" s="56" t="s">
        <v>11</v>
      </c>
      <c r="M188" s="56" t="s">
        <v>12</v>
      </c>
      <c r="N188" s="56" t="s">
        <v>13</v>
      </c>
      <c r="O188" s="56" t="s">
        <v>14</v>
      </c>
      <c r="P188" s="56" t="s">
        <v>15</v>
      </c>
      <c r="Q188" s="56" t="s">
        <v>16</v>
      </c>
      <c r="R188" s="56" t="s">
        <v>17</v>
      </c>
      <c r="S188" s="56" t="s">
        <v>18</v>
      </c>
      <c r="T188" s="58" t="s">
        <v>19</v>
      </c>
      <c r="U188" s="58" t="s">
        <v>20</v>
      </c>
      <c r="V188" s="58" t="s">
        <v>21</v>
      </c>
      <c r="W188" s="56" t="s">
        <v>22</v>
      </c>
      <c r="X188" s="56" t="s">
        <v>23</v>
      </c>
      <c r="Y188" s="56" t="s">
        <v>24</v>
      </c>
      <c r="Z188" s="56" t="s">
        <v>25</v>
      </c>
      <c r="AA188" s="56" t="s">
        <v>26</v>
      </c>
      <c r="AB188" s="56" t="s">
        <v>27</v>
      </c>
      <c r="AC188" s="56" t="s">
        <v>28</v>
      </c>
      <c r="AD188" s="56" t="s">
        <v>29</v>
      </c>
    </row>
    <row r="189" spans="1:30" s="49" customFormat="1" ht="16.5">
      <c r="A189" s="51">
        <v>1</v>
      </c>
      <c r="B189" s="62">
        <v>2</v>
      </c>
      <c r="C189" s="52" t="s">
        <v>212</v>
      </c>
      <c r="D189" s="52" t="s">
        <v>212</v>
      </c>
      <c r="E189" s="61">
        <v>2321</v>
      </c>
      <c r="F189" s="52" t="s">
        <v>31</v>
      </c>
      <c r="G189" s="53">
        <v>665</v>
      </c>
      <c r="H189" s="57">
        <v>4</v>
      </c>
      <c r="I189" s="57">
        <v>184</v>
      </c>
      <c r="J189" s="57">
        <v>130</v>
      </c>
      <c r="K189" s="57">
        <v>4</v>
      </c>
      <c r="L189" s="57">
        <v>4</v>
      </c>
      <c r="M189" s="57">
        <v>0</v>
      </c>
      <c r="N189" s="57">
        <v>0</v>
      </c>
      <c r="O189" s="57">
        <v>0</v>
      </c>
      <c r="P189" s="57">
        <v>62</v>
      </c>
      <c r="Q189" s="57">
        <v>86</v>
      </c>
      <c r="R189" s="57">
        <v>0</v>
      </c>
      <c r="S189" s="57">
        <v>0</v>
      </c>
      <c r="T189" s="59">
        <v>3</v>
      </c>
      <c r="U189" s="59">
        <v>5</v>
      </c>
      <c r="V189" s="59"/>
      <c r="W189" s="57">
        <v>0</v>
      </c>
      <c r="X189" s="57">
        <v>0</v>
      </c>
      <c r="Y189" s="57">
        <v>0</v>
      </c>
      <c r="Z189" s="57">
        <v>0</v>
      </c>
      <c r="AA189" s="57">
        <v>0</v>
      </c>
      <c r="AB189" s="57">
        <v>0</v>
      </c>
      <c r="AC189" s="57">
        <v>11</v>
      </c>
      <c r="AD189" s="57">
        <v>493</v>
      </c>
    </row>
    <row r="190" spans="1:30" s="49" customFormat="1" ht="16.5">
      <c r="A190" s="51">
        <v>1</v>
      </c>
      <c r="B190" s="62">
        <v>2</v>
      </c>
      <c r="C190" s="52" t="s">
        <v>212</v>
      </c>
      <c r="D190" s="52" t="s">
        <v>212</v>
      </c>
      <c r="E190" s="61">
        <v>2322</v>
      </c>
      <c r="F190" s="52" t="s">
        <v>31</v>
      </c>
      <c r="G190" s="53">
        <v>739</v>
      </c>
      <c r="H190" s="57">
        <v>14</v>
      </c>
      <c r="I190" s="57">
        <v>105</v>
      </c>
      <c r="J190" s="57">
        <v>166</v>
      </c>
      <c r="K190" s="57">
        <v>6</v>
      </c>
      <c r="L190" s="57">
        <v>2</v>
      </c>
      <c r="M190" s="57">
        <v>0</v>
      </c>
      <c r="N190" s="57">
        <v>0</v>
      </c>
      <c r="O190" s="57">
        <v>0</v>
      </c>
      <c r="P190" s="57">
        <v>60</v>
      </c>
      <c r="Q190" s="57">
        <v>162</v>
      </c>
      <c r="R190" s="57">
        <v>0</v>
      </c>
      <c r="S190" s="57">
        <v>0</v>
      </c>
      <c r="T190" s="59">
        <v>5</v>
      </c>
      <c r="U190" s="59">
        <v>3</v>
      </c>
      <c r="V190" s="59"/>
      <c r="W190" s="57">
        <v>0</v>
      </c>
      <c r="X190" s="57">
        <v>0</v>
      </c>
      <c r="Y190" s="57">
        <v>0</v>
      </c>
      <c r="Z190" s="57">
        <v>0</v>
      </c>
      <c r="AA190" s="57">
        <v>0</v>
      </c>
      <c r="AB190" s="57">
        <v>0</v>
      </c>
      <c r="AC190" s="57">
        <v>24</v>
      </c>
      <c r="AD190" s="57">
        <v>546</v>
      </c>
    </row>
    <row r="191" spans="1:30" s="49" customFormat="1" ht="17.25" thickBot="1">
      <c r="A191" s="51">
        <v>1</v>
      </c>
      <c r="B191" s="62">
        <v>2</v>
      </c>
      <c r="C191" s="52" t="s">
        <v>212</v>
      </c>
      <c r="D191" s="52" t="s">
        <v>213</v>
      </c>
      <c r="E191" s="61">
        <v>2323</v>
      </c>
      <c r="F191" s="178" t="s">
        <v>31</v>
      </c>
      <c r="G191" s="53">
        <v>370</v>
      </c>
      <c r="H191" s="57">
        <v>3</v>
      </c>
      <c r="I191" s="57">
        <v>83</v>
      </c>
      <c r="J191" s="57">
        <v>81</v>
      </c>
      <c r="K191" s="57">
        <v>5</v>
      </c>
      <c r="L191" s="57">
        <v>2</v>
      </c>
      <c r="M191" s="57">
        <v>0</v>
      </c>
      <c r="N191" s="57">
        <v>0</v>
      </c>
      <c r="O191" s="57">
        <v>0</v>
      </c>
      <c r="P191" s="57">
        <v>26</v>
      </c>
      <c r="Q191" s="57">
        <v>49</v>
      </c>
      <c r="R191" s="57">
        <v>0</v>
      </c>
      <c r="S191" s="57">
        <v>0</v>
      </c>
      <c r="T191" s="59">
        <v>3</v>
      </c>
      <c r="U191" s="59">
        <v>0</v>
      </c>
      <c r="V191" s="59"/>
      <c r="W191" s="57">
        <v>0</v>
      </c>
      <c r="X191" s="57">
        <v>0</v>
      </c>
      <c r="Y191" s="57">
        <v>0</v>
      </c>
      <c r="Z191" s="57">
        <v>0</v>
      </c>
      <c r="AA191" s="57">
        <v>0</v>
      </c>
      <c r="AB191" s="57">
        <v>0</v>
      </c>
      <c r="AC191" s="57">
        <v>2</v>
      </c>
      <c r="AD191" s="57">
        <v>254</v>
      </c>
    </row>
    <row r="192" spans="1:30" s="49" customFormat="1" ht="16.5">
      <c r="B192" s="63" t="s">
        <v>63</v>
      </c>
      <c r="C192" s="659" t="s">
        <v>64</v>
      </c>
      <c r="D192" s="659"/>
      <c r="E192" s="66"/>
      <c r="F192" s="66"/>
      <c r="G192" s="65">
        <f t="shared" ref="G192:AC192" si="35">SUM(G189:G191)</f>
        <v>1774</v>
      </c>
      <c r="H192" s="65">
        <f t="shared" si="35"/>
        <v>21</v>
      </c>
      <c r="I192" s="65">
        <f t="shared" si="35"/>
        <v>372</v>
      </c>
      <c r="J192" s="65">
        <f t="shared" si="35"/>
        <v>377</v>
      </c>
      <c r="K192" s="65">
        <f t="shared" si="35"/>
        <v>15</v>
      </c>
      <c r="L192" s="65">
        <f t="shared" si="35"/>
        <v>8</v>
      </c>
      <c r="M192" s="65">
        <f t="shared" si="35"/>
        <v>0</v>
      </c>
      <c r="N192" s="65">
        <f t="shared" si="35"/>
        <v>0</v>
      </c>
      <c r="O192" s="65">
        <f t="shared" si="35"/>
        <v>0</v>
      </c>
      <c r="P192" s="65">
        <f t="shared" si="35"/>
        <v>148</v>
      </c>
      <c r="Q192" s="65">
        <f t="shared" si="35"/>
        <v>297</v>
      </c>
      <c r="R192" s="65">
        <f t="shared" si="35"/>
        <v>0</v>
      </c>
      <c r="S192" s="65">
        <f t="shared" si="35"/>
        <v>0</v>
      </c>
      <c r="T192" s="65">
        <f t="shared" si="35"/>
        <v>11</v>
      </c>
      <c r="U192" s="65">
        <f t="shared" si="35"/>
        <v>8</v>
      </c>
      <c r="V192" s="65">
        <f t="shared" si="35"/>
        <v>0</v>
      </c>
      <c r="W192" s="65">
        <f t="shared" si="35"/>
        <v>0</v>
      </c>
      <c r="X192" s="65">
        <f t="shared" si="35"/>
        <v>0</v>
      </c>
      <c r="Y192" s="65">
        <f t="shared" si="35"/>
        <v>0</v>
      </c>
      <c r="Z192" s="65">
        <f t="shared" si="35"/>
        <v>0</v>
      </c>
      <c r="AA192" s="65">
        <f t="shared" si="35"/>
        <v>0</v>
      </c>
      <c r="AB192" s="65">
        <f t="shared" si="35"/>
        <v>0</v>
      </c>
      <c r="AC192" s="65">
        <f t="shared" si="35"/>
        <v>37</v>
      </c>
      <c r="AD192" s="65">
        <f>1294</f>
        <v>1294</v>
      </c>
    </row>
    <row r="193" spans="2:27" s="49" customFormat="1" ht="16.5">
      <c r="E193" s="60"/>
      <c r="F193" s="60"/>
      <c r="T193" s="49">
        <f>T192/2</f>
        <v>5.5</v>
      </c>
      <c r="U193" s="49">
        <f>U192/2</f>
        <v>4</v>
      </c>
    </row>
    <row r="194" spans="2:27" s="49" customFormat="1" ht="16.5">
      <c r="B194" s="63" t="s">
        <v>65</v>
      </c>
      <c r="C194" s="660" t="s">
        <v>66</v>
      </c>
      <c r="D194" s="661"/>
      <c r="E194" s="661"/>
      <c r="F194" s="662"/>
      <c r="G194" s="64" t="s">
        <v>6</v>
      </c>
      <c r="H194" s="56" t="s">
        <v>7</v>
      </c>
      <c r="I194" s="56" t="s">
        <v>8</v>
      </c>
      <c r="J194" s="56" t="s">
        <v>9</v>
      </c>
      <c r="K194" s="56" t="s">
        <v>10</v>
      </c>
      <c r="L194" s="56" t="s">
        <v>11</v>
      </c>
      <c r="M194" s="56" t="s">
        <v>12</v>
      </c>
      <c r="N194" s="56" t="s">
        <v>13</v>
      </c>
      <c r="O194" s="56" t="s">
        <v>14</v>
      </c>
      <c r="P194" s="56" t="s">
        <v>15</v>
      </c>
      <c r="Q194" s="56" t="s">
        <v>16</v>
      </c>
      <c r="R194" s="56" t="s">
        <v>17</v>
      </c>
      <c r="S194" s="56" t="s">
        <v>18</v>
      </c>
      <c r="T194" s="56" t="s">
        <v>22</v>
      </c>
      <c r="U194" s="56" t="s">
        <v>23</v>
      </c>
      <c r="V194" s="56" t="s">
        <v>24</v>
      </c>
      <c r="W194" s="56" t="s">
        <v>25</v>
      </c>
      <c r="X194" s="56" t="s">
        <v>26</v>
      </c>
      <c r="Y194" s="56" t="s">
        <v>27</v>
      </c>
      <c r="Z194" s="56" t="s">
        <v>28</v>
      </c>
      <c r="AA194" s="56" t="s">
        <v>29</v>
      </c>
    </row>
    <row r="195" spans="2:27" s="49" customFormat="1" ht="16.5">
      <c r="C195" s="663"/>
      <c r="D195" s="664"/>
      <c r="E195" s="664"/>
      <c r="F195" s="665"/>
      <c r="G195" s="57">
        <f>G192</f>
        <v>1774</v>
      </c>
      <c r="H195" s="57">
        <f>H192+5</f>
        <v>26</v>
      </c>
      <c r="I195" s="57">
        <f>I192+4</f>
        <v>376</v>
      </c>
      <c r="J195" s="57">
        <f>J192+6</f>
        <v>383</v>
      </c>
      <c r="K195" s="57">
        <f>K192+4</f>
        <v>19</v>
      </c>
      <c r="L195" s="57">
        <f t="shared" ref="L195:S195" si="36">L192</f>
        <v>8</v>
      </c>
      <c r="M195" s="57">
        <f t="shared" si="36"/>
        <v>0</v>
      </c>
      <c r="N195" s="57">
        <f t="shared" si="36"/>
        <v>0</v>
      </c>
      <c r="O195" s="57">
        <f t="shared" si="36"/>
        <v>0</v>
      </c>
      <c r="P195" s="57">
        <f t="shared" si="36"/>
        <v>148</v>
      </c>
      <c r="Q195" s="57">
        <f t="shared" si="36"/>
        <v>297</v>
      </c>
      <c r="R195" s="57">
        <f t="shared" si="36"/>
        <v>0</v>
      </c>
      <c r="S195" s="57">
        <f t="shared" si="36"/>
        <v>0</v>
      </c>
      <c r="T195" s="57">
        <f>W189</f>
        <v>0</v>
      </c>
      <c r="U195" s="57">
        <f>X189</f>
        <v>0</v>
      </c>
      <c r="V195" s="57">
        <f>Y189</f>
        <v>0</v>
      </c>
      <c r="W195" s="57">
        <f>Z189</f>
        <v>0</v>
      </c>
      <c r="X195" s="57">
        <f>AA189</f>
        <v>0</v>
      </c>
      <c r="Y195" s="57">
        <f>AB192</f>
        <v>0</v>
      </c>
      <c r="Z195" s="57">
        <f>AC192</f>
        <v>37</v>
      </c>
      <c r="AA195" s="57">
        <f>SUM(H195:Z195)</f>
        <v>1294</v>
      </c>
    </row>
    <row r="196" spans="2:27" s="49" customFormat="1" ht="16.5">
      <c r="E196" s="60"/>
      <c r="F196" s="60"/>
    </row>
    <row r="197" spans="2:27" s="49" customFormat="1" ht="30.75" customHeight="1">
      <c r="B197" s="63" t="s">
        <v>67</v>
      </c>
      <c r="C197" s="666" t="s">
        <v>68</v>
      </c>
      <c r="D197" s="666"/>
      <c r="E197" s="666"/>
      <c r="F197" s="666"/>
      <c r="G197" s="64" t="s">
        <v>6</v>
      </c>
      <c r="H197" s="667" t="s">
        <v>69</v>
      </c>
      <c r="I197" s="667"/>
      <c r="J197" s="667" t="s">
        <v>70</v>
      </c>
      <c r="K197" s="667"/>
      <c r="L197" s="56" t="s">
        <v>11</v>
      </c>
      <c r="M197" s="56" t="s">
        <v>12</v>
      </c>
      <c r="N197" s="56" t="s">
        <v>13</v>
      </c>
      <c r="O197" s="56" t="s">
        <v>14</v>
      </c>
      <c r="P197" s="56" t="s">
        <v>15</v>
      </c>
      <c r="Q197" s="56" t="s">
        <v>16</v>
      </c>
      <c r="R197" s="56" t="s">
        <v>17</v>
      </c>
      <c r="S197" s="56" t="s">
        <v>18</v>
      </c>
      <c r="T197" s="56" t="s">
        <v>22</v>
      </c>
      <c r="U197" s="56" t="s">
        <v>23</v>
      </c>
      <c r="V197" s="56" t="s">
        <v>24</v>
      </c>
      <c r="W197" s="56" t="s">
        <v>25</v>
      </c>
      <c r="X197" s="56" t="s">
        <v>26</v>
      </c>
      <c r="Y197" s="56" t="s">
        <v>27</v>
      </c>
      <c r="Z197" s="56" t="s">
        <v>28</v>
      </c>
      <c r="AA197" s="56" t="s">
        <v>29</v>
      </c>
    </row>
    <row r="198" spans="2:27" s="49" customFormat="1" ht="16.5">
      <c r="C198" s="666"/>
      <c r="D198" s="666"/>
      <c r="E198" s="666"/>
      <c r="F198" s="666"/>
      <c r="G198" s="57">
        <f>G192</f>
        <v>1774</v>
      </c>
      <c r="H198" s="668">
        <f>H195+J195</f>
        <v>409</v>
      </c>
      <c r="I198" s="668"/>
      <c r="J198" s="668">
        <f>I195+K195</f>
        <v>395</v>
      </c>
      <c r="K198" s="668"/>
      <c r="L198" s="57">
        <f>L195</f>
        <v>8</v>
      </c>
      <c r="M198" s="57" t="s">
        <v>790</v>
      </c>
      <c r="N198" s="57" t="s">
        <v>790</v>
      </c>
      <c r="O198" s="57" t="s">
        <v>790</v>
      </c>
      <c r="P198" s="57">
        <f t="shared" ref="P198:Q198" si="37">P195</f>
        <v>148</v>
      </c>
      <c r="Q198" s="57">
        <f t="shared" si="37"/>
        <v>297</v>
      </c>
      <c r="R198" s="57" t="s">
        <v>790</v>
      </c>
      <c r="S198" s="285" t="s">
        <v>790</v>
      </c>
      <c r="T198" s="285" t="s">
        <v>790</v>
      </c>
      <c r="U198" s="285" t="s">
        <v>790</v>
      </c>
      <c r="V198" s="285" t="s">
        <v>790</v>
      </c>
      <c r="W198" s="285" t="s">
        <v>790</v>
      </c>
      <c r="X198" s="285" t="s">
        <v>790</v>
      </c>
      <c r="Y198" s="57">
        <f>Y195</f>
        <v>0</v>
      </c>
      <c r="Z198" s="57">
        <f>Z195</f>
        <v>37</v>
      </c>
      <c r="AA198" s="57">
        <f>SUM(H198:Z198)</f>
        <v>1294</v>
      </c>
    </row>
    <row r="199" spans="2:27" s="49" customFormat="1" ht="16.5"/>
  </sheetData>
  <mergeCells count="64">
    <mergeCell ref="J86:K86"/>
    <mergeCell ref="J87:K87"/>
    <mergeCell ref="C192:D192"/>
    <mergeCell ref="C194:F195"/>
    <mergeCell ref="C197:F198"/>
    <mergeCell ref="H197:I197"/>
    <mergeCell ref="J197:K197"/>
    <mergeCell ref="H198:I198"/>
    <mergeCell ref="J198:K198"/>
    <mergeCell ref="C179:D179"/>
    <mergeCell ref="C181:F182"/>
    <mergeCell ref="C184:F185"/>
    <mergeCell ref="H184:I184"/>
    <mergeCell ref="J184:K184"/>
    <mergeCell ref="H185:I185"/>
    <mergeCell ref="J185:K185"/>
    <mergeCell ref="C158:D158"/>
    <mergeCell ref="C160:F161"/>
    <mergeCell ref="C163:F164"/>
    <mergeCell ref="H163:I163"/>
    <mergeCell ref="J163:K163"/>
    <mergeCell ref="H164:I164"/>
    <mergeCell ref="J164:K164"/>
    <mergeCell ref="C124:F125"/>
    <mergeCell ref="C127:F128"/>
    <mergeCell ref="I127:J127"/>
    <mergeCell ref="I128:J128"/>
    <mergeCell ref="C141:F142"/>
    <mergeCell ref="H141:I141"/>
    <mergeCell ref="J141:K141"/>
    <mergeCell ref="H142:I142"/>
    <mergeCell ref="J142:K142"/>
    <mergeCell ref="C136:D136"/>
    <mergeCell ref="C138:F139"/>
    <mergeCell ref="C122:D122"/>
    <mergeCell ref="C55:D55"/>
    <mergeCell ref="C57:F58"/>
    <mergeCell ref="C60:F61"/>
    <mergeCell ref="H60:I60"/>
    <mergeCell ref="C105:D105"/>
    <mergeCell ref="C107:F108"/>
    <mergeCell ref="C110:F111"/>
    <mergeCell ref="H110:I110"/>
    <mergeCell ref="H111:I111"/>
    <mergeCell ref="C81:D81"/>
    <mergeCell ref="C83:F84"/>
    <mergeCell ref="C86:F87"/>
    <mergeCell ref="H86:I86"/>
    <mergeCell ref="H87:I87"/>
    <mergeCell ref="J60:K60"/>
    <mergeCell ref="H61:I61"/>
    <mergeCell ref="J61:K61"/>
    <mergeCell ref="C40:D40"/>
    <mergeCell ref="C42:F43"/>
    <mergeCell ref="C45:F46"/>
    <mergeCell ref="H45:I45"/>
    <mergeCell ref="H46:I46"/>
    <mergeCell ref="C26:D26"/>
    <mergeCell ref="C28:F29"/>
    <mergeCell ref="C31:F32"/>
    <mergeCell ref="H31:I31"/>
    <mergeCell ref="J31:K31"/>
    <mergeCell ref="H32:I32"/>
    <mergeCell ref="J32:K32"/>
  </mergeCells>
  <phoneticPr fontId="4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7"/>
  <sheetViews>
    <sheetView zoomScale="60" zoomScaleNormal="60" workbookViewId="0">
      <pane ySplit="1" topLeftCell="A376" activePane="bottomLeft" state="frozen"/>
      <selection activeCell="A2" sqref="A1:A1048576"/>
      <selection pane="bottomLeft" activeCell="W411" sqref="W411"/>
    </sheetView>
  </sheetViews>
  <sheetFormatPr defaultColWidth="11.42578125" defaultRowHeight="15"/>
  <cols>
    <col min="1" max="1" width="5" bestFit="1" customWidth="1"/>
    <col min="2" max="2" width="4.140625" bestFit="1" customWidth="1"/>
    <col min="3" max="3" width="22.28515625" customWidth="1"/>
    <col min="4" max="4" width="33.85546875" bestFit="1" customWidth="1"/>
    <col min="5" max="5" width="8.28515625" bestFit="1" customWidth="1"/>
    <col min="6" max="6" width="12.7109375" customWidth="1"/>
    <col min="7" max="7" width="12.28515625" bestFit="1" customWidth="1"/>
    <col min="8" max="9" width="8.7109375" customWidth="1"/>
    <col min="10" max="10" width="5" bestFit="1" customWidth="1"/>
    <col min="11" max="11" width="5.28515625" bestFit="1" customWidth="1"/>
    <col min="12" max="12" width="4" bestFit="1" customWidth="1"/>
    <col min="13" max="13" width="4.42578125" bestFit="1" customWidth="1"/>
    <col min="14" max="15" width="4.140625" bestFit="1" customWidth="1"/>
    <col min="16" max="16" width="4.28515625" bestFit="1" customWidth="1"/>
    <col min="17" max="17" width="7.7109375" bestFit="1" customWidth="1"/>
    <col min="18" max="18" width="4.140625" bestFit="1" customWidth="1"/>
    <col min="19" max="19" width="4.28515625" bestFit="1" customWidth="1"/>
    <col min="20" max="20" width="8" bestFit="1" customWidth="1"/>
    <col min="21" max="21" width="8.5703125" bestFit="1" customWidth="1"/>
    <col min="22" max="22" width="8" bestFit="1" customWidth="1"/>
    <col min="23" max="23" width="5.5703125" bestFit="1" customWidth="1"/>
    <col min="24" max="26" width="6.5703125" bestFit="1" customWidth="1"/>
    <col min="27" max="27" width="9.7109375" bestFit="1" customWidth="1"/>
    <col min="28" max="28" width="4.42578125" bestFit="1" customWidth="1"/>
    <col min="29" max="29" width="6.5703125" bestFit="1" customWidth="1"/>
    <col min="30" max="30" width="9.7109375" bestFit="1" customWidth="1"/>
  </cols>
  <sheetData>
    <row r="1" spans="1:30" s="49" customFormat="1" ht="16.5">
      <c r="A1" s="48" t="s">
        <v>0</v>
      </c>
      <c r="B1" s="55" t="s">
        <v>1</v>
      </c>
      <c r="C1" s="54" t="s">
        <v>2</v>
      </c>
      <c r="D1" s="54" t="s">
        <v>3</v>
      </c>
      <c r="E1" s="47" t="s">
        <v>4</v>
      </c>
      <c r="F1" s="47" t="s">
        <v>5</v>
      </c>
      <c r="G1" s="47" t="s">
        <v>6</v>
      </c>
      <c r="H1" s="56" t="s">
        <v>7</v>
      </c>
      <c r="I1" s="56" t="s">
        <v>8</v>
      </c>
      <c r="J1" s="56" t="s">
        <v>9</v>
      </c>
      <c r="K1" s="56" t="s">
        <v>10</v>
      </c>
      <c r="L1" s="56" t="s">
        <v>11</v>
      </c>
      <c r="M1" s="56" t="s">
        <v>12</v>
      </c>
      <c r="N1" s="56" t="s">
        <v>13</v>
      </c>
      <c r="O1" s="56" t="s">
        <v>14</v>
      </c>
      <c r="P1" s="56" t="s">
        <v>15</v>
      </c>
      <c r="Q1" s="56" t="s">
        <v>16</v>
      </c>
      <c r="R1" s="56" t="s">
        <v>17</v>
      </c>
      <c r="S1" s="56" t="s">
        <v>18</v>
      </c>
      <c r="T1" s="58" t="s">
        <v>19</v>
      </c>
      <c r="U1" s="58" t="s">
        <v>20</v>
      </c>
      <c r="V1" s="58" t="s">
        <v>21</v>
      </c>
      <c r="W1" s="56" t="s">
        <v>22</v>
      </c>
      <c r="X1" s="56" t="s">
        <v>23</v>
      </c>
      <c r="Y1" s="56" t="s">
        <v>24</v>
      </c>
      <c r="Z1" s="56" t="s">
        <v>25</v>
      </c>
      <c r="AA1" s="56" t="s">
        <v>26</v>
      </c>
      <c r="AB1" s="56" t="s">
        <v>27</v>
      </c>
      <c r="AC1" s="56" t="s">
        <v>28</v>
      </c>
      <c r="AD1" s="56" t="s">
        <v>29</v>
      </c>
    </row>
    <row r="2" spans="1:30" s="49" customFormat="1" ht="16.5">
      <c r="A2" s="51">
        <v>6</v>
      </c>
      <c r="B2" s="62">
        <v>5</v>
      </c>
      <c r="C2" s="52" t="s">
        <v>214</v>
      </c>
      <c r="D2" s="52" t="s">
        <v>215</v>
      </c>
      <c r="E2" s="61">
        <v>42</v>
      </c>
      <c r="F2" s="52" t="s">
        <v>31</v>
      </c>
      <c r="G2" s="528">
        <v>431</v>
      </c>
      <c r="H2" s="57">
        <v>145</v>
      </c>
      <c r="I2" s="57">
        <v>141</v>
      </c>
      <c r="J2" s="57">
        <v>1</v>
      </c>
      <c r="K2" s="57">
        <v>2</v>
      </c>
      <c r="L2" s="57">
        <v>0</v>
      </c>
      <c r="M2" s="57">
        <v>0</v>
      </c>
      <c r="N2" s="57">
        <v>0</v>
      </c>
      <c r="O2" s="57">
        <v>0</v>
      </c>
      <c r="P2" s="57">
        <v>0</v>
      </c>
      <c r="Q2" s="57">
        <v>26</v>
      </c>
      <c r="R2" s="57">
        <v>0</v>
      </c>
      <c r="S2" s="57">
        <v>0</v>
      </c>
      <c r="T2" s="59">
        <v>1</v>
      </c>
      <c r="U2" s="59">
        <v>0</v>
      </c>
      <c r="V2" s="59"/>
      <c r="W2" s="57">
        <v>0</v>
      </c>
      <c r="X2" s="57">
        <v>0</v>
      </c>
      <c r="Y2" s="57">
        <v>0</v>
      </c>
      <c r="Z2" s="57">
        <v>0</v>
      </c>
      <c r="AA2" s="57">
        <v>0</v>
      </c>
      <c r="AB2" s="57">
        <v>0</v>
      </c>
      <c r="AC2" s="57">
        <v>4</v>
      </c>
      <c r="AD2" s="57">
        <f>SUM(H2:AC2)</f>
        <v>320</v>
      </c>
    </row>
    <row r="3" spans="1:30" s="49" customFormat="1" ht="16.5">
      <c r="A3" s="51">
        <v>6</v>
      </c>
      <c r="B3" s="62">
        <v>5</v>
      </c>
      <c r="C3" s="52" t="s">
        <v>214</v>
      </c>
      <c r="D3" s="52" t="s">
        <v>215</v>
      </c>
      <c r="E3" s="175">
        <v>42</v>
      </c>
      <c r="F3" s="175" t="s">
        <v>216</v>
      </c>
      <c r="G3" s="530">
        <v>430</v>
      </c>
      <c r="H3" s="57">
        <v>132</v>
      </c>
      <c r="I3" s="57">
        <v>172</v>
      </c>
      <c r="J3" s="57">
        <v>0</v>
      </c>
      <c r="K3" s="57">
        <v>1</v>
      </c>
      <c r="L3" s="57">
        <v>0</v>
      </c>
      <c r="M3" s="57">
        <v>0</v>
      </c>
      <c r="N3" s="57">
        <v>0</v>
      </c>
      <c r="O3" s="57">
        <v>0</v>
      </c>
      <c r="P3" s="57">
        <v>0</v>
      </c>
      <c r="Q3" s="57">
        <v>22</v>
      </c>
      <c r="R3" s="57">
        <v>0</v>
      </c>
      <c r="S3" s="57">
        <v>0</v>
      </c>
      <c r="T3" s="59">
        <v>0</v>
      </c>
      <c r="U3" s="59">
        <v>5</v>
      </c>
      <c r="V3" s="59"/>
      <c r="W3" s="57">
        <v>0</v>
      </c>
      <c r="X3" s="57">
        <v>0</v>
      </c>
      <c r="Y3" s="57">
        <v>0</v>
      </c>
      <c r="Z3" s="57">
        <v>0</v>
      </c>
      <c r="AA3" s="57">
        <v>0</v>
      </c>
      <c r="AB3" s="57">
        <v>0</v>
      </c>
      <c r="AC3" s="57">
        <v>5</v>
      </c>
      <c r="AD3" s="57">
        <f t="shared" ref="AD3" si="0">SUM(H3:AC3)</f>
        <v>337</v>
      </c>
    </row>
    <row r="4" spans="1:30" s="49" customFormat="1" ht="16.5">
      <c r="B4" s="63" t="s">
        <v>63</v>
      </c>
      <c r="C4" s="659" t="s">
        <v>64</v>
      </c>
      <c r="D4" s="659"/>
      <c r="E4" s="66"/>
      <c r="F4" s="66"/>
      <c r="G4" s="65">
        <f t="shared" ref="G4:AD4" si="1">SUM(G2:G3)</f>
        <v>861</v>
      </c>
      <c r="H4" s="65">
        <f t="shared" si="1"/>
        <v>277</v>
      </c>
      <c r="I4" s="65">
        <f t="shared" si="1"/>
        <v>313</v>
      </c>
      <c r="J4" s="65">
        <f t="shared" si="1"/>
        <v>1</v>
      </c>
      <c r="K4" s="65">
        <f t="shared" si="1"/>
        <v>3</v>
      </c>
      <c r="L4" s="65">
        <f t="shared" si="1"/>
        <v>0</v>
      </c>
      <c r="M4" s="65">
        <f t="shared" si="1"/>
        <v>0</v>
      </c>
      <c r="N4" s="65">
        <f t="shared" si="1"/>
        <v>0</v>
      </c>
      <c r="O4" s="65">
        <f t="shared" si="1"/>
        <v>0</v>
      </c>
      <c r="P4" s="65">
        <f t="shared" si="1"/>
        <v>0</v>
      </c>
      <c r="Q4" s="65">
        <f t="shared" si="1"/>
        <v>48</v>
      </c>
      <c r="R4" s="65">
        <f t="shared" si="1"/>
        <v>0</v>
      </c>
      <c r="S4" s="65">
        <f t="shared" si="1"/>
        <v>0</v>
      </c>
      <c r="T4" s="65">
        <f t="shared" si="1"/>
        <v>1</v>
      </c>
      <c r="U4" s="65">
        <f t="shared" si="1"/>
        <v>5</v>
      </c>
      <c r="V4" s="65">
        <f t="shared" si="1"/>
        <v>0</v>
      </c>
      <c r="W4" s="65">
        <f t="shared" si="1"/>
        <v>0</v>
      </c>
      <c r="X4" s="65">
        <f t="shared" si="1"/>
        <v>0</v>
      </c>
      <c r="Y4" s="65">
        <f t="shared" si="1"/>
        <v>0</v>
      </c>
      <c r="Z4" s="65">
        <f t="shared" si="1"/>
        <v>0</v>
      </c>
      <c r="AA4" s="65">
        <f t="shared" si="1"/>
        <v>0</v>
      </c>
      <c r="AB4" s="65">
        <f t="shared" si="1"/>
        <v>0</v>
      </c>
      <c r="AC4" s="65">
        <f t="shared" si="1"/>
        <v>9</v>
      </c>
      <c r="AD4" s="65">
        <f t="shared" si="1"/>
        <v>657</v>
      </c>
    </row>
    <row r="5" spans="1:30" s="49" customFormat="1" ht="16.5">
      <c r="E5" s="60"/>
      <c r="F5" s="60"/>
    </row>
    <row r="6" spans="1:30" s="49" customFormat="1" ht="16.5">
      <c r="B6" s="63" t="s">
        <v>65</v>
      </c>
      <c r="C6" s="660" t="s">
        <v>66</v>
      </c>
      <c r="D6" s="661"/>
      <c r="E6" s="661"/>
      <c r="F6" s="662"/>
      <c r="G6" s="64" t="s">
        <v>6</v>
      </c>
      <c r="H6" s="56" t="s">
        <v>7</v>
      </c>
      <c r="I6" s="56" t="s">
        <v>8</v>
      </c>
      <c r="J6" s="56" t="s">
        <v>9</v>
      </c>
      <c r="K6" s="56" t="s">
        <v>10</v>
      </c>
      <c r="L6" s="56" t="s">
        <v>11</v>
      </c>
      <c r="M6" s="56" t="s">
        <v>12</v>
      </c>
      <c r="N6" s="56" t="s">
        <v>13</v>
      </c>
      <c r="O6" s="56" t="s">
        <v>14</v>
      </c>
      <c r="P6" s="56" t="s">
        <v>15</v>
      </c>
      <c r="Q6" s="56" t="s">
        <v>16</v>
      </c>
      <c r="R6" s="56" t="s">
        <v>17</v>
      </c>
      <c r="S6" s="56" t="s">
        <v>18</v>
      </c>
      <c r="T6" s="56" t="s">
        <v>22</v>
      </c>
      <c r="U6" s="56" t="s">
        <v>23</v>
      </c>
      <c r="V6" s="56" t="s">
        <v>24</v>
      </c>
      <c r="W6" s="56" t="s">
        <v>25</v>
      </c>
      <c r="X6" s="56" t="s">
        <v>26</v>
      </c>
      <c r="Y6" s="56" t="s">
        <v>27</v>
      </c>
      <c r="Z6" s="56" t="s">
        <v>28</v>
      </c>
      <c r="AA6" s="56" t="s">
        <v>29</v>
      </c>
    </row>
    <row r="7" spans="1:30" s="49" customFormat="1" ht="16.5">
      <c r="C7" s="663"/>
      <c r="D7" s="664"/>
      <c r="E7" s="664"/>
      <c r="F7" s="665"/>
      <c r="G7" s="57">
        <f>G4</f>
        <v>861</v>
      </c>
      <c r="H7" s="57">
        <v>278</v>
      </c>
      <c r="I7" s="57">
        <v>316</v>
      </c>
      <c r="J7" s="57">
        <v>1</v>
      </c>
      <c r="K7" s="57">
        <v>5</v>
      </c>
      <c r="L7" s="57">
        <f t="shared" ref="L7:S7" si="2">L4</f>
        <v>0</v>
      </c>
      <c r="M7" s="57">
        <f t="shared" si="2"/>
        <v>0</v>
      </c>
      <c r="N7" s="57">
        <f t="shared" si="2"/>
        <v>0</v>
      </c>
      <c r="O7" s="57">
        <f t="shared" si="2"/>
        <v>0</v>
      </c>
      <c r="P7" s="57">
        <f t="shared" si="2"/>
        <v>0</v>
      </c>
      <c r="Q7" s="57">
        <f t="shared" si="2"/>
        <v>48</v>
      </c>
      <c r="R7" s="57">
        <f t="shared" si="2"/>
        <v>0</v>
      </c>
      <c r="S7" s="57">
        <f t="shared" si="2"/>
        <v>0</v>
      </c>
      <c r="T7" s="57">
        <f>W2</f>
        <v>0</v>
      </c>
      <c r="U7" s="57">
        <f>X2</f>
        <v>0</v>
      </c>
      <c r="V7" s="57">
        <f>Y2</f>
        <v>0</v>
      </c>
      <c r="W7" s="57">
        <f>Z2</f>
        <v>0</v>
      </c>
      <c r="X7" s="57">
        <f>AA2</f>
        <v>0</v>
      </c>
      <c r="Y7" s="57">
        <f>AB4</f>
        <v>0</v>
      </c>
      <c r="Z7" s="57">
        <f>AC4</f>
        <v>9</v>
      </c>
      <c r="AA7" s="57">
        <f>SUM(H7:Z7)</f>
        <v>657</v>
      </c>
    </row>
    <row r="8" spans="1:30" s="49" customFormat="1" ht="16.5">
      <c r="E8" s="60"/>
      <c r="F8" s="60"/>
    </row>
    <row r="9" spans="1:30" s="49" customFormat="1" ht="30.75" customHeight="1">
      <c r="B9" s="63" t="s">
        <v>67</v>
      </c>
      <c r="C9" s="666" t="s">
        <v>68</v>
      </c>
      <c r="D9" s="666"/>
      <c r="E9" s="666"/>
      <c r="F9" s="666"/>
      <c r="G9" s="64" t="s">
        <v>6</v>
      </c>
      <c r="H9" s="667" t="s">
        <v>69</v>
      </c>
      <c r="I9" s="667"/>
      <c r="J9" s="667" t="s">
        <v>70</v>
      </c>
      <c r="K9" s="667"/>
      <c r="L9" s="56" t="s">
        <v>11</v>
      </c>
      <c r="M9" s="56" t="s">
        <v>12</v>
      </c>
      <c r="N9" s="56" t="s">
        <v>13</v>
      </c>
      <c r="O9" s="56" t="s">
        <v>14</v>
      </c>
      <c r="P9" s="56" t="s">
        <v>15</v>
      </c>
      <c r="Q9" s="56" t="s">
        <v>16</v>
      </c>
      <c r="R9" s="56" t="s">
        <v>17</v>
      </c>
      <c r="S9" s="56" t="s">
        <v>18</v>
      </c>
      <c r="T9" s="56" t="s">
        <v>22</v>
      </c>
      <c r="U9" s="56" t="s">
        <v>23</v>
      </c>
      <c r="V9" s="56" t="s">
        <v>24</v>
      </c>
      <c r="W9" s="56" t="s">
        <v>25</v>
      </c>
      <c r="X9" s="56" t="s">
        <v>26</v>
      </c>
      <c r="Y9" s="56" t="s">
        <v>27</v>
      </c>
      <c r="Z9" s="56" t="s">
        <v>28</v>
      </c>
      <c r="AA9" s="56" t="s">
        <v>29</v>
      </c>
    </row>
    <row r="10" spans="1:30" s="49" customFormat="1" ht="16.5">
      <c r="C10" s="666"/>
      <c r="D10" s="666"/>
      <c r="E10" s="666"/>
      <c r="F10" s="666"/>
      <c r="G10" s="57">
        <f>G4</f>
        <v>861</v>
      </c>
      <c r="H10" s="668">
        <f>H7+J7</f>
        <v>279</v>
      </c>
      <c r="I10" s="668"/>
      <c r="J10" s="668">
        <f>I7+K7</f>
        <v>321</v>
      </c>
      <c r="K10" s="668"/>
      <c r="L10" s="57">
        <f>L7</f>
        <v>0</v>
      </c>
      <c r="M10" s="57" t="s">
        <v>790</v>
      </c>
      <c r="N10" s="285" t="s">
        <v>790</v>
      </c>
      <c r="O10" s="285" t="s">
        <v>790</v>
      </c>
      <c r="P10" s="285" t="s">
        <v>790</v>
      </c>
      <c r="Q10" s="57">
        <f t="shared" ref="Q10" si="3">Q7</f>
        <v>48</v>
      </c>
      <c r="R10" s="57" t="s">
        <v>790</v>
      </c>
      <c r="S10" s="285" t="s">
        <v>790</v>
      </c>
      <c r="T10" s="285" t="s">
        <v>790</v>
      </c>
      <c r="U10" s="285" t="s">
        <v>790</v>
      </c>
      <c r="V10" s="285" t="s">
        <v>790</v>
      </c>
      <c r="W10" s="285" t="s">
        <v>790</v>
      </c>
      <c r="X10" s="285" t="s">
        <v>790</v>
      </c>
      <c r="Y10" s="57">
        <f>Y7</f>
        <v>0</v>
      </c>
      <c r="Z10" s="57">
        <f>Z7</f>
        <v>9</v>
      </c>
      <c r="AA10" s="57">
        <f>SUM(H10:Z10)</f>
        <v>657</v>
      </c>
    </row>
    <row r="13" spans="1:30" s="49" customFormat="1" ht="16.5">
      <c r="A13" s="48" t="s">
        <v>0</v>
      </c>
      <c r="B13" s="55" t="s">
        <v>1</v>
      </c>
      <c r="C13" s="54" t="s">
        <v>2</v>
      </c>
      <c r="D13" s="54" t="s">
        <v>3</v>
      </c>
      <c r="E13" s="47" t="s">
        <v>4</v>
      </c>
      <c r="F13" s="47" t="s">
        <v>5</v>
      </c>
      <c r="G13" s="47" t="s">
        <v>6</v>
      </c>
      <c r="H13" s="56" t="s">
        <v>7</v>
      </c>
      <c r="I13" s="56" t="s">
        <v>8</v>
      </c>
      <c r="J13" s="56" t="s">
        <v>9</v>
      </c>
      <c r="K13" s="56" t="s">
        <v>10</v>
      </c>
      <c r="L13" s="56" t="s">
        <v>11</v>
      </c>
      <c r="M13" s="56" t="s">
        <v>12</v>
      </c>
      <c r="N13" s="56" t="s">
        <v>13</v>
      </c>
      <c r="O13" s="56" t="s">
        <v>14</v>
      </c>
      <c r="P13" s="56" t="s">
        <v>15</v>
      </c>
      <c r="Q13" s="56" t="s">
        <v>16</v>
      </c>
      <c r="R13" s="56" t="s">
        <v>17</v>
      </c>
      <c r="S13" s="56" t="s">
        <v>18</v>
      </c>
      <c r="T13" s="58" t="s">
        <v>19</v>
      </c>
      <c r="U13" s="58" t="s">
        <v>20</v>
      </c>
      <c r="V13" s="58" t="s">
        <v>21</v>
      </c>
      <c r="W13" s="56" t="s">
        <v>22</v>
      </c>
      <c r="X13" s="56" t="s">
        <v>23</v>
      </c>
      <c r="Y13" s="56" t="s">
        <v>24</v>
      </c>
      <c r="Z13" s="56" t="s">
        <v>25</v>
      </c>
      <c r="AA13" s="56" t="s">
        <v>26</v>
      </c>
      <c r="AB13" s="56" t="s">
        <v>27</v>
      </c>
      <c r="AC13" s="56" t="s">
        <v>28</v>
      </c>
      <c r="AD13" s="56" t="s">
        <v>29</v>
      </c>
    </row>
    <row r="14" spans="1:30" s="49" customFormat="1" ht="16.5">
      <c r="A14" s="60">
        <v>6</v>
      </c>
      <c r="B14" s="60">
        <v>31</v>
      </c>
      <c r="C14" s="19" t="s">
        <v>217</v>
      </c>
      <c r="D14" s="19" t="s">
        <v>217</v>
      </c>
      <c r="E14" s="61">
        <v>187</v>
      </c>
      <c r="F14" s="19" t="s">
        <v>31</v>
      </c>
      <c r="G14" s="528">
        <v>391</v>
      </c>
      <c r="H14" s="57">
        <v>1</v>
      </c>
      <c r="I14" s="57">
        <v>118</v>
      </c>
      <c r="J14" s="57">
        <v>12</v>
      </c>
      <c r="K14" s="57">
        <v>1</v>
      </c>
      <c r="L14" s="57">
        <v>7</v>
      </c>
      <c r="M14" s="57">
        <v>1</v>
      </c>
      <c r="N14" s="57">
        <v>0</v>
      </c>
      <c r="O14" s="57">
        <v>2</v>
      </c>
      <c r="P14" s="57">
        <v>2</v>
      </c>
      <c r="Q14" s="57">
        <v>134</v>
      </c>
      <c r="R14" s="57">
        <v>0</v>
      </c>
      <c r="S14" s="57">
        <v>0</v>
      </c>
      <c r="T14" s="59">
        <v>0</v>
      </c>
      <c r="U14" s="59">
        <v>2</v>
      </c>
      <c r="V14" s="59"/>
      <c r="W14" s="57">
        <v>0</v>
      </c>
      <c r="X14" s="57">
        <v>0</v>
      </c>
      <c r="Y14" s="57">
        <v>0</v>
      </c>
      <c r="Z14" s="57">
        <v>0</v>
      </c>
      <c r="AA14" s="57">
        <v>0</v>
      </c>
      <c r="AB14" s="57">
        <v>0</v>
      </c>
      <c r="AC14" s="57">
        <v>10</v>
      </c>
      <c r="AD14" s="57">
        <f>SUM(H14:AC14)</f>
        <v>290</v>
      </c>
    </row>
    <row r="15" spans="1:30" s="49" customFormat="1" ht="17.25" thickBot="1">
      <c r="A15" s="50">
        <v>6</v>
      </c>
      <c r="B15" s="51">
        <v>31</v>
      </c>
      <c r="C15" s="62" t="s">
        <v>217</v>
      </c>
      <c r="D15" s="19" t="s">
        <v>218</v>
      </c>
      <c r="E15" s="61">
        <v>188</v>
      </c>
      <c r="F15" s="19" t="s">
        <v>31</v>
      </c>
      <c r="G15" s="541">
        <v>407</v>
      </c>
      <c r="H15" s="57">
        <v>5</v>
      </c>
      <c r="I15" s="57">
        <v>26</v>
      </c>
      <c r="J15" s="57">
        <v>148</v>
      </c>
      <c r="K15" s="57">
        <v>0</v>
      </c>
      <c r="L15" s="57">
        <v>0</v>
      </c>
      <c r="M15" s="57">
        <v>1</v>
      </c>
      <c r="N15" s="57">
        <v>0</v>
      </c>
      <c r="O15" s="57">
        <v>0</v>
      </c>
      <c r="P15" s="57">
        <v>8</v>
      </c>
      <c r="Q15" s="57">
        <v>34</v>
      </c>
      <c r="R15" s="57">
        <v>0</v>
      </c>
      <c r="S15" s="57">
        <v>0</v>
      </c>
      <c r="T15" s="59">
        <v>7</v>
      </c>
      <c r="U15" s="59">
        <v>1</v>
      </c>
      <c r="V15" s="59"/>
      <c r="W15" s="57">
        <v>0</v>
      </c>
      <c r="X15" s="57">
        <v>0</v>
      </c>
      <c r="Y15" s="57">
        <v>0</v>
      </c>
      <c r="Z15" s="57">
        <v>0</v>
      </c>
      <c r="AA15" s="57">
        <v>0</v>
      </c>
      <c r="AB15" s="57">
        <v>0</v>
      </c>
      <c r="AC15" s="57">
        <v>4</v>
      </c>
      <c r="AD15" s="57">
        <f t="shared" ref="AD15" si="4">SUM(H15:AC15)</f>
        <v>234</v>
      </c>
    </row>
    <row r="16" spans="1:30" s="49" customFormat="1" ht="16.5">
      <c r="B16" s="63" t="s">
        <v>63</v>
      </c>
      <c r="C16" s="659" t="s">
        <v>64</v>
      </c>
      <c r="D16" s="659"/>
      <c r="E16" s="66"/>
      <c r="F16" s="66"/>
      <c r="G16" s="293">
        <f t="shared" ref="G16:AD16" si="5">SUM(G14:G15)</f>
        <v>798</v>
      </c>
      <c r="H16" s="65">
        <f t="shared" si="5"/>
        <v>6</v>
      </c>
      <c r="I16" s="65">
        <f t="shared" si="5"/>
        <v>144</v>
      </c>
      <c r="J16" s="65">
        <f t="shared" si="5"/>
        <v>160</v>
      </c>
      <c r="K16" s="65">
        <f t="shared" si="5"/>
        <v>1</v>
      </c>
      <c r="L16" s="65">
        <f t="shared" si="5"/>
        <v>7</v>
      </c>
      <c r="M16" s="65">
        <f t="shared" si="5"/>
        <v>2</v>
      </c>
      <c r="N16" s="65">
        <f t="shared" si="5"/>
        <v>0</v>
      </c>
      <c r="O16" s="65">
        <f t="shared" si="5"/>
        <v>2</v>
      </c>
      <c r="P16" s="65">
        <f t="shared" si="5"/>
        <v>10</v>
      </c>
      <c r="Q16" s="65">
        <f t="shared" si="5"/>
        <v>168</v>
      </c>
      <c r="R16" s="65">
        <f t="shared" si="5"/>
        <v>0</v>
      </c>
      <c r="S16" s="65">
        <f t="shared" si="5"/>
        <v>0</v>
      </c>
      <c r="T16" s="65">
        <f t="shared" si="5"/>
        <v>7</v>
      </c>
      <c r="U16" s="65">
        <f t="shared" si="5"/>
        <v>3</v>
      </c>
      <c r="V16" s="65">
        <f t="shared" si="5"/>
        <v>0</v>
      </c>
      <c r="W16" s="65">
        <f t="shared" si="5"/>
        <v>0</v>
      </c>
      <c r="X16" s="65">
        <f t="shared" si="5"/>
        <v>0</v>
      </c>
      <c r="Y16" s="65">
        <f t="shared" si="5"/>
        <v>0</v>
      </c>
      <c r="Z16" s="65">
        <f t="shared" si="5"/>
        <v>0</v>
      </c>
      <c r="AA16" s="65">
        <f t="shared" si="5"/>
        <v>0</v>
      </c>
      <c r="AB16" s="65">
        <f t="shared" si="5"/>
        <v>0</v>
      </c>
      <c r="AC16" s="65">
        <f t="shared" si="5"/>
        <v>14</v>
      </c>
      <c r="AD16" s="65">
        <f t="shared" si="5"/>
        <v>524</v>
      </c>
    </row>
    <row r="17" spans="1:30" s="49" customFormat="1" ht="16.5">
      <c r="E17" s="60"/>
      <c r="F17" s="60"/>
    </row>
    <row r="18" spans="1:30" s="49" customFormat="1" ht="16.5">
      <c r="B18" s="63" t="s">
        <v>65</v>
      </c>
      <c r="C18" s="660" t="s">
        <v>66</v>
      </c>
      <c r="D18" s="661"/>
      <c r="E18" s="661"/>
      <c r="F18" s="662"/>
      <c r="G18" s="64" t="s">
        <v>6</v>
      </c>
      <c r="H18" s="56" t="s">
        <v>7</v>
      </c>
      <c r="I18" s="56" t="s">
        <v>8</v>
      </c>
      <c r="J18" s="56" t="s">
        <v>9</v>
      </c>
      <c r="K18" s="56" t="s">
        <v>10</v>
      </c>
      <c r="L18" s="56" t="s">
        <v>11</v>
      </c>
      <c r="M18" s="56" t="s">
        <v>12</v>
      </c>
      <c r="N18" s="56" t="s">
        <v>13</v>
      </c>
      <c r="O18" s="56" t="s">
        <v>14</v>
      </c>
      <c r="P18" s="56" t="s">
        <v>15</v>
      </c>
      <c r="Q18" s="56" t="s">
        <v>16</v>
      </c>
      <c r="R18" s="56" t="s">
        <v>17</v>
      </c>
      <c r="S18" s="56" t="s">
        <v>18</v>
      </c>
      <c r="T18" s="56" t="s">
        <v>22</v>
      </c>
      <c r="U18" s="56" t="s">
        <v>23</v>
      </c>
      <c r="V18" s="56" t="s">
        <v>24</v>
      </c>
      <c r="W18" s="56" t="s">
        <v>25</v>
      </c>
      <c r="X18" s="56" t="s">
        <v>26</v>
      </c>
      <c r="Y18" s="56" t="s">
        <v>27</v>
      </c>
      <c r="Z18" s="56" t="s">
        <v>28</v>
      </c>
      <c r="AA18" s="56" t="s">
        <v>29</v>
      </c>
    </row>
    <row r="19" spans="1:30" s="49" customFormat="1" ht="16.5">
      <c r="C19" s="663"/>
      <c r="D19" s="664"/>
      <c r="E19" s="664"/>
      <c r="F19" s="665"/>
      <c r="G19" s="57">
        <f>G16</f>
        <v>798</v>
      </c>
      <c r="H19" s="57">
        <v>9</v>
      </c>
      <c r="I19" s="57">
        <v>146</v>
      </c>
      <c r="J19" s="57">
        <v>164</v>
      </c>
      <c r="K19" s="57">
        <f>K16+1</f>
        <v>2</v>
      </c>
      <c r="L19" s="57">
        <f t="shared" ref="L19:S19" si="6">L16</f>
        <v>7</v>
      </c>
      <c r="M19" s="57">
        <f t="shared" si="6"/>
        <v>2</v>
      </c>
      <c r="N19" s="57">
        <f t="shared" si="6"/>
        <v>0</v>
      </c>
      <c r="O19" s="57">
        <f t="shared" si="6"/>
        <v>2</v>
      </c>
      <c r="P19" s="57">
        <f t="shared" si="6"/>
        <v>10</v>
      </c>
      <c r="Q19" s="57">
        <f t="shared" si="6"/>
        <v>168</v>
      </c>
      <c r="R19" s="57">
        <f t="shared" si="6"/>
        <v>0</v>
      </c>
      <c r="S19" s="57">
        <f t="shared" si="6"/>
        <v>0</v>
      </c>
      <c r="T19" s="57">
        <f>W14</f>
        <v>0</v>
      </c>
      <c r="U19" s="57">
        <f>X14</f>
        <v>0</v>
      </c>
      <c r="V19" s="57">
        <f>Y14</f>
        <v>0</v>
      </c>
      <c r="W19" s="57">
        <f>Z14</f>
        <v>0</v>
      </c>
      <c r="X19" s="57">
        <f>AA14</f>
        <v>0</v>
      </c>
      <c r="Y19" s="57">
        <f>AB16</f>
        <v>0</v>
      </c>
      <c r="Z19" s="57">
        <f>AC16</f>
        <v>14</v>
      </c>
      <c r="AA19" s="57">
        <f>SUM(H19:Z19)</f>
        <v>524</v>
      </c>
    </row>
    <row r="20" spans="1:30" s="49" customFormat="1" ht="16.5">
      <c r="E20" s="60"/>
      <c r="F20" s="60"/>
    </row>
    <row r="21" spans="1:30" s="49" customFormat="1" ht="30.75" customHeight="1">
      <c r="B21" s="63" t="s">
        <v>67</v>
      </c>
      <c r="C21" s="666" t="s">
        <v>68</v>
      </c>
      <c r="D21" s="666"/>
      <c r="E21" s="666"/>
      <c r="F21" s="666"/>
      <c r="G21" s="64" t="s">
        <v>6</v>
      </c>
      <c r="H21" s="667" t="s">
        <v>69</v>
      </c>
      <c r="I21" s="667"/>
      <c r="J21" s="667" t="s">
        <v>70</v>
      </c>
      <c r="K21" s="667"/>
      <c r="L21" s="56" t="s">
        <v>11</v>
      </c>
      <c r="M21" s="56" t="s">
        <v>12</v>
      </c>
      <c r="N21" s="56" t="s">
        <v>13</v>
      </c>
      <c r="O21" s="56" t="s">
        <v>14</v>
      </c>
      <c r="P21" s="56" t="s">
        <v>15</v>
      </c>
      <c r="Q21" s="56" t="s">
        <v>16</v>
      </c>
      <c r="R21" s="56" t="s">
        <v>17</v>
      </c>
      <c r="S21" s="56" t="s">
        <v>18</v>
      </c>
      <c r="T21" s="56" t="s">
        <v>22</v>
      </c>
      <c r="U21" s="56" t="s">
        <v>23</v>
      </c>
      <c r="V21" s="56" t="s">
        <v>24</v>
      </c>
      <c r="W21" s="56" t="s">
        <v>25</v>
      </c>
      <c r="X21" s="56" t="s">
        <v>26</v>
      </c>
      <c r="Y21" s="56" t="s">
        <v>27</v>
      </c>
      <c r="Z21" s="56" t="s">
        <v>28</v>
      </c>
      <c r="AA21" s="56" t="s">
        <v>29</v>
      </c>
    </row>
    <row r="22" spans="1:30" s="49" customFormat="1" ht="16.5">
      <c r="C22" s="666"/>
      <c r="D22" s="666"/>
      <c r="E22" s="666"/>
      <c r="F22" s="666"/>
      <c r="G22" s="57">
        <f>G16</f>
        <v>798</v>
      </c>
      <c r="H22" s="668">
        <f>H19+J19</f>
        <v>173</v>
      </c>
      <c r="I22" s="668"/>
      <c r="J22" s="668">
        <f>I19+K19</f>
        <v>148</v>
      </c>
      <c r="K22" s="668"/>
      <c r="L22" s="57">
        <f>L19</f>
        <v>7</v>
      </c>
      <c r="M22" s="57">
        <f t="shared" ref="M22:Q22" si="7">M19</f>
        <v>2</v>
      </c>
      <c r="N22" s="57" t="s">
        <v>790</v>
      </c>
      <c r="O22" s="57">
        <f t="shared" si="7"/>
        <v>2</v>
      </c>
      <c r="P22" s="57">
        <f t="shared" si="7"/>
        <v>10</v>
      </c>
      <c r="Q22" s="57">
        <f t="shared" si="7"/>
        <v>168</v>
      </c>
      <c r="R22" s="57" t="s">
        <v>790</v>
      </c>
      <c r="S22" s="285" t="s">
        <v>790</v>
      </c>
      <c r="T22" s="285" t="s">
        <v>790</v>
      </c>
      <c r="U22" s="285" t="s">
        <v>790</v>
      </c>
      <c r="V22" s="285" t="s">
        <v>790</v>
      </c>
      <c r="W22" s="285" t="s">
        <v>790</v>
      </c>
      <c r="X22" s="285" t="s">
        <v>790</v>
      </c>
      <c r="Y22" s="57">
        <f>Y19</f>
        <v>0</v>
      </c>
      <c r="Z22" s="57">
        <f>Z19</f>
        <v>14</v>
      </c>
      <c r="AA22" s="57">
        <f>SUM(H22:Z22)</f>
        <v>524</v>
      </c>
    </row>
    <row r="25" spans="1:30" s="277" customFormat="1" ht="16.5">
      <c r="A25" s="276" t="s">
        <v>0</v>
      </c>
      <c r="B25" s="283" t="s">
        <v>1</v>
      </c>
      <c r="C25" s="282" t="s">
        <v>2</v>
      </c>
      <c r="D25" s="282" t="s">
        <v>3</v>
      </c>
      <c r="E25" s="275" t="s">
        <v>4</v>
      </c>
      <c r="F25" s="275" t="s">
        <v>5</v>
      </c>
      <c r="G25" s="275" t="s">
        <v>6</v>
      </c>
      <c r="H25" s="284" t="s">
        <v>7</v>
      </c>
      <c r="I25" s="284" t="s">
        <v>8</v>
      </c>
      <c r="J25" s="284" t="s">
        <v>9</v>
      </c>
      <c r="K25" s="284" t="s">
        <v>10</v>
      </c>
      <c r="L25" s="284" t="s">
        <v>11</v>
      </c>
      <c r="M25" s="284" t="s">
        <v>12</v>
      </c>
      <c r="N25" s="284" t="s">
        <v>13</v>
      </c>
      <c r="O25" s="284" t="s">
        <v>14</v>
      </c>
      <c r="P25" s="284" t="s">
        <v>15</v>
      </c>
      <c r="Q25" s="284" t="s">
        <v>16</v>
      </c>
      <c r="R25" s="284" t="s">
        <v>17</v>
      </c>
      <c r="S25" s="284" t="s">
        <v>18</v>
      </c>
      <c r="T25" s="286" t="s">
        <v>19</v>
      </c>
      <c r="U25" s="286" t="s">
        <v>20</v>
      </c>
      <c r="V25" s="286" t="s">
        <v>21</v>
      </c>
      <c r="W25" s="284" t="s">
        <v>22</v>
      </c>
      <c r="X25" s="284" t="s">
        <v>23</v>
      </c>
      <c r="Y25" s="284" t="s">
        <v>24</v>
      </c>
      <c r="Z25" s="284" t="s">
        <v>25</v>
      </c>
      <c r="AA25" s="284" t="s">
        <v>26</v>
      </c>
      <c r="AB25" s="284" t="s">
        <v>27</v>
      </c>
      <c r="AC25" s="284" t="s">
        <v>28</v>
      </c>
      <c r="AD25" s="284" t="s">
        <v>29</v>
      </c>
    </row>
    <row r="26" spans="1:30" s="277" customFormat="1" ht="16.5">
      <c r="A26" s="288">
        <v>6</v>
      </c>
      <c r="B26" s="288">
        <v>32</v>
      </c>
      <c r="C26" s="19" t="s">
        <v>783</v>
      </c>
      <c r="D26" s="19"/>
      <c r="E26" s="289">
        <v>189</v>
      </c>
      <c r="F26" s="19" t="s">
        <v>31</v>
      </c>
      <c r="G26" s="281">
        <v>461</v>
      </c>
      <c r="H26" s="285">
        <v>0</v>
      </c>
      <c r="I26" s="285">
        <v>94</v>
      </c>
      <c r="J26" s="285">
        <v>0</v>
      </c>
      <c r="K26" s="285">
        <v>2</v>
      </c>
      <c r="L26" s="285">
        <v>161</v>
      </c>
      <c r="M26" s="285">
        <v>0</v>
      </c>
      <c r="N26" s="285">
        <v>0</v>
      </c>
      <c r="O26" s="285">
        <v>24</v>
      </c>
      <c r="P26" s="285">
        <v>0</v>
      </c>
      <c r="Q26" s="285">
        <v>0</v>
      </c>
      <c r="R26" s="285">
        <v>0</v>
      </c>
      <c r="S26" s="285">
        <v>0</v>
      </c>
      <c r="T26" s="287">
        <v>0</v>
      </c>
      <c r="U26" s="287">
        <v>0</v>
      </c>
      <c r="V26" s="287"/>
      <c r="W26" s="285"/>
      <c r="X26" s="285"/>
      <c r="Y26" s="285"/>
      <c r="Z26" s="285"/>
      <c r="AA26" s="285"/>
      <c r="AB26" s="285">
        <v>0</v>
      </c>
      <c r="AC26" s="285">
        <v>5</v>
      </c>
      <c r="AD26" s="285">
        <f>SUM(H26:AC26)</f>
        <v>286</v>
      </c>
    </row>
    <row r="27" spans="1:30" s="277" customFormat="1" ht="16.5">
      <c r="A27" s="288">
        <v>6</v>
      </c>
      <c r="B27" s="288">
        <v>32</v>
      </c>
      <c r="C27" s="19" t="s">
        <v>783</v>
      </c>
      <c r="D27" s="19"/>
      <c r="E27" s="289">
        <v>190</v>
      </c>
      <c r="F27" s="19" t="s">
        <v>31</v>
      </c>
      <c r="G27" s="281">
        <v>309</v>
      </c>
      <c r="H27" s="285">
        <v>0</v>
      </c>
      <c r="I27" s="285">
        <v>52</v>
      </c>
      <c r="J27" s="285">
        <v>0</v>
      </c>
      <c r="K27" s="285">
        <v>0</v>
      </c>
      <c r="L27" s="285">
        <v>111</v>
      </c>
      <c r="M27" s="285">
        <v>2</v>
      </c>
      <c r="N27" s="285">
        <v>0</v>
      </c>
      <c r="O27" s="285">
        <v>6</v>
      </c>
      <c r="P27" s="285">
        <v>0</v>
      </c>
      <c r="Q27" s="285">
        <v>3</v>
      </c>
      <c r="R27" s="285">
        <v>0</v>
      </c>
      <c r="S27" s="285">
        <v>0</v>
      </c>
      <c r="T27" s="287">
        <v>0</v>
      </c>
      <c r="U27" s="287">
        <v>1</v>
      </c>
      <c r="V27" s="287"/>
      <c r="W27" s="285"/>
      <c r="X27" s="285"/>
      <c r="Y27" s="285"/>
      <c r="Z27" s="285"/>
      <c r="AA27" s="285"/>
      <c r="AB27" s="285">
        <v>0</v>
      </c>
      <c r="AC27" s="285">
        <v>7</v>
      </c>
      <c r="AD27" s="285">
        <f>SUM(H27:AC27)</f>
        <v>182</v>
      </c>
    </row>
    <row r="28" spans="1:30" s="277" customFormat="1" ht="16.5">
      <c r="A28" s="278">
        <v>6</v>
      </c>
      <c r="B28" s="279">
        <v>32</v>
      </c>
      <c r="C28" s="290" t="s">
        <v>783</v>
      </c>
      <c r="D28" s="19"/>
      <c r="E28" s="289">
        <v>191</v>
      </c>
      <c r="F28" s="19" t="s">
        <v>31</v>
      </c>
      <c r="G28" s="281">
        <v>386</v>
      </c>
      <c r="H28" s="285">
        <v>0</v>
      </c>
      <c r="I28" s="285">
        <v>87</v>
      </c>
      <c r="J28" s="285">
        <v>0</v>
      </c>
      <c r="K28" s="285">
        <v>0</v>
      </c>
      <c r="L28" s="285">
        <v>84</v>
      </c>
      <c r="M28" s="285">
        <v>0</v>
      </c>
      <c r="N28" s="285">
        <v>0</v>
      </c>
      <c r="O28" s="285">
        <v>8</v>
      </c>
      <c r="P28" s="285">
        <v>0</v>
      </c>
      <c r="Q28" s="285">
        <v>119</v>
      </c>
      <c r="R28" s="285">
        <v>0</v>
      </c>
      <c r="S28" s="285">
        <v>0</v>
      </c>
      <c r="T28" s="287">
        <v>0</v>
      </c>
      <c r="U28" s="287">
        <v>0</v>
      </c>
      <c r="V28" s="287"/>
      <c r="W28" s="285"/>
      <c r="X28" s="285"/>
      <c r="Y28" s="285"/>
      <c r="Z28" s="285"/>
      <c r="AA28" s="285"/>
      <c r="AB28" s="285">
        <v>0</v>
      </c>
      <c r="AC28" s="285">
        <v>7</v>
      </c>
      <c r="AD28" s="285">
        <f t="shared" ref="AD28" si="8">SUM(H28:AC28)</f>
        <v>305</v>
      </c>
    </row>
    <row r="29" spans="1:30" s="277" customFormat="1" ht="16.5">
      <c r="B29" s="291" t="s">
        <v>63</v>
      </c>
      <c r="C29" s="659" t="s">
        <v>64</v>
      </c>
      <c r="D29" s="659"/>
      <c r="E29" s="467"/>
      <c r="F29" s="467"/>
      <c r="G29" s="293">
        <f t="shared" ref="G29:AD29" si="9">SUM(G26:G28)</f>
        <v>1156</v>
      </c>
      <c r="H29" s="293">
        <f t="shared" si="9"/>
        <v>0</v>
      </c>
      <c r="I29" s="293">
        <f t="shared" si="9"/>
        <v>233</v>
      </c>
      <c r="J29" s="293">
        <f t="shared" si="9"/>
        <v>0</v>
      </c>
      <c r="K29" s="293">
        <f t="shared" si="9"/>
        <v>2</v>
      </c>
      <c r="L29" s="293">
        <f t="shared" si="9"/>
        <v>356</v>
      </c>
      <c r="M29" s="293">
        <f t="shared" si="9"/>
        <v>2</v>
      </c>
      <c r="N29" s="293">
        <f t="shared" si="9"/>
        <v>0</v>
      </c>
      <c r="O29" s="293">
        <f t="shared" si="9"/>
        <v>38</v>
      </c>
      <c r="P29" s="293">
        <f t="shared" si="9"/>
        <v>0</v>
      </c>
      <c r="Q29" s="293">
        <f t="shared" si="9"/>
        <v>122</v>
      </c>
      <c r="R29" s="293">
        <f t="shared" si="9"/>
        <v>0</v>
      </c>
      <c r="S29" s="293">
        <f t="shared" si="9"/>
        <v>0</v>
      </c>
      <c r="T29" s="293">
        <f t="shared" si="9"/>
        <v>0</v>
      </c>
      <c r="U29" s="293">
        <f t="shared" si="9"/>
        <v>1</v>
      </c>
      <c r="V29" s="293">
        <f t="shared" si="9"/>
        <v>0</v>
      </c>
      <c r="W29" s="293">
        <f t="shared" si="9"/>
        <v>0</v>
      </c>
      <c r="X29" s="293">
        <f t="shared" si="9"/>
        <v>0</v>
      </c>
      <c r="Y29" s="293">
        <f t="shared" si="9"/>
        <v>0</v>
      </c>
      <c r="Z29" s="293">
        <f t="shared" si="9"/>
        <v>0</v>
      </c>
      <c r="AA29" s="293">
        <f t="shared" si="9"/>
        <v>0</v>
      </c>
      <c r="AB29" s="293">
        <f t="shared" si="9"/>
        <v>0</v>
      </c>
      <c r="AC29" s="293">
        <f t="shared" si="9"/>
        <v>19</v>
      </c>
      <c r="AD29" s="293">
        <f t="shared" si="9"/>
        <v>773</v>
      </c>
    </row>
    <row r="30" spans="1:30" s="277" customFormat="1" ht="16.5">
      <c r="E30" s="288"/>
      <c r="F30" s="288"/>
    </row>
    <row r="31" spans="1:30" s="277" customFormat="1" ht="16.5">
      <c r="B31" s="291" t="s">
        <v>65</v>
      </c>
      <c r="C31" s="660" t="s">
        <v>66</v>
      </c>
      <c r="D31" s="661"/>
      <c r="E31" s="661"/>
      <c r="F31" s="662"/>
      <c r="G31" s="292" t="s">
        <v>6</v>
      </c>
      <c r="H31" s="284" t="s">
        <v>7</v>
      </c>
      <c r="I31" s="284" t="s">
        <v>8</v>
      </c>
      <c r="J31" s="284" t="s">
        <v>9</v>
      </c>
      <c r="K31" s="284" t="s">
        <v>10</v>
      </c>
      <c r="L31" s="284" t="s">
        <v>11</v>
      </c>
      <c r="M31" s="284" t="s">
        <v>12</v>
      </c>
      <c r="N31" s="284" t="s">
        <v>13</v>
      </c>
      <c r="O31" s="284" t="s">
        <v>14</v>
      </c>
      <c r="P31" s="284" t="s">
        <v>15</v>
      </c>
      <c r="Q31" s="284" t="s">
        <v>16</v>
      </c>
      <c r="R31" s="284" t="s">
        <v>17</v>
      </c>
      <c r="S31" s="284" t="s">
        <v>18</v>
      </c>
      <c r="T31" s="284" t="s">
        <v>22</v>
      </c>
      <c r="U31" s="284" t="s">
        <v>23</v>
      </c>
      <c r="V31" s="284" t="s">
        <v>24</v>
      </c>
      <c r="W31" s="284" t="s">
        <v>25</v>
      </c>
      <c r="X31" s="284" t="s">
        <v>26</v>
      </c>
      <c r="Y31" s="284" t="s">
        <v>27</v>
      </c>
      <c r="Z31" s="284" t="s">
        <v>28</v>
      </c>
      <c r="AA31" s="284" t="s">
        <v>29</v>
      </c>
    </row>
    <row r="32" spans="1:30" s="277" customFormat="1" ht="16.5">
      <c r="C32" s="663"/>
      <c r="D32" s="664"/>
      <c r="E32" s="664"/>
      <c r="F32" s="665"/>
      <c r="G32" s="285">
        <f>G29</f>
        <v>1156</v>
      </c>
      <c r="H32" s="285">
        <f>H29</f>
        <v>0</v>
      </c>
      <c r="I32" s="285">
        <f>I29+1</f>
        <v>234</v>
      </c>
      <c r="J32" s="285">
        <f t="shared" ref="J32:S32" si="10">J29</f>
        <v>0</v>
      </c>
      <c r="K32" s="285">
        <f>K29</f>
        <v>2</v>
      </c>
      <c r="L32" s="285">
        <f t="shared" si="10"/>
        <v>356</v>
      </c>
      <c r="M32" s="285">
        <f t="shared" si="10"/>
        <v>2</v>
      </c>
      <c r="N32" s="285">
        <f t="shared" si="10"/>
        <v>0</v>
      </c>
      <c r="O32" s="285">
        <f t="shared" si="10"/>
        <v>38</v>
      </c>
      <c r="P32" s="285">
        <f t="shared" si="10"/>
        <v>0</v>
      </c>
      <c r="Q32" s="285">
        <f t="shared" si="10"/>
        <v>122</v>
      </c>
      <c r="R32" s="285">
        <f t="shared" si="10"/>
        <v>0</v>
      </c>
      <c r="S32" s="285">
        <f t="shared" si="10"/>
        <v>0</v>
      </c>
      <c r="T32" s="285">
        <f>W26</f>
        <v>0</v>
      </c>
      <c r="U32" s="285">
        <f>X26</f>
        <v>0</v>
      </c>
      <c r="V32" s="285">
        <f>Y26</f>
        <v>0</v>
      </c>
      <c r="W32" s="285">
        <f>Z26</f>
        <v>0</v>
      </c>
      <c r="X32" s="285">
        <f>AA26</f>
        <v>0</v>
      </c>
      <c r="Y32" s="285">
        <f>AB29</f>
        <v>0</v>
      </c>
      <c r="Z32" s="285">
        <f>AC29</f>
        <v>19</v>
      </c>
      <c r="AA32" s="285">
        <f>SUM(H32:Z32)</f>
        <v>773</v>
      </c>
    </row>
    <row r="33" spans="1:30" s="277" customFormat="1" ht="16.5">
      <c r="E33" s="288"/>
      <c r="F33" s="288"/>
    </row>
    <row r="34" spans="1:30" s="277" customFormat="1" ht="30.75" customHeight="1">
      <c r="B34" s="291" t="s">
        <v>67</v>
      </c>
      <c r="C34" s="666" t="s">
        <v>68</v>
      </c>
      <c r="D34" s="666"/>
      <c r="E34" s="666"/>
      <c r="F34" s="666"/>
      <c r="G34" s="292" t="s">
        <v>6</v>
      </c>
      <c r="H34" s="667" t="s">
        <v>69</v>
      </c>
      <c r="I34" s="667"/>
      <c r="J34" s="667" t="s">
        <v>70</v>
      </c>
      <c r="K34" s="667"/>
      <c r="L34" s="284" t="s">
        <v>11</v>
      </c>
      <c r="M34" s="284" t="s">
        <v>12</v>
      </c>
      <c r="N34" s="284" t="s">
        <v>13</v>
      </c>
      <c r="O34" s="284" t="s">
        <v>14</v>
      </c>
      <c r="P34" s="284" t="s">
        <v>15</v>
      </c>
      <c r="Q34" s="284" t="s">
        <v>16</v>
      </c>
      <c r="R34" s="284" t="s">
        <v>17</v>
      </c>
      <c r="S34" s="284" t="s">
        <v>18</v>
      </c>
      <c r="T34" s="284" t="s">
        <v>22</v>
      </c>
      <c r="U34" s="284" t="s">
        <v>23</v>
      </c>
      <c r="V34" s="284" t="s">
        <v>24</v>
      </c>
      <c r="W34" s="284" t="s">
        <v>25</v>
      </c>
      <c r="X34" s="284" t="s">
        <v>26</v>
      </c>
      <c r="Y34" s="284" t="s">
        <v>27</v>
      </c>
      <c r="Z34" s="284" t="s">
        <v>28</v>
      </c>
      <c r="AA34" s="284" t="s">
        <v>29</v>
      </c>
    </row>
    <row r="35" spans="1:30" s="277" customFormat="1" ht="16.5">
      <c r="C35" s="666"/>
      <c r="D35" s="666"/>
      <c r="E35" s="666"/>
      <c r="F35" s="666"/>
      <c r="G35" s="285">
        <f>G29</f>
        <v>1156</v>
      </c>
      <c r="H35" s="668" t="s">
        <v>790</v>
      </c>
      <c r="I35" s="668"/>
      <c r="J35" s="668">
        <f>I32+K32</f>
        <v>236</v>
      </c>
      <c r="K35" s="668"/>
      <c r="L35" s="285">
        <f>L32</f>
        <v>356</v>
      </c>
      <c r="M35" s="285">
        <f t="shared" ref="M35:Q35" si="11">M32</f>
        <v>2</v>
      </c>
      <c r="N35" s="285" t="s">
        <v>790</v>
      </c>
      <c r="O35" s="285">
        <f t="shared" si="11"/>
        <v>38</v>
      </c>
      <c r="P35" s="285" t="s">
        <v>790</v>
      </c>
      <c r="Q35" s="285">
        <f t="shared" si="11"/>
        <v>122</v>
      </c>
      <c r="R35" s="285" t="s">
        <v>790</v>
      </c>
      <c r="S35" s="285" t="s">
        <v>790</v>
      </c>
      <c r="T35" s="285" t="s">
        <v>790</v>
      </c>
      <c r="U35" s="285" t="s">
        <v>790</v>
      </c>
      <c r="V35" s="285" t="s">
        <v>790</v>
      </c>
      <c r="W35" s="285" t="s">
        <v>790</v>
      </c>
      <c r="X35" s="285" t="s">
        <v>790</v>
      </c>
      <c r="Y35" s="285">
        <f>Y32</f>
        <v>0</v>
      </c>
      <c r="Z35" s="285">
        <f>Z32</f>
        <v>19</v>
      </c>
      <c r="AA35" s="285">
        <f>SUM(H35:Z35)</f>
        <v>773</v>
      </c>
    </row>
    <row r="36" spans="1:30" s="274" customFormat="1"/>
    <row r="37" spans="1:30" s="274" customFormat="1"/>
    <row r="38" spans="1:30" s="277" customFormat="1" ht="16.5">
      <c r="A38" s="276" t="s">
        <v>0</v>
      </c>
      <c r="B38" s="283" t="s">
        <v>1</v>
      </c>
      <c r="C38" s="282" t="s">
        <v>2</v>
      </c>
      <c r="D38" s="282" t="s">
        <v>3</v>
      </c>
      <c r="E38" s="345" t="s">
        <v>4</v>
      </c>
      <c r="F38" s="345" t="s">
        <v>5</v>
      </c>
      <c r="G38" s="345" t="s">
        <v>6</v>
      </c>
      <c r="H38" s="313" t="s">
        <v>7</v>
      </c>
      <c r="I38" s="313" t="s">
        <v>8</v>
      </c>
      <c r="J38" s="313" t="s">
        <v>9</v>
      </c>
      <c r="K38" s="313" t="s">
        <v>10</v>
      </c>
      <c r="L38" s="313" t="s">
        <v>11</v>
      </c>
      <c r="M38" s="313" t="s">
        <v>12</v>
      </c>
      <c r="N38" s="313" t="s">
        <v>13</v>
      </c>
      <c r="O38" s="313" t="s">
        <v>14</v>
      </c>
      <c r="P38" s="313" t="s">
        <v>15</v>
      </c>
      <c r="Q38" s="313" t="s">
        <v>16</v>
      </c>
      <c r="R38" s="313" t="s">
        <v>18</v>
      </c>
      <c r="S38" s="284" t="s">
        <v>18</v>
      </c>
      <c r="T38" s="314" t="s">
        <v>19</v>
      </c>
      <c r="U38" s="314" t="s">
        <v>20</v>
      </c>
      <c r="W38" s="284" t="s">
        <v>22</v>
      </c>
      <c r="X38" s="284" t="s">
        <v>23</v>
      </c>
      <c r="Y38" s="284" t="s">
        <v>24</v>
      </c>
      <c r="Z38" s="284" t="s">
        <v>25</v>
      </c>
      <c r="AB38" s="313" t="s">
        <v>27</v>
      </c>
      <c r="AC38" s="313" t="s">
        <v>28</v>
      </c>
      <c r="AD38" s="313" t="s">
        <v>29</v>
      </c>
    </row>
    <row r="39" spans="1:30" s="277" customFormat="1" ht="16.5">
      <c r="A39" s="279">
        <v>6</v>
      </c>
      <c r="B39" s="290">
        <v>39</v>
      </c>
      <c r="C39" s="280" t="s">
        <v>557</v>
      </c>
      <c r="D39" s="320" t="s">
        <v>558</v>
      </c>
      <c r="E39" s="554">
        <v>201</v>
      </c>
      <c r="F39" s="555" t="s">
        <v>31</v>
      </c>
      <c r="G39" s="528">
        <v>632</v>
      </c>
      <c r="H39" s="347">
        <v>50</v>
      </c>
      <c r="I39" s="347">
        <v>95</v>
      </c>
      <c r="J39" s="347">
        <v>13</v>
      </c>
      <c r="K39" s="347">
        <v>5</v>
      </c>
      <c r="L39" s="347">
        <v>6</v>
      </c>
      <c r="M39" s="347">
        <v>8</v>
      </c>
      <c r="N39" s="347">
        <v>4</v>
      </c>
      <c r="O39" s="347">
        <v>4</v>
      </c>
      <c r="P39" s="347">
        <v>3</v>
      </c>
      <c r="Q39" s="347">
        <v>87</v>
      </c>
      <c r="S39" s="347">
        <v>2</v>
      </c>
      <c r="T39" s="347">
        <v>1</v>
      </c>
      <c r="U39" s="347">
        <v>0</v>
      </c>
      <c r="W39" s="347">
        <v>5</v>
      </c>
      <c r="X39" s="347">
        <v>3</v>
      </c>
      <c r="Y39" s="347">
        <v>8</v>
      </c>
      <c r="Z39" s="347">
        <v>4</v>
      </c>
      <c r="AB39" s="347">
        <v>0</v>
      </c>
      <c r="AC39" s="347">
        <v>8</v>
      </c>
      <c r="AD39" s="37">
        <f t="shared" ref="AD39:AD70" si="12">SUM(H39:AC39)</f>
        <v>306</v>
      </c>
    </row>
    <row r="40" spans="1:30" s="277" customFormat="1" ht="16.5">
      <c r="A40" s="279">
        <v>6</v>
      </c>
      <c r="B40" s="290">
        <v>39</v>
      </c>
      <c r="C40" s="280" t="s">
        <v>557</v>
      </c>
      <c r="D40" s="320" t="s">
        <v>558</v>
      </c>
      <c r="E40" s="554">
        <v>201</v>
      </c>
      <c r="F40" s="555" t="s">
        <v>32</v>
      </c>
      <c r="G40" s="528">
        <v>632</v>
      </c>
      <c r="H40" s="347">
        <v>46</v>
      </c>
      <c r="I40" s="347">
        <v>93</v>
      </c>
      <c r="J40" s="347">
        <v>13</v>
      </c>
      <c r="K40" s="347">
        <v>3</v>
      </c>
      <c r="L40" s="347">
        <v>2</v>
      </c>
      <c r="M40" s="347">
        <v>14</v>
      </c>
      <c r="N40" s="347">
        <v>2</v>
      </c>
      <c r="O40" s="347">
        <v>3</v>
      </c>
      <c r="P40" s="347">
        <v>1</v>
      </c>
      <c r="Q40" s="347">
        <v>83</v>
      </c>
      <c r="S40" s="347">
        <v>0</v>
      </c>
      <c r="T40" s="347">
        <v>2</v>
      </c>
      <c r="U40" s="347">
        <v>3</v>
      </c>
      <c r="W40" s="347">
        <v>5</v>
      </c>
      <c r="X40" s="347">
        <v>1</v>
      </c>
      <c r="Y40" s="347">
        <v>3</v>
      </c>
      <c r="Z40" s="347">
        <v>8</v>
      </c>
      <c r="AB40" s="347">
        <v>0</v>
      </c>
      <c r="AC40" s="347">
        <v>5</v>
      </c>
      <c r="AD40" s="37">
        <f t="shared" si="12"/>
        <v>287</v>
      </c>
    </row>
    <row r="41" spans="1:30" s="277" customFormat="1" ht="16.5">
      <c r="A41" s="279">
        <v>6</v>
      </c>
      <c r="B41" s="290">
        <v>39</v>
      </c>
      <c r="C41" s="280" t="s">
        <v>557</v>
      </c>
      <c r="D41" s="320" t="s">
        <v>558</v>
      </c>
      <c r="E41" s="554">
        <v>201</v>
      </c>
      <c r="F41" s="555" t="s">
        <v>33</v>
      </c>
      <c r="G41" s="528">
        <v>632</v>
      </c>
      <c r="H41" s="347">
        <v>55</v>
      </c>
      <c r="I41" s="347">
        <v>68</v>
      </c>
      <c r="J41" s="347">
        <v>13</v>
      </c>
      <c r="K41" s="347">
        <v>3</v>
      </c>
      <c r="L41" s="347">
        <v>1</v>
      </c>
      <c r="M41" s="347">
        <v>8</v>
      </c>
      <c r="N41" s="347">
        <v>2</v>
      </c>
      <c r="O41" s="347">
        <v>3</v>
      </c>
      <c r="P41" s="347">
        <v>2</v>
      </c>
      <c r="Q41" s="347">
        <v>95</v>
      </c>
      <c r="S41" s="347">
        <v>3</v>
      </c>
      <c r="T41" s="347">
        <v>1</v>
      </c>
      <c r="U41" s="347">
        <v>3</v>
      </c>
      <c r="W41" s="347">
        <v>9</v>
      </c>
      <c r="X41" s="347">
        <v>0</v>
      </c>
      <c r="Y41" s="347">
        <v>6</v>
      </c>
      <c r="Z41" s="347">
        <v>6</v>
      </c>
      <c r="AB41" s="347">
        <v>0</v>
      </c>
      <c r="AC41" s="347">
        <v>4</v>
      </c>
      <c r="AD41" s="37">
        <f t="shared" si="12"/>
        <v>282</v>
      </c>
    </row>
    <row r="42" spans="1:30" s="277" customFormat="1" ht="16.5">
      <c r="A42" s="279">
        <v>6</v>
      </c>
      <c r="B42" s="290">
        <v>39</v>
      </c>
      <c r="C42" s="280" t="s">
        <v>557</v>
      </c>
      <c r="D42" s="320" t="s">
        <v>558</v>
      </c>
      <c r="E42" s="554">
        <v>201</v>
      </c>
      <c r="F42" s="555" t="s">
        <v>197</v>
      </c>
      <c r="G42" s="528">
        <v>631</v>
      </c>
      <c r="H42" s="347">
        <v>56</v>
      </c>
      <c r="I42" s="347">
        <v>64</v>
      </c>
      <c r="J42" s="347">
        <v>13</v>
      </c>
      <c r="K42" s="347">
        <v>5</v>
      </c>
      <c r="L42" s="347">
        <v>8</v>
      </c>
      <c r="M42" s="347">
        <v>13</v>
      </c>
      <c r="N42" s="347">
        <v>0</v>
      </c>
      <c r="O42" s="347">
        <v>8</v>
      </c>
      <c r="P42" s="347">
        <v>1</v>
      </c>
      <c r="Q42" s="347">
        <v>98</v>
      </c>
      <c r="S42" s="347">
        <v>0</v>
      </c>
      <c r="T42" s="347">
        <v>2</v>
      </c>
      <c r="U42" s="347">
        <v>2</v>
      </c>
      <c r="W42" s="347">
        <v>3</v>
      </c>
      <c r="X42" s="347">
        <v>1</v>
      </c>
      <c r="Y42" s="347">
        <v>7</v>
      </c>
      <c r="Z42" s="347">
        <v>4</v>
      </c>
      <c r="AB42" s="347">
        <v>0</v>
      </c>
      <c r="AC42" s="347">
        <v>6</v>
      </c>
      <c r="AD42" s="37">
        <f t="shared" si="12"/>
        <v>291</v>
      </c>
    </row>
    <row r="43" spans="1:30" s="277" customFormat="1" ht="16.5">
      <c r="A43" s="279">
        <v>6</v>
      </c>
      <c r="B43" s="290">
        <v>39</v>
      </c>
      <c r="C43" s="280" t="s">
        <v>557</v>
      </c>
      <c r="D43" s="320" t="s">
        <v>558</v>
      </c>
      <c r="E43" s="554">
        <v>201</v>
      </c>
      <c r="F43" s="555" t="s">
        <v>334</v>
      </c>
      <c r="G43" s="528">
        <v>631</v>
      </c>
      <c r="H43" s="347">
        <v>47</v>
      </c>
      <c r="I43" s="347">
        <v>92</v>
      </c>
      <c r="J43" s="347">
        <v>10</v>
      </c>
      <c r="K43" s="347">
        <v>4</v>
      </c>
      <c r="L43" s="347">
        <v>4</v>
      </c>
      <c r="M43" s="347">
        <v>6</v>
      </c>
      <c r="N43" s="347">
        <v>1</v>
      </c>
      <c r="O43" s="347">
        <v>7</v>
      </c>
      <c r="P43" s="347">
        <v>0</v>
      </c>
      <c r="Q43" s="347">
        <v>111</v>
      </c>
      <c r="S43" s="347">
        <v>1</v>
      </c>
      <c r="T43" s="347">
        <v>1</v>
      </c>
      <c r="U43" s="347">
        <v>2</v>
      </c>
      <c r="W43" s="347">
        <v>9</v>
      </c>
      <c r="X43" s="347">
        <v>1</v>
      </c>
      <c r="Y43" s="347">
        <v>6</v>
      </c>
      <c r="Z43" s="347">
        <v>13</v>
      </c>
      <c r="AB43" s="347">
        <v>0</v>
      </c>
      <c r="AC43" s="347">
        <v>1</v>
      </c>
      <c r="AD43" s="37">
        <f t="shared" si="12"/>
        <v>316</v>
      </c>
    </row>
    <row r="44" spans="1:30" s="277" customFormat="1" ht="16.5">
      <c r="A44" s="279">
        <v>6</v>
      </c>
      <c r="B44" s="290">
        <v>39</v>
      </c>
      <c r="C44" s="280" t="s">
        <v>557</v>
      </c>
      <c r="D44" s="320" t="s">
        <v>559</v>
      </c>
      <c r="E44" s="554">
        <v>202</v>
      </c>
      <c r="F44" s="555" t="s">
        <v>31</v>
      </c>
      <c r="G44" s="528">
        <v>641</v>
      </c>
      <c r="H44" s="347">
        <v>29</v>
      </c>
      <c r="I44" s="347">
        <v>70</v>
      </c>
      <c r="J44" s="347">
        <v>16</v>
      </c>
      <c r="K44" s="347">
        <v>5</v>
      </c>
      <c r="L44" s="347">
        <v>3</v>
      </c>
      <c r="M44" s="347">
        <v>10</v>
      </c>
      <c r="N44" s="347">
        <v>1</v>
      </c>
      <c r="O44" s="347">
        <v>10</v>
      </c>
      <c r="P44" s="347">
        <v>3</v>
      </c>
      <c r="Q44" s="347">
        <v>83</v>
      </c>
      <c r="S44" s="347">
        <v>0</v>
      </c>
      <c r="T44" s="347">
        <v>1</v>
      </c>
      <c r="U44" s="347">
        <v>2</v>
      </c>
      <c r="W44" s="347">
        <v>9</v>
      </c>
      <c r="X44" s="347">
        <v>3</v>
      </c>
      <c r="Y44" s="347">
        <v>15</v>
      </c>
      <c r="Z44" s="347">
        <v>3</v>
      </c>
      <c r="AB44" s="347">
        <v>1</v>
      </c>
      <c r="AC44" s="347">
        <v>10</v>
      </c>
      <c r="AD44" s="37">
        <f t="shared" si="12"/>
        <v>274</v>
      </c>
    </row>
    <row r="45" spans="1:30" s="277" customFormat="1" ht="16.5">
      <c r="A45" s="279">
        <v>6</v>
      </c>
      <c r="B45" s="290">
        <v>39</v>
      </c>
      <c r="C45" s="280" t="s">
        <v>557</v>
      </c>
      <c r="D45" s="320" t="s">
        <v>559</v>
      </c>
      <c r="E45" s="554">
        <v>202</v>
      </c>
      <c r="F45" s="555" t="s">
        <v>32</v>
      </c>
      <c r="G45" s="528">
        <v>641</v>
      </c>
      <c r="H45" s="347">
        <v>48</v>
      </c>
      <c r="I45" s="347">
        <v>55</v>
      </c>
      <c r="J45" s="347">
        <v>18</v>
      </c>
      <c r="K45" s="347">
        <v>6</v>
      </c>
      <c r="L45" s="347">
        <v>7</v>
      </c>
      <c r="M45" s="347">
        <v>7</v>
      </c>
      <c r="N45" s="347">
        <v>2</v>
      </c>
      <c r="O45" s="347">
        <v>8</v>
      </c>
      <c r="P45" s="347">
        <v>5</v>
      </c>
      <c r="Q45" s="347">
        <v>91</v>
      </c>
      <c r="S45" s="347">
        <v>2</v>
      </c>
      <c r="T45" s="347">
        <v>0</v>
      </c>
      <c r="U45" s="347">
        <v>1</v>
      </c>
      <c r="W45" s="347">
        <v>7</v>
      </c>
      <c r="X45" s="347">
        <v>1</v>
      </c>
      <c r="Y45" s="347">
        <v>5</v>
      </c>
      <c r="Z45" s="347">
        <v>2</v>
      </c>
      <c r="AB45" s="347">
        <v>1</v>
      </c>
      <c r="AC45" s="347">
        <v>9</v>
      </c>
      <c r="AD45" s="37">
        <f t="shared" si="12"/>
        <v>275</v>
      </c>
    </row>
    <row r="46" spans="1:30" s="277" customFormat="1" ht="16.5">
      <c r="A46" s="279">
        <v>6</v>
      </c>
      <c r="B46" s="290">
        <v>39</v>
      </c>
      <c r="C46" s="280" t="s">
        <v>557</v>
      </c>
      <c r="D46" s="320" t="s">
        <v>559</v>
      </c>
      <c r="E46" s="554">
        <v>202</v>
      </c>
      <c r="F46" s="555" t="s">
        <v>33</v>
      </c>
      <c r="G46" s="528">
        <v>641</v>
      </c>
      <c r="H46" s="347">
        <v>40</v>
      </c>
      <c r="I46" s="347">
        <v>48</v>
      </c>
      <c r="J46" s="347">
        <v>13</v>
      </c>
      <c r="K46" s="347">
        <v>2</v>
      </c>
      <c r="L46" s="347">
        <v>6</v>
      </c>
      <c r="M46" s="347">
        <v>12</v>
      </c>
      <c r="N46" s="347">
        <v>0</v>
      </c>
      <c r="O46" s="347">
        <v>3</v>
      </c>
      <c r="P46" s="347">
        <v>1</v>
      </c>
      <c r="Q46" s="347">
        <v>86</v>
      </c>
      <c r="S46" s="347">
        <v>1</v>
      </c>
      <c r="T46" s="347">
        <v>2</v>
      </c>
      <c r="U46" s="347">
        <v>5</v>
      </c>
      <c r="W46" s="347">
        <v>4</v>
      </c>
      <c r="X46" s="347">
        <v>2</v>
      </c>
      <c r="Y46" s="347">
        <v>7</v>
      </c>
      <c r="Z46" s="347">
        <v>4</v>
      </c>
      <c r="AB46" s="347">
        <v>0</v>
      </c>
      <c r="AC46" s="347">
        <v>5</v>
      </c>
      <c r="AD46" s="37">
        <f t="shared" si="12"/>
        <v>241</v>
      </c>
    </row>
    <row r="47" spans="1:30" s="277" customFormat="1" ht="16.5">
      <c r="A47" s="279">
        <v>6</v>
      </c>
      <c r="B47" s="290">
        <v>39</v>
      </c>
      <c r="C47" s="280" t="s">
        <v>557</v>
      </c>
      <c r="D47" s="320" t="s">
        <v>559</v>
      </c>
      <c r="E47" s="554">
        <v>202</v>
      </c>
      <c r="F47" s="555" t="s">
        <v>197</v>
      </c>
      <c r="G47" s="528">
        <v>641</v>
      </c>
      <c r="H47" s="347">
        <v>51</v>
      </c>
      <c r="I47" s="347">
        <v>59</v>
      </c>
      <c r="J47" s="347">
        <v>6</v>
      </c>
      <c r="K47" s="347">
        <v>5</v>
      </c>
      <c r="L47" s="347">
        <v>13</v>
      </c>
      <c r="M47" s="347">
        <v>10</v>
      </c>
      <c r="N47" s="347">
        <v>1</v>
      </c>
      <c r="O47" s="347">
        <v>5</v>
      </c>
      <c r="P47" s="347">
        <v>1</v>
      </c>
      <c r="Q47" s="347">
        <v>87</v>
      </c>
      <c r="S47" s="347">
        <v>0</v>
      </c>
      <c r="T47" s="347">
        <v>4</v>
      </c>
      <c r="U47" s="347">
        <v>0</v>
      </c>
      <c r="W47" s="347">
        <v>4</v>
      </c>
      <c r="X47" s="347">
        <v>2</v>
      </c>
      <c r="Y47" s="347">
        <v>4</v>
      </c>
      <c r="Z47" s="347">
        <v>3</v>
      </c>
      <c r="AB47" s="347">
        <v>0</v>
      </c>
      <c r="AC47" s="347">
        <v>7</v>
      </c>
      <c r="AD47" s="37">
        <f t="shared" si="12"/>
        <v>262</v>
      </c>
    </row>
    <row r="48" spans="1:30" s="277" customFormat="1" ht="16.5">
      <c r="A48" s="279">
        <v>6</v>
      </c>
      <c r="B48" s="290">
        <v>39</v>
      </c>
      <c r="C48" s="280" t="s">
        <v>557</v>
      </c>
      <c r="D48" s="320" t="s">
        <v>560</v>
      </c>
      <c r="E48" s="554">
        <v>203</v>
      </c>
      <c r="F48" s="555" t="s">
        <v>31</v>
      </c>
      <c r="G48" s="528">
        <v>678</v>
      </c>
      <c r="H48" s="347">
        <v>72</v>
      </c>
      <c r="I48" s="347">
        <v>70</v>
      </c>
      <c r="J48" s="347">
        <v>25</v>
      </c>
      <c r="K48" s="347">
        <v>0</v>
      </c>
      <c r="L48" s="347">
        <v>5</v>
      </c>
      <c r="M48" s="347">
        <v>1</v>
      </c>
      <c r="N48" s="347">
        <v>0</v>
      </c>
      <c r="O48" s="347">
        <v>10</v>
      </c>
      <c r="P48" s="347">
        <v>2</v>
      </c>
      <c r="Q48" s="347">
        <v>130</v>
      </c>
      <c r="S48" s="347">
        <v>0</v>
      </c>
      <c r="T48" s="347">
        <v>4</v>
      </c>
      <c r="U48" s="347">
        <v>0</v>
      </c>
      <c r="W48" s="347">
        <v>8</v>
      </c>
      <c r="X48" s="347">
        <v>1</v>
      </c>
      <c r="Y48" s="347">
        <v>7</v>
      </c>
      <c r="Z48" s="347">
        <v>10</v>
      </c>
      <c r="AB48" s="347">
        <v>0</v>
      </c>
      <c r="AC48" s="347">
        <v>7</v>
      </c>
      <c r="AD48" s="37">
        <f t="shared" si="12"/>
        <v>352</v>
      </c>
    </row>
    <row r="49" spans="1:30" s="277" customFormat="1" ht="16.5">
      <c r="A49" s="279">
        <v>6</v>
      </c>
      <c r="B49" s="290">
        <v>39</v>
      </c>
      <c r="C49" s="280" t="s">
        <v>557</v>
      </c>
      <c r="D49" s="320" t="s">
        <v>560</v>
      </c>
      <c r="E49" s="554">
        <v>203</v>
      </c>
      <c r="F49" s="555" t="s">
        <v>32</v>
      </c>
      <c r="G49" s="528">
        <v>677</v>
      </c>
      <c r="H49" s="347">
        <v>60</v>
      </c>
      <c r="I49" s="347">
        <v>65</v>
      </c>
      <c r="J49" s="347">
        <v>18</v>
      </c>
      <c r="K49" s="347">
        <v>0</v>
      </c>
      <c r="L49" s="347">
        <v>9</v>
      </c>
      <c r="M49" s="347">
        <v>4</v>
      </c>
      <c r="N49" s="347">
        <v>2</v>
      </c>
      <c r="O49" s="347">
        <v>7</v>
      </c>
      <c r="P49" s="347">
        <v>2</v>
      </c>
      <c r="Q49" s="347">
        <v>125</v>
      </c>
      <c r="S49" s="347">
        <v>1</v>
      </c>
      <c r="T49" s="347">
        <v>2</v>
      </c>
      <c r="U49" s="347">
        <v>2</v>
      </c>
      <c r="W49" s="347">
        <v>10</v>
      </c>
      <c r="X49" s="347">
        <v>2</v>
      </c>
      <c r="Y49" s="347">
        <v>4</v>
      </c>
      <c r="Z49" s="347">
        <v>3</v>
      </c>
      <c r="AB49" s="347">
        <v>0</v>
      </c>
      <c r="AC49" s="347">
        <v>12</v>
      </c>
      <c r="AD49" s="37">
        <f t="shared" si="12"/>
        <v>328</v>
      </c>
    </row>
    <row r="50" spans="1:30" s="277" customFormat="1" ht="16.5">
      <c r="A50" s="279">
        <v>6</v>
      </c>
      <c r="B50" s="290">
        <v>39</v>
      </c>
      <c r="C50" s="280" t="s">
        <v>557</v>
      </c>
      <c r="D50" s="320" t="s">
        <v>560</v>
      </c>
      <c r="E50" s="554">
        <v>203</v>
      </c>
      <c r="F50" s="555" t="s">
        <v>33</v>
      </c>
      <c r="G50" s="528">
        <v>677</v>
      </c>
      <c r="H50" s="347">
        <v>61</v>
      </c>
      <c r="I50" s="347">
        <v>75</v>
      </c>
      <c r="J50" s="347">
        <v>17</v>
      </c>
      <c r="K50" s="347">
        <v>4</v>
      </c>
      <c r="L50" s="347">
        <v>8</v>
      </c>
      <c r="M50" s="347">
        <v>4</v>
      </c>
      <c r="N50" s="347">
        <v>1</v>
      </c>
      <c r="O50" s="347">
        <v>8</v>
      </c>
      <c r="P50" s="347">
        <v>0</v>
      </c>
      <c r="Q50" s="347">
        <v>129</v>
      </c>
      <c r="S50" s="347">
        <v>1</v>
      </c>
      <c r="T50" s="347">
        <v>3</v>
      </c>
      <c r="U50" s="347">
        <v>0</v>
      </c>
      <c r="W50" s="347">
        <v>6</v>
      </c>
      <c r="X50" s="347">
        <v>0</v>
      </c>
      <c r="Y50" s="347">
        <v>9</v>
      </c>
      <c r="Z50" s="347">
        <v>16</v>
      </c>
      <c r="AB50" s="347">
        <v>0</v>
      </c>
      <c r="AC50" s="347">
        <v>5</v>
      </c>
      <c r="AD50" s="37">
        <f t="shared" si="12"/>
        <v>347</v>
      </c>
    </row>
    <row r="51" spans="1:30" s="277" customFormat="1" ht="16.5">
      <c r="A51" s="279">
        <v>6</v>
      </c>
      <c r="B51" s="290">
        <v>39</v>
      </c>
      <c r="C51" s="280" t="s">
        <v>557</v>
      </c>
      <c r="D51" s="320" t="s">
        <v>560</v>
      </c>
      <c r="E51" s="554">
        <v>203</v>
      </c>
      <c r="F51" s="555" t="s">
        <v>197</v>
      </c>
      <c r="G51" s="528">
        <v>677</v>
      </c>
      <c r="H51" s="347">
        <v>75</v>
      </c>
      <c r="I51" s="347">
        <v>52</v>
      </c>
      <c r="J51" s="347">
        <v>6</v>
      </c>
      <c r="K51" s="347">
        <v>1</v>
      </c>
      <c r="L51" s="347">
        <v>8</v>
      </c>
      <c r="M51" s="347">
        <v>4</v>
      </c>
      <c r="N51" s="347">
        <v>3</v>
      </c>
      <c r="O51" s="347">
        <v>6</v>
      </c>
      <c r="P51" s="347">
        <v>0</v>
      </c>
      <c r="Q51" s="347">
        <v>139</v>
      </c>
      <c r="S51" s="347">
        <v>2</v>
      </c>
      <c r="T51" s="347">
        <v>0</v>
      </c>
      <c r="U51" s="347">
        <v>6</v>
      </c>
      <c r="W51" s="347">
        <v>14</v>
      </c>
      <c r="X51" s="347">
        <v>2</v>
      </c>
      <c r="Y51" s="347">
        <v>8</v>
      </c>
      <c r="Z51" s="347">
        <v>7</v>
      </c>
      <c r="AB51" s="347">
        <v>0</v>
      </c>
      <c r="AC51" s="347">
        <v>2</v>
      </c>
      <c r="AD51" s="37">
        <f t="shared" si="12"/>
        <v>335</v>
      </c>
    </row>
    <row r="52" spans="1:30" s="277" customFormat="1" ht="16.5">
      <c r="A52" s="279">
        <v>6</v>
      </c>
      <c r="B52" s="290">
        <v>39</v>
      </c>
      <c r="C52" s="280" t="s">
        <v>557</v>
      </c>
      <c r="D52" s="320" t="s">
        <v>560</v>
      </c>
      <c r="E52" s="554">
        <v>204</v>
      </c>
      <c r="F52" s="555" t="s">
        <v>31</v>
      </c>
      <c r="G52" s="528">
        <v>564</v>
      </c>
      <c r="H52" s="347">
        <v>46</v>
      </c>
      <c r="I52" s="347">
        <v>91</v>
      </c>
      <c r="J52" s="347">
        <v>5</v>
      </c>
      <c r="K52" s="347">
        <v>0</v>
      </c>
      <c r="L52" s="347">
        <v>3</v>
      </c>
      <c r="M52" s="347">
        <v>3</v>
      </c>
      <c r="N52" s="347">
        <v>2</v>
      </c>
      <c r="O52" s="347">
        <v>5</v>
      </c>
      <c r="P52" s="347">
        <v>0</v>
      </c>
      <c r="Q52" s="347">
        <v>99</v>
      </c>
      <c r="S52" s="347">
        <v>2</v>
      </c>
      <c r="T52" s="347">
        <v>1</v>
      </c>
      <c r="U52" s="347">
        <v>2</v>
      </c>
      <c r="W52" s="347">
        <v>6</v>
      </c>
      <c r="X52" s="347">
        <v>1</v>
      </c>
      <c r="Y52" s="347">
        <v>11</v>
      </c>
      <c r="Z52" s="347">
        <v>11</v>
      </c>
      <c r="AB52" s="347">
        <v>0</v>
      </c>
      <c r="AC52" s="347">
        <v>4</v>
      </c>
      <c r="AD52" s="37">
        <f t="shared" si="12"/>
        <v>292</v>
      </c>
    </row>
    <row r="53" spans="1:30" s="277" customFormat="1" ht="16.5">
      <c r="A53" s="279">
        <v>6</v>
      </c>
      <c r="B53" s="290">
        <v>39</v>
      </c>
      <c r="C53" s="280" t="s">
        <v>557</v>
      </c>
      <c r="D53" s="320" t="s">
        <v>560</v>
      </c>
      <c r="E53" s="554">
        <v>204</v>
      </c>
      <c r="F53" s="555" t="s">
        <v>32</v>
      </c>
      <c r="G53" s="528">
        <v>563</v>
      </c>
      <c r="H53" s="347">
        <v>33</v>
      </c>
      <c r="I53" s="347">
        <v>69</v>
      </c>
      <c r="J53" s="347">
        <v>13</v>
      </c>
      <c r="K53" s="347">
        <v>2</v>
      </c>
      <c r="L53" s="347">
        <v>2</v>
      </c>
      <c r="M53" s="347">
        <v>10</v>
      </c>
      <c r="N53" s="347">
        <v>3</v>
      </c>
      <c r="O53" s="347">
        <v>2</v>
      </c>
      <c r="P53" s="347">
        <v>0</v>
      </c>
      <c r="Q53" s="347">
        <v>70</v>
      </c>
      <c r="S53" s="347">
        <v>0</v>
      </c>
      <c r="T53" s="347">
        <v>1</v>
      </c>
      <c r="U53" s="347">
        <v>0</v>
      </c>
      <c r="W53" s="347">
        <v>9</v>
      </c>
      <c r="X53" s="347">
        <v>3</v>
      </c>
      <c r="Y53" s="347">
        <v>9</v>
      </c>
      <c r="Z53" s="347">
        <v>12</v>
      </c>
      <c r="AB53" s="347">
        <v>0</v>
      </c>
      <c r="AC53" s="347">
        <v>4</v>
      </c>
      <c r="AD53" s="37">
        <f t="shared" si="12"/>
        <v>242</v>
      </c>
    </row>
    <row r="54" spans="1:30" s="277" customFormat="1" ht="16.5">
      <c r="A54" s="279">
        <v>6</v>
      </c>
      <c r="B54" s="290">
        <v>39</v>
      </c>
      <c r="C54" s="280" t="s">
        <v>557</v>
      </c>
      <c r="D54" s="320" t="s">
        <v>560</v>
      </c>
      <c r="E54" s="554">
        <v>204</v>
      </c>
      <c r="F54" s="555" t="s">
        <v>33</v>
      </c>
      <c r="G54" s="528">
        <v>563</v>
      </c>
      <c r="H54" s="347">
        <v>33</v>
      </c>
      <c r="I54" s="347">
        <v>106</v>
      </c>
      <c r="J54" s="347">
        <v>6</v>
      </c>
      <c r="K54" s="347">
        <v>1</v>
      </c>
      <c r="L54" s="347">
        <v>4</v>
      </c>
      <c r="M54" s="347">
        <v>4</v>
      </c>
      <c r="N54" s="347">
        <v>0</v>
      </c>
      <c r="O54" s="347">
        <v>7</v>
      </c>
      <c r="P54" s="347">
        <v>2</v>
      </c>
      <c r="Q54" s="347">
        <v>87</v>
      </c>
      <c r="S54" s="347">
        <v>0</v>
      </c>
      <c r="T54" s="347">
        <v>1</v>
      </c>
      <c r="U54" s="347">
        <v>0</v>
      </c>
      <c r="W54" s="347">
        <v>8</v>
      </c>
      <c r="X54" s="347">
        <v>2</v>
      </c>
      <c r="Y54" s="347">
        <v>4</v>
      </c>
      <c r="Z54" s="347">
        <v>9</v>
      </c>
      <c r="AB54" s="347">
        <v>0</v>
      </c>
      <c r="AC54" s="347">
        <v>8</v>
      </c>
      <c r="AD54" s="37">
        <f t="shared" si="12"/>
        <v>282</v>
      </c>
    </row>
    <row r="55" spans="1:30" s="277" customFormat="1" ht="16.5">
      <c r="A55" s="279">
        <v>6</v>
      </c>
      <c r="B55" s="290">
        <v>39</v>
      </c>
      <c r="C55" s="280" t="s">
        <v>557</v>
      </c>
      <c r="D55" s="320" t="s">
        <v>560</v>
      </c>
      <c r="E55" s="554">
        <v>204</v>
      </c>
      <c r="F55" s="555" t="s">
        <v>197</v>
      </c>
      <c r="G55" s="528">
        <v>563</v>
      </c>
      <c r="H55" s="347">
        <v>41</v>
      </c>
      <c r="I55" s="347">
        <v>55</v>
      </c>
      <c r="J55" s="347">
        <v>11</v>
      </c>
      <c r="K55" s="347">
        <v>0</v>
      </c>
      <c r="L55" s="347">
        <v>7</v>
      </c>
      <c r="M55" s="347">
        <v>9</v>
      </c>
      <c r="N55" s="347">
        <v>1</v>
      </c>
      <c r="O55" s="347">
        <v>8</v>
      </c>
      <c r="P55" s="347">
        <v>0</v>
      </c>
      <c r="Q55" s="347">
        <v>109</v>
      </c>
      <c r="S55" s="347">
        <v>0</v>
      </c>
      <c r="T55" s="347">
        <v>1</v>
      </c>
      <c r="U55" s="347">
        <v>0</v>
      </c>
      <c r="W55" s="347">
        <v>8</v>
      </c>
      <c r="X55" s="347">
        <v>3</v>
      </c>
      <c r="Y55" s="347">
        <v>7</v>
      </c>
      <c r="Z55" s="347">
        <v>8</v>
      </c>
      <c r="AB55" s="347">
        <v>0</v>
      </c>
      <c r="AC55" s="347">
        <v>5</v>
      </c>
      <c r="AD55" s="37">
        <f t="shared" si="12"/>
        <v>273</v>
      </c>
    </row>
    <row r="56" spans="1:30" s="277" customFormat="1" ht="16.5">
      <c r="A56" s="279">
        <v>6</v>
      </c>
      <c r="B56" s="290">
        <v>39</v>
      </c>
      <c r="C56" s="280" t="s">
        <v>557</v>
      </c>
      <c r="D56" s="320" t="s">
        <v>561</v>
      </c>
      <c r="E56" s="554">
        <v>205</v>
      </c>
      <c r="F56" s="555" t="s">
        <v>31</v>
      </c>
      <c r="G56" s="528">
        <v>576</v>
      </c>
      <c r="H56" s="347">
        <v>37</v>
      </c>
      <c r="I56" s="347">
        <v>77</v>
      </c>
      <c r="J56" s="347">
        <v>6</v>
      </c>
      <c r="K56" s="347">
        <v>2</v>
      </c>
      <c r="L56" s="347">
        <v>13</v>
      </c>
      <c r="M56" s="347">
        <v>8</v>
      </c>
      <c r="N56" s="347">
        <v>2</v>
      </c>
      <c r="O56" s="347">
        <v>7</v>
      </c>
      <c r="P56" s="347">
        <v>0</v>
      </c>
      <c r="Q56" s="347">
        <v>143</v>
      </c>
      <c r="S56" s="347">
        <v>1</v>
      </c>
      <c r="T56" s="347">
        <v>3</v>
      </c>
      <c r="U56" s="347">
        <v>1</v>
      </c>
      <c r="W56" s="347">
        <v>4</v>
      </c>
      <c r="X56" s="347">
        <v>0</v>
      </c>
      <c r="Y56" s="347">
        <v>5</v>
      </c>
      <c r="Z56" s="347">
        <v>7</v>
      </c>
      <c r="AB56" s="347">
        <v>0</v>
      </c>
      <c r="AC56" s="347">
        <v>10</v>
      </c>
      <c r="AD56" s="37">
        <f t="shared" si="12"/>
        <v>326</v>
      </c>
    </row>
    <row r="57" spans="1:30" s="277" customFormat="1" ht="16.5">
      <c r="A57" s="279">
        <v>6</v>
      </c>
      <c r="B57" s="290">
        <v>39</v>
      </c>
      <c r="C57" s="280" t="s">
        <v>557</v>
      </c>
      <c r="D57" s="320" t="s">
        <v>561</v>
      </c>
      <c r="E57" s="554">
        <v>205</v>
      </c>
      <c r="F57" s="555" t="s">
        <v>32</v>
      </c>
      <c r="G57" s="528">
        <v>576</v>
      </c>
      <c r="H57" s="347">
        <v>47</v>
      </c>
      <c r="I57" s="347">
        <v>60</v>
      </c>
      <c r="J57" s="347">
        <v>11</v>
      </c>
      <c r="K57" s="347">
        <v>2</v>
      </c>
      <c r="L57" s="347">
        <v>9</v>
      </c>
      <c r="M57" s="347">
        <v>5</v>
      </c>
      <c r="N57" s="347">
        <v>0</v>
      </c>
      <c r="O57" s="347">
        <v>6</v>
      </c>
      <c r="P57" s="347">
        <v>1</v>
      </c>
      <c r="Q57" s="347">
        <v>118</v>
      </c>
      <c r="S57" s="347">
        <v>1</v>
      </c>
      <c r="T57" s="347">
        <v>0</v>
      </c>
      <c r="U57" s="347">
        <v>0</v>
      </c>
      <c r="W57" s="347">
        <v>2</v>
      </c>
      <c r="X57" s="347">
        <v>3</v>
      </c>
      <c r="Y57" s="347">
        <v>12</v>
      </c>
      <c r="Z57" s="347">
        <v>3</v>
      </c>
      <c r="AB57" s="347">
        <v>0</v>
      </c>
      <c r="AC57" s="347">
        <v>5</v>
      </c>
      <c r="AD57" s="37">
        <f t="shared" si="12"/>
        <v>285</v>
      </c>
    </row>
    <row r="58" spans="1:30" s="277" customFormat="1" ht="16.5">
      <c r="A58" s="279">
        <v>6</v>
      </c>
      <c r="B58" s="290">
        <v>39</v>
      </c>
      <c r="C58" s="280" t="s">
        <v>557</v>
      </c>
      <c r="D58" s="320" t="s">
        <v>561</v>
      </c>
      <c r="E58" s="554">
        <v>205</v>
      </c>
      <c r="F58" s="555" t="s">
        <v>33</v>
      </c>
      <c r="G58" s="528">
        <v>575</v>
      </c>
      <c r="H58" s="347">
        <v>41</v>
      </c>
      <c r="I58" s="347">
        <v>55</v>
      </c>
      <c r="J58" s="347">
        <v>12</v>
      </c>
      <c r="K58" s="347">
        <v>2</v>
      </c>
      <c r="L58" s="347">
        <v>3</v>
      </c>
      <c r="M58" s="347">
        <v>14</v>
      </c>
      <c r="N58" s="347">
        <v>2</v>
      </c>
      <c r="O58" s="347">
        <v>5</v>
      </c>
      <c r="P58" s="347">
        <v>2</v>
      </c>
      <c r="Q58" s="347">
        <v>108</v>
      </c>
      <c r="S58" s="347">
        <v>0</v>
      </c>
      <c r="T58" s="347">
        <v>2</v>
      </c>
      <c r="U58" s="347">
        <v>1</v>
      </c>
      <c r="W58" s="347">
        <v>5</v>
      </c>
      <c r="X58" s="347">
        <v>2</v>
      </c>
      <c r="Y58" s="347">
        <v>11</v>
      </c>
      <c r="Z58" s="347">
        <v>7</v>
      </c>
      <c r="AB58" s="347">
        <v>0</v>
      </c>
      <c r="AC58" s="347">
        <v>6</v>
      </c>
      <c r="AD58" s="37">
        <f t="shared" si="12"/>
        <v>278</v>
      </c>
    </row>
    <row r="59" spans="1:30" s="277" customFormat="1" ht="16.5">
      <c r="A59" s="279">
        <v>6</v>
      </c>
      <c r="B59" s="290">
        <v>39</v>
      </c>
      <c r="C59" s="280" t="s">
        <v>557</v>
      </c>
      <c r="D59" s="320" t="s">
        <v>562</v>
      </c>
      <c r="E59" s="554">
        <v>206</v>
      </c>
      <c r="F59" s="555" t="s">
        <v>31</v>
      </c>
      <c r="G59" s="528">
        <v>572</v>
      </c>
      <c r="H59" s="347">
        <v>40</v>
      </c>
      <c r="I59" s="347">
        <v>71</v>
      </c>
      <c r="J59" s="347">
        <v>13</v>
      </c>
      <c r="K59" s="347">
        <v>1</v>
      </c>
      <c r="L59" s="347">
        <v>1</v>
      </c>
      <c r="M59" s="347">
        <v>6</v>
      </c>
      <c r="N59" s="347">
        <v>0</v>
      </c>
      <c r="O59" s="347">
        <v>11</v>
      </c>
      <c r="P59" s="347">
        <v>1</v>
      </c>
      <c r="Q59" s="347">
        <v>105</v>
      </c>
      <c r="S59" s="347">
        <v>0</v>
      </c>
      <c r="T59" s="347">
        <v>0</v>
      </c>
      <c r="U59" s="347">
        <v>4</v>
      </c>
      <c r="W59" s="347">
        <v>8</v>
      </c>
      <c r="X59" s="347">
        <v>1</v>
      </c>
      <c r="Y59" s="347">
        <v>5</v>
      </c>
      <c r="Z59" s="347">
        <v>4</v>
      </c>
      <c r="AB59" s="347">
        <v>0</v>
      </c>
      <c r="AC59" s="347">
        <v>5</v>
      </c>
      <c r="AD59" s="37">
        <f t="shared" si="12"/>
        <v>276</v>
      </c>
    </row>
    <row r="60" spans="1:30" s="277" customFormat="1" ht="16.5">
      <c r="A60" s="279">
        <v>6</v>
      </c>
      <c r="B60" s="290">
        <v>39</v>
      </c>
      <c r="C60" s="280" t="s">
        <v>557</v>
      </c>
      <c r="D60" s="320" t="s">
        <v>562</v>
      </c>
      <c r="E60" s="554">
        <v>206</v>
      </c>
      <c r="F60" s="555" t="s">
        <v>32</v>
      </c>
      <c r="G60" s="528">
        <v>572</v>
      </c>
      <c r="H60" s="347">
        <v>49</v>
      </c>
      <c r="I60" s="347">
        <v>61</v>
      </c>
      <c r="J60" s="347">
        <v>5</v>
      </c>
      <c r="K60" s="347">
        <v>0</v>
      </c>
      <c r="L60" s="347">
        <v>4</v>
      </c>
      <c r="M60" s="347">
        <v>7</v>
      </c>
      <c r="N60" s="347">
        <v>1</v>
      </c>
      <c r="O60" s="347">
        <v>6</v>
      </c>
      <c r="P60" s="347">
        <v>2</v>
      </c>
      <c r="Q60" s="347">
        <v>93</v>
      </c>
      <c r="S60" s="347">
        <v>1</v>
      </c>
      <c r="T60" s="347">
        <v>0</v>
      </c>
      <c r="U60" s="347">
        <v>2</v>
      </c>
      <c r="W60" s="347">
        <v>4</v>
      </c>
      <c r="X60" s="347">
        <v>0</v>
      </c>
      <c r="Y60" s="347">
        <v>10</v>
      </c>
      <c r="Z60" s="347">
        <v>4</v>
      </c>
      <c r="AB60" s="347">
        <v>0</v>
      </c>
      <c r="AC60" s="347">
        <v>4</v>
      </c>
      <c r="AD60" s="37">
        <f t="shared" si="12"/>
        <v>253</v>
      </c>
    </row>
    <row r="61" spans="1:30" s="277" customFormat="1" ht="16.5">
      <c r="A61" s="279">
        <v>6</v>
      </c>
      <c r="B61" s="290">
        <v>39</v>
      </c>
      <c r="C61" s="280" t="s">
        <v>557</v>
      </c>
      <c r="D61" s="320" t="s">
        <v>562</v>
      </c>
      <c r="E61" s="554">
        <v>206</v>
      </c>
      <c r="F61" s="555" t="s">
        <v>33</v>
      </c>
      <c r="G61" s="528">
        <v>572</v>
      </c>
      <c r="H61" s="347">
        <v>43</v>
      </c>
      <c r="I61" s="347">
        <v>51</v>
      </c>
      <c r="J61" s="347">
        <v>16</v>
      </c>
      <c r="K61" s="347">
        <v>2</v>
      </c>
      <c r="L61" s="347">
        <v>2</v>
      </c>
      <c r="M61" s="347">
        <v>4</v>
      </c>
      <c r="N61" s="347">
        <v>2</v>
      </c>
      <c r="O61" s="347">
        <v>14</v>
      </c>
      <c r="P61" s="347">
        <v>0</v>
      </c>
      <c r="Q61" s="347">
        <v>94</v>
      </c>
      <c r="S61" s="347">
        <v>1</v>
      </c>
      <c r="T61" s="347">
        <v>2</v>
      </c>
      <c r="U61" s="347">
        <v>2</v>
      </c>
      <c r="W61" s="347">
        <v>2</v>
      </c>
      <c r="X61" s="347">
        <v>2</v>
      </c>
      <c r="Y61" s="347">
        <v>3</v>
      </c>
      <c r="Z61" s="347">
        <v>6</v>
      </c>
      <c r="AB61" s="347">
        <v>0</v>
      </c>
      <c r="AC61" s="347">
        <v>6</v>
      </c>
      <c r="AD61" s="37">
        <f t="shared" si="12"/>
        <v>252</v>
      </c>
    </row>
    <row r="62" spans="1:30" s="277" customFormat="1" ht="16.5">
      <c r="A62" s="279">
        <v>6</v>
      </c>
      <c r="B62" s="290">
        <v>39</v>
      </c>
      <c r="C62" s="280" t="s">
        <v>557</v>
      </c>
      <c r="D62" s="320" t="s">
        <v>562</v>
      </c>
      <c r="E62" s="554">
        <v>206</v>
      </c>
      <c r="F62" s="555" t="s">
        <v>197</v>
      </c>
      <c r="G62" s="528">
        <v>572</v>
      </c>
      <c r="H62" s="347">
        <v>41</v>
      </c>
      <c r="I62" s="347">
        <v>71</v>
      </c>
      <c r="J62" s="347">
        <v>13</v>
      </c>
      <c r="K62" s="347">
        <v>2</v>
      </c>
      <c r="L62" s="347">
        <v>1</v>
      </c>
      <c r="M62" s="347">
        <v>11</v>
      </c>
      <c r="N62" s="347">
        <v>1</v>
      </c>
      <c r="O62" s="347">
        <v>9</v>
      </c>
      <c r="P62" s="347">
        <v>1</v>
      </c>
      <c r="Q62" s="347">
        <v>82</v>
      </c>
      <c r="S62" s="347">
        <v>0</v>
      </c>
      <c r="T62" s="347">
        <v>2</v>
      </c>
      <c r="U62" s="347">
        <v>2</v>
      </c>
      <c r="W62" s="347">
        <v>3</v>
      </c>
      <c r="X62" s="347">
        <v>1</v>
      </c>
      <c r="Y62" s="347">
        <v>1</v>
      </c>
      <c r="Z62" s="347">
        <v>11</v>
      </c>
      <c r="AB62" s="347">
        <v>0</v>
      </c>
      <c r="AC62" s="347">
        <v>7</v>
      </c>
      <c r="AD62" s="37">
        <f t="shared" si="12"/>
        <v>259</v>
      </c>
    </row>
    <row r="63" spans="1:30" s="277" customFormat="1" ht="16.5">
      <c r="A63" s="279">
        <v>6</v>
      </c>
      <c r="B63" s="290">
        <v>39</v>
      </c>
      <c r="C63" s="280" t="s">
        <v>557</v>
      </c>
      <c r="D63" s="320" t="s">
        <v>563</v>
      </c>
      <c r="E63" s="554">
        <v>207</v>
      </c>
      <c r="F63" s="555" t="s">
        <v>31</v>
      </c>
      <c r="G63" s="528">
        <v>591</v>
      </c>
      <c r="H63" s="347">
        <v>63</v>
      </c>
      <c r="I63" s="347">
        <v>62</v>
      </c>
      <c r="J63" s="347">
        <v>8</v>
      </c>
      <c r="K63" s="347">
        <v>3</v>
      </c>
      <c r="L63" s="347">
        <v>1</v>
      </c>
      <c r="M63" s="347">
        <v>9</v>
      </c>
      <c r="N63" s="347">
        <v>1</v>
      </c>
      <c r="O63" s="347">
        <v>1</v>
      </c>
      <c r="P63" s="347">
        <v>1</v>
      </c>
      <c r="Q63" s="347">
        <v>95</v>
      </c>
      <c r="S63" s="347">
        <v>1</v>
      </c>
      <c r="T63" s="347">
        <v>5</v>
      </c>
      <c r="U63" s="347">
        <v>2</v>
      </c>
      <c r="W63" s="347">
        <v>8</v>
      </c>
      <c r="X63" s="347">
        <v>1</v>
      </c>
      <c r="Y63" s="347">
        <v>10</v>
      </c>
      <c r="Z63" s="347">
        <v>5</v>
      </c>
      <c r="AB63" s="347">
        <v>0</v>
      </c>
      <c r="AC63" s="347">
        <v>3</v>
      </c>
      <c r="AD63" s="37">
        <f t="shared" si="12"/>
        <v>279</v>
      </c>
    </row>
    <row r="64" spans="1:30" s="277" customFormat="1" ht="16.5">
      <c r="A64" s="279">
        <v>6</v>
      </c>
      <c r="B64" s="290">
        <v>39</v>
      </c>
      <c r="C64" s="280" t="s">
        <v>557</v>
      </c>
      <c r="D64" s="320" t="s">
        <v>563</v>
      </c>
      <c r="E64" s="554">
        <v>207</v>
      </c>
      <c r="F64" s="555" t="s">
        <v>32</v>
      </c>
      <c r="G64" s="528">
        <v>591</v>
      </c>
      <c r="H64" s="347">
        <v>53</v>
      </c>
      <c r="I64" s="347">
        <v>79</v>
      </c>
      <c r="J64" s="347">
        <v>6</v>
      </c>
      <c r="K64" s="347">
        <v>5</v>
      </c>
      <c r="L64" s="347">
        <v>5</v>
      </c>
      <c r="M64" s="347">
        <v>8</v>
      </c>
      <c r="N64" s="347">
        <v>1</v>
      </c>
      <c r="O64" s="347">
        <v>7</v>
      </c>
      <c r="P64" s="347">
        <v>0</v>
      </c>
      <c r="Q64" s="347">
        <v>64</v>
      </c>
      <c r="S64" s="347">
        <v>0</v>
      </c>
      <c r="T64" s="347">
        <v>0</v>
      </c>
      <c r="U64" s="347">
        <v>2</v>
      </c>
      <c r="W64" s="347">
        <v>7</v>
      </c>
      <c r="X64" s="347">
        <v>0</v>
      </c>
      <c r="Y64" s="347">
        <v>9</v>
      </c>
      <c r="Z64" s="347">
        <v>5</v>
      </c>
      <c r="AB64" s="347">
        <v>0</v>
      </c>
      <c r="AC64" s="347">
        <v>8</v>
      </c>
      <c r="AD64" s="37">
        <f t="shared" si="12"/>
        <v>259</v>
      </c>
    </row>
    <row r="65" spans="1:30" s="277" customFormat="1" ht="16.5">
      <c r="A65" s="279">
        <v>6</v>
      </c>
      <c r="B65" s="290">
        <v>39</v>
      </c>
      <c r="C65" s="280" t="s">
        <v>557</v>
      </c>
      <c r="D65" s="320" t="s">
        <v>563</v>
      </c>
      <c r="E65" s="554">
        <v>207</v>
      </c>
      <c r="F65" s="555" t="s">
        <v>33</v>
      </c>
      <c r="G65" s="528">
        <v>591</v>
      </c>
      <c r="H65" s="347">
        <v>44</v>
      </c>
      <c r="I65" s="347">
        <v>75</v>
      </c>
      <c r="J65" s="347">
        <v>8</v>
      </c>
      <c r="K65" s="347">
        <v>3</v>
      </c>
      <c r="L65" s="347">
        <v>1</v>
      </c>
      <c r="M65" s="347">
        <v>1</v>
      </c>
      <c r="N65" s="347">
        <v>0</v>
      </c>
      <c r="O65" s="347">
        <v>2</v>
      </c>
      <c r="P65" s="347">
        <v>0</v>
      </c>
      <c r="Q65" s="347">
        <v>80</v>
      </c>
      <c r="S65" s="347">
        <v>1</v>
      </c>
      <c r="T65" s="347">
        <v>4</v>
      </c>
      <c r="U65" s="347">
        <v>2</v>
      </c>
      <c r="W65" s="347">
        <v>6</v>
      </c>
      <c r="X65" s="347">
        <v>2</v>
      </c>
      <c r="Y65" s="347">
        <v>9</v>
      </c>
      <c r="Z65" s="347">
        <v>6</v>
      </c>
      <c r="AB65" s="347">
        <v>0</v>
      </c>
      <c r="AC65" s="347">
        <v>0</v>
      </c>
      <c r="AD65" s="37">
        <f t="shared" si="12"/>
        <v>244</v>
      </c>
    </row>
    <row r="66" spans="1:30" s="277" customFormat="1" ht="16.5">
      <c r="A66" s="279">
        <v>6</v>
      </c>
      <c r="B66" s="290">
        <v>39</v>
      </c>
      <c r="C66" s="280" t="s">
        <v>557</v>
      </c>
      <c r="D66" s="320" t="s">
        <v>563</v>
      </c>
      <c r="E66" s="554">
        <v>207</v>
      </c>
      <c r="F66" s="555" t="s">
        <v>197</v>
      </c>
      <c r="G66" s="528">
        <v>591</v>
      </c>
      <c r="H66" s="347">
        <v>60</v>
      </c>
      <c r="I66" s="347">
        <v>75</v>
      </c>
      <c r="J66" s="347">
        <v>8</v>
      </c>
      <c r="K66" s="347">
        <v>2</v>
      </c>
      <c r="L66" s="347">
        <v>11</v>
      </c>
      <c r="M66" s="347">
        <v>5</v>
      </c>
      <c r="N66" s="347">
        <v>4</v>
      </c>
      <c r="O66" s="347">
        <v>2</v>
      </c>
      <c r="P66" s="347">
        <v>0</v>
      </c>
      <c r="Q66" s="347">
        <v>59</v>
      </c>
      <c r="S66" s="347">
        <v>1</v>
      </c>
      <c r="T66" s="347">
        <v>2</v>
      </c>
      <c r="U66" s="347">
        <v>1</v>
      </c>
      <c r="W66" s="347">
        <v>5</v>
      </c>
      <c r="X66" s="347">
        <v>0</v>
      </c>
      <c r="Y66" s="347">
        <v>10</v>
      </c>
      <c r="Z66" s="347">
        <v>5</v>
      </c>
      <c r="AB66" s="347">
        <v>0</v>
      </c>
      <c r="AC66" s="347">
        <v>7</v>
      </c>
      <c r="AD66" s="37">
        <f t="shared" si="12"/>
        <v>257</v>
      </c>
    </row>
    <row r="67" spans="1:30" s="277" customFormat="1" ht="16.5">
      <c r="A67" s="279">
        <v>6</v>
      </c>
      <c r="B67" s="290">
        <v>39</v>
      </c>
      <c r="C67" s="280" t="s">
        <v>557</v>
      </c>
      <c r="D67" s="320" t="s">
        <v>564</v>
      </c>
      <c r="E67" s="554">
        <v>208</v>
      </c>
      <c r="F67" s="555" t="s">
        <v>31</v>
      </c>
      <c r="G67" s="528">
        <v>651</v>
      </c>
      <c r="H67" s="347">
        <v>47</v>
      </c>
      <c r="I67" s="347">
        <v>55</v>
      </c>
      <c r="J67" s="347">
        <v>25</v>
      </c>
      <c r="K67" s="347">
        <v>2</v>
      </c>
      <c r="L67" s="347">
        <v>11</v>
      </c>
      <c r="M67" s="347">
        <v>9</v>
      </c>
      <c r="N67" s="347">
        <v>12</v>
      </c>
      <c r="O67" s="347">
        <v>2</v>
      </c>
      <c r="P67" s="347">
        <v>0</v>
      </c>
      <c r="Q67" s="347">
        <v>66</v>
      </c>
      <c r="S67" s="347">
        <v>0</v>
      </c>
      <c r="T67" s="347">
        <v>4</v>
      </c>
      <c r="U67" s="347">
        <v>1</v>
      </c>
      <c r="W67" s="347">
        <v>4</v>
      </c>
      <c r="X67" s="347">
        <v>0</v>
      </c>
      <c r="Y67" s="347">
        <v>12</v>
      </c>
      <c r="Z67" s="347">
        <v>3</v>
      </c>
      <c r="AB67" s="347">
        <v>0</v>
      </c>
      <c r="AC67" s="347">
        <v>12</v>
      </c>
      <c r="AD67" s="37">
        <f t="shared" si="12"/>
        <v>265</v>
      </c>
    </row>
    <row r="68" spans="1:30" s="277" customFormat="1" ht="16.5">
      <c r="A68" s="279">
        <v>6</v>
      </c>
      <c r="B68" s="290">
        <v>39</v>
      </c>
      <c r="C68" s="280" t="s">
        <v>557</v>
      </c>
      <c r="D68" s="320" t="s">
        <v>564</v>
      </c>
      <c r="E68" s="554">
        <v>208</v>
      </c>
      <c r="F68" s="555" t="s">
        <v>32</v>
      </c>
      <c r="G68" s="528">
        <v>651</v>
      </c>
      <c r="H68" s="347">
        <v>39</v>
      </c>
      <c r="I68" s="347">
        <v>56</v>
      </c>
      <c r="J68" s="347">
        <v>17</v>
      </c>
      <c r="K68" s="347">
        <v>2</v>
      </c>
      <c r="L68" s="347">
        <v>9</v>
      </c>
      <c r="M68" s="347">
        <v>11</v>
      </c>
      <c r="N68" s="347">
        <v>14</v>
      </c>
      <c r="O68" s="347">
        <v>6</v>
      </c>
      <c r="P68" s="347">
        <v>2</v>
      </c>
      <c r="Q68" s="347">
        <v>108</v>
      </c>
      <c r="S68" s="347">
        <v>0</v>
      </c>
      <c r="T68" s="347">
        <v>4</v>
      </c>
      <c r="U68" s="347">
        <v>3</v>
      </c>
      <c r="W68" s="347">
        <v>2</v>
      </c>
      <c r="X68" s="347">
        <v>0</v>
      </c>
      <c r="Y68" s="347">
        <v>8</v>
      </c>
      <c r="Z68" s="347">
        <v>6</v>
      </c>
      <c r="AB68" s="347">
        <v>0</v>
      </c>
      <c r="AC68" s="347">
        <v>14</v>
      </c>
      <c r="AD68" s="37">
        <f t="shared" si="12"/>
        <v>301</v>
      </c>
    </row>
    <row r="69" spans="1:30" s="277" customFormat="1" ht="16.5">
      <c r="A69" s="279">
        <v>6</v>
      </c>
      <c r="B69" s="290">
        <v>39</v>
      </c>
      <c r="C69" s="280" t="s">
        <v>557</v>
      </c>
      <c r="D69" s="320" t="s">
        <v>564</v>
      </c>
      <c r="E69" s="554">
        <v>208</v>
      </c>
      <c r="F69" s="555" t="s">
        <v>33</v>
      </c>
      <c r="G69" s="528">
        <v>651</v>
      </c>
      <c r="H69" s="347">
        <v>52</v>
      </c>
      <c r="I69" s="347">
        <v>59</v>
      </c>
      <c r="J69" s="347">
        <v>32</v>
      </c>
      <c r="K69" s="347">
        <v>2</v>
      </c>
      <c r="L69" s="347">
        <v>10</v>
      </c>
      <c r="M69" s="347">
        <v>7</v>
      </c>
      <c r="N69" s="347">
        <v>11</v>
      </c>
      <c r="O69" s="347">
        <v>2</v>
      </c>
      <c r="P69" s="347">
        <v>2</v>
      </c>
      <c r="Q69" s="347">
        <v>72</v>
      </c>
      <c r="S69" s="347">
        <v>0</v>
      </c>
      <c r="T69" s="347">
        <v>4</v>
      </c>
      <c r="U69" s="347">
        <v>1</v>
      </c>
      <c r="W69" s="347">
        <v>7</v>
      </c>
      <c r="X69" s="347">
        <v>3</v>
      </c>
      <c r="Y69" s="347">
        <v>9</v>
      </c>
      <c r="Z69" s="347">
        <v>5</v>
      </c>
      <c r="AB69" s="347">
        <v>0</v>
      </c>
      <c r="AC69" s="347">
        <v>8</v>
      </c>
      <c r="AD69" s="37">
        <f t="shared" si="12"/>
        <v>286</v>
      </c>
    </row>
    <row r="70" spans="1:30" s="277" customFormat="1" ht="16.5">
      <c r="A70" s="279">
        <v>6</v>
      </c>
      <c r="B70" s="290">
        <v>39</v>
      </c>
      <c r="C70" s="280" t="s">
        <v>557</v>
      </c>
      <c r="D70" s="320" t="s">
        <v>564</v>
      </c>
      <c r="E70" s="554">
        <v>208</v>
      </c>
      <c r="F70" s="555" t="s">
        <v>197</v>
      </c>
      <c r="G70" s="528">
        <v>650</v>
      </c>
      <c r="H70" s="347">
        <v>50</v>
      </c>
      <c r="I70" s="347">
        <v>54</v>
      </c>
      <c r="J70" s="347">
        <v>34</v>
      </c>
      <c r="K70" s="347">
        <v>1</v>
      </c>
      <c r="L70" s="347">
        <v>7</v>
      </c>
      <c r="M70" s="347">
        <v>6</v>
      </c>
      <c r="N70" s="347">
        <v>6</v>
      </c>
      <c r="O70" s="347">
        <v>2</v>
      </c>
      <c r="P70" s="347">
        <v>0</v>
      </c>
      <c r="Q70" s="347">
        <v>80</v>
      </c>
      <c r="S70" s="347">
        <v>1</v>
      </c>
      <c r="T70" s="347">
        <v>4</v>
      </c>
      <c r="U70" s="347">
        <v>0</v>
      </c>
      <c r="W70" s="347">
        <v>6</v>
      </c>
      <c r="X70" s="347">
        <v>0</v>
      </c>
      <c r="Y70" s="347">
        <v>7</v>
      </c>
      <c r="Z70" s="347">
        <v>5</v>
      </c>
      <c r="AB70" s="347">
        <v>1</v>
      </c>
      <c r="AC70" s="347">
        <v>6</v>
      </c>
      <c r="AD70" s="37">
        <f t="shared" si="12"/>
        <v>270</v>
      </c>
    </row>
    <row r="71" spans="1:30" s="277" customFormat="1" ht="16.5">
      <c r="A71" s="279">
        <v>6</v>
      </c>
      <c r="B71" s="290">
        <v>39</v>
      </c>
      <c r="C71" s="280" t="s">
        <v>557</v>
      </c>
      <c r="D71" s="320" t="s">
        <v>565</v>
      </c>
      <c r="E71" s="556">
        <v>209</v>
      </c>
      <c r="F71" s="555" t="s">
        <v>31</v>
      </c>
      <c r="G71" s="528">
        <v>513</v>
      </c>
      <c r="H71" s="348">
        <v>55</v>
      </c>
      <c r="I71" s="348">
        <v>50</v>
      </c>
      <c r="J71" s="348">
        <v>7</v>
      </c>
      <c r="K71" s="348">
        <v>2</v>
      </c>
      <c r="L71" s="348">
        <v>2</v>
      </c>
      <c r="M71" s="348">
        <v>2</v>
      </c>
      <c r="N71" s="348">
        <v>2</v>
      </c>
      <c r="O71" s="348">
        <v>3</v>
      </c>
      <c r="P71" s="348">
        <v>0</v>
      </c>
      <c r="Q71" s="348">
        <v>65</v>
      </c>
      <c r="S71" s="348">
        <v>1</v>
      </c>
      <c r="T71" s="348">
        <v>4</v>
      </c>
      <c r="U71" s="348">
        <v>1</v>
      </c>
      <c r="W71" s="348">
        <v>13</v>
      </c>
      <c r="X71" s="348">
        <v>0</v>
      </c>
      <c r="Y71" s="348">
        <v>4</v>
      </c>
      <c r="Z71" s="348">
        <v>8</v>
      </c>
      <c r="AB71" s="348">
        <v>0</v>
      </c>
      <c r="AC71" s="348">
        <v>6</v>
      </c>
      <c r="AD71" s="37">
        <f t="shared" ref="AD71:AD102" si="13">SUM(H71:AC71)</f>
        <v>225</v>
      </c>
    </row>
    <row r="72" spans="1:30" s="277" customFormat="1" ht="16.5">
      <c r="A72" s="279">
        <v>6</v>
      </c>
      <c r="B72" s="290">
        <v>39</v>
      </c>
      <c r="C72" s="280" t="s">
        <v>557</v>
      </c>
      <c r="D72" s="320" t="s">
        <v>565</v>
      </c>
      <c r="E72" s="556">
        <v>209</v>
      </c>
      <c r="F72" s="557" t="s">
        <v>32</v>
      </c>
      <c r="G72" s="528">
        <v>513</v>
      </c>
      <c r="H72" s="348">
        <v>65</v>
      </c>
      <c r="I72" s="348">
        <v>51</v>
      </c>
      <c r="J72" s="348">
        <v>10</v>
      </c>
      <c r="K72" s="348">
        <v>3</v>
      </c>
      <c r="L72" s="348">
        <v>1</v>
      </c>
      <c r="M72" s="348">
        <v>1</v>
      </c>
      <c r="N72" s="348">
        <v>2</v>
      </c>
      <c r="O72" s="348">
        <v>3</v>
      </c>
      <c r="P72" s="348">
        <v>1</v>
      </c>
      <c r="Q72" s="348">
        <v>85</v>
      </c>
      <c r="S72" s="348">
        <v>1</v>
      </c>
      <c r="T72" s="348">
        <v>5</v>
      </c>
      <c r="U72" s="348">
        <v>0</v>
      </c>
      <c r="W72" s="348">
        <v>6</v>
      </c>
      <c r="X72" s="348">
        <v>1</v>
      </c>
      <c r="Y72" s="348">
        <v>6</v>
      </c>
      <c r="Z72" s="348">
        <v>3</v>
      </c>
      <c r="AB72" s="348">
        <v>0</v>
      </c>
      <c r="AC72" s="348">
        <v>6</v>
      </c>
      <c r="AD72" s="37">
        <f t="shared" si="13"/>
        <v>250</v>
      </c>
    </row>
    <row r="73" spans="1:30" s="277" customFormat="1" ht="16.5">
      <c r="A73" s="279">
        <v>6</v>
      </c>
      <c r="B73" s="290">
        <v>39</v>
      </c>
      <c r="C73" s="280" t="s">
        <v>557</v>
      </c>
      <c r="D73" s="320" t="s">
        <v>565</v>
      </c>
      <c r="E73" s="556">
        <v>209</v>
      </c>
      <c r="F73" s="557" t="s">
        <v>33</v>
      </c>
      <c r="G73" s="528">
        <v>512</v>
      </c>
      <c r="H73" s="348">
        <v>46</v>
      </c>
      <c r="I73" s="348">
        <v>56</v>
      </c>
      <c r="J73" s="348">
        <v>7</v>
      </c>
      <c r="K73" s="348">
        <v>1</v>
      </c>
      <c r="L73" s="348">
        <v>4</v>
      </c>
      <c r="M73" s="348">
        <v>5</v>
      </c>
      <c r="N73" s="348">
        <v>1</v>
      </c>
      <c r="O73" s="348">
        <v>2</v>
      </c>
      <c r="P73" s="348">
        <v>2</v>
      </c>
      <c r="Q73" s="348">
        <v>81</v>
      </c>
      <c r="S73" s="348">
        <v>0</v>
      </c>
      <c r="T73" s="348">
        <v>2</v>
      </c>
      <c r="U73" s="348">
        <v>1</v>
      </c>
      <c r="W73" s="348">
        <v>8</v>
      </c>
      <c r="X73" s="348">
        <v>2</v>
      </c>
      <c r="Y73" s="348">
        <v>5</v>
      </c>
      <c r="Z73" s="348">
        <v>2</v>
      </c>
      <c r="AB73" s="348">
        <v>1</v>
      </c>
      <c r="AC73" s="348">
        <v>6</v>
      </c>
      <c r="AD73" s="37">
        <f t="shared" si="13"/>
        <v>232</v>
      </c>
    </row>
    <row r="74" spans="1:30" s="277" customFormat="1" ht="16.5">
      <c r="A74" s="279">
        <v>6</v>
      </c>
      <c r="B74" s="290">
        <v>39</v>
      </c>
      <c r="C74" s="280" t="s">
        <v>557</v>
      </c>
      <c r="D74" s="277" t="s">
        <v>563</v>
      </c>
      <c r="E74" s="554">
        <v>210</v>
      </c>
      <c r="F74" s="555" t="s">
        <v>31</v>
      </c>
      <c r="G74" s="528">
        <v>561</v>
      </c>
      <c r="H74" s="347">
        <v>51</v>
      </c>
      <c r="I74" s="347">
        <v>76</v>
      </c>
      <c r="J74" s="347">
        <v>10</v>
      </c>
      <c r="K74" s="347">
        <v>4</v>
      </c>
      <c r="L74" s="347">
        <v>5</v>
      </c>
      <c r="M74" s="347">
        <v>7</v>
      </c>
      <c r="N74" s="347">
        <v>0</v>
      </c>
      <c r="O74" s="347">
        <v>5</v>
      </c>
      <c r="P74" s="347">
        <v>3</v>
      </c>
      <c r="Q74" s="347">
        <v>73</v>
      </c>
      <c r="S74" s="347">
        <v>0</v>
      </c>
      <c r="T74" s="347">
        <v>0</v>
      </c>
      <c r="U74" s="347">
        <v>2</v>
      </c>
      <c r="W74" s="347">
        <v>3</v>
      </c>
      <c r="X74" s="347">
        <v>6</v>
      </c>
      <c r="Y74" s="347">
        <v>10</v>
      </c>
      <c r="Z74" s="347">
        <v>3</v>
      </c>
      <c r="AB74" s="347">
        <v>0</v>
      </c>
      <c r="AC74" s="347">
        <v>6</v>
      </c>
      <c r="AD74" s="37">
        <f t="shared" si="13"/>
        <v>264</v>
      </c>
    </row>
    <row r="75" spans="1:30" s="277" customFormat="1" ht="16.5">
      <c r="A75" s="279">
        <v>6</v>
      </c>
      <c r="B75" s="290">
        <v>39</v>
      </c>
      <c r="C75" s="280" t="s">
        <v>557</v>
      </c>
      <c r="D75" s="320" t="s">
        <v>563</v>
      </c>
      <c r="E75" s="554">
        <v>210</v>
      </c>
      <c r="F75" s="555" t="s">
        <v>32</v>
      </c>
      <c r="G75" s="528">
        <v>561</v>
      </c>
      <c r="H75" s="347">
        <v>48</v>
      </c>
      <c r="I75" s="347">
        <v>91</v>
      </c>
      <c r="J75" s="347">
        <v>9</v>
      </c>
      <c r="K75" s="347">
        <v>1</v>
      </c>
      <c r="L75" s="347">
        <v>0</v>
      </c>
      <c r="M75" s="347">
        <v>5</v>
      </c>
      <c r="N75" s="347">
        <v>0</v>
      </c>
      <c r="O75" s="347">
        <v>10</v>
      </c>
      <c r="P75" s="347">
        <v>1</v>
      </c>
      <c r="Q75" s="347">
        <v>85</v>
      </c>
      <c r="S75" s="347">
        <v>0</v>
      </c>
      <c r="T75" s="347">
        <v>1</v>
      </c>
      <c r="U75" s="347">
        <v>3</v>
      </c>
      <c r="W75" s="347">
        <v>5</v>
      </c>
      <c r="X75" s="347">
        <v>10</v>
      </c>
      <c r="Y75" s="347">
        <v>4</v>
      </c>
      <c r="Z75" s="347">
        <v>6</v>
      </c>
      <c r="AB75" s="347">
        <v>0</v>
      </c>
      <c r="AC75" s="347">
        <v>7</v>
      </c>
      <c r="AD75" s="37">
        <f t="shared" si="13"/>
        <v>286</v>
      </c>
    </row>
    <row r="76" spans="1:30" s="277" customFormat="1" ht="16.5">
      <c r="A76" s="279">
        <v>6</v>
      </c>
      <c r="B76" s="290">
        <v>39</v>
      </c>
      <c r="C76" s="280" t="s">
        <v>557</v>
      </c>
      <c r="D76" s="320" t="s">
        <v>566</v>
      </c>
      <c r="E76" s="554">
        <v>211</v>
      </c>
      <c r="F76" s="555" t="s">
        <v>31</v>
      </c>
      <c r="G76" s="528">
        <v>650</v>
      </c>
      <c r="H76" s="347">
        <v>68</v>
      </c>
      <c r="I76" s="347">
        <v>91</v>
      </c>
      <c r="J76" s="347">
        <v>13</v>
      </c>
      <c r="K76" s="347">
        <v>1</v>
      </c>
      <c r="L76" s="347">
        <v>6</v>
      </c>
      <c r="M76" s="347">
        <v>16</v>
      </c>
      <c r="N76" s="347">
        <v>1</v>
      </c>
      <c r="O76" s="347">
        <v>8</v>
      </c>
      <c r="P76" s="347">
        <v>1</v>
      </c>
      <c r="Q76" s="347">
        <v>90</v>
      </c>
      <c r="S76" s="347">
        <v>0</v>
      </c>
      <c r="T76" s="347">
        <v>3</v>
      </c>
      <c r="U76" s="347">
        <v>0</v>
      </c>
      <c r="W76" s="347">
        <v>6</v>
      </c>
      <c r="X76" s="347">
        <v>3</v>
      </c>
      <c r="Y76" s="347">
        <v>5</v>
      </c>
      <c r="Z76" s="347">
        <v>5</v>
      </c>
      <c r="AB76" s="347">
        <v>0</v>
      </c>
      <c r="AC76" s="347">
        <v>11</v>
      </c>
      <c r="AD76" s="37">
        <f t="shared" si="13"/>
        <v>328</v>
      </c>
    </row>
    <row r="77" spans="1:30" s="277" customFormat="1" ht="16.5">
      <c r="A77" s="279">
        <v>6</v>
      </c>
      <c r="B77" s="290">
        <v>39</v>
      </c>
      <c r="C77" s="280" t="s">
        <v>557</v>
      </c>
      <c r="D77" s="320" t="s">
        <v>567</v>
      </c>
      <c r="E77" s="554">
        <v>212</v>
      </c>
      <c r="F77" s="555" t="s">
        <v>31</v>
      </c>
      <c r="G77" s="528">
        <v>581</v>
      </c>
      <c r="H77" s="347">
        <v>70</v>
      </c>
      <c r="I77" s="347">
        <v>64</v>
      </c>
      <c r="J77" s="347">
        <v>15</v>
      </c>
      <c r="K77" s="347">
        <v>2</v>
      </c>
      <c r="L77" s="347">
        <v>7</v>
      </c>
      <c r="M77" s="347">
        <v>10</v>
      </c>
      <c r="N77" s="347">
        <v>1</v>
      </c>
      <c r="O77" s="347">
        <v>3</v>
      </c>
      <c r="P77" s="347">
        <v>0</v>
      </c>
      <c r="Q77" s="347">
        <v>83</v>
      </c>
      <c r="S77" s="347">
        <v>2</v>
      </c>
      <c r="T77" s="347">
        <v>0</v>
      </c>
      <c r="U77" s="347">
        <v>0</v>
      </c>
      <c r="W77" s="347">
        <v>10</v>
      </c>
      <c r="X77" s="347">
        <v>2</v>
      </c>
      <c r="Y77" s="347">
        <v>21</v>
      </c>
      <c r="Z77" s="347">
        <v>9</v>
      </c>
      <c r="AB77" s="347">
        <v>0</v>
      </c>
      <c r="AC77" s="347">
        <v>9</v>
      </c>
      <c r="AD77" s="37">
        <f t="shared" si="13"/>
        <v>308</v>
      </c>
    </row>
    <row r="78" spans="1:30" s="277" customFormat="1" ht="16.5">
      <c r="A78" s="279">
        <v>6</v>
      </c>
      <c r="B78" s="290">
        <v>39</v>
      </c>
      <c r="C78" s="280" t="s">
        <v>557</v>
      </c>
      <c r="D78" s="320" t="s">
        <v>567</v>
      </c>
      <c r="E78" s="554">
        <v>212</v>
      </c>
      <c r="F78" s="555" t="s">
        <v>32</v>
      </c>
      <c r="G78" s="528">
        <v>580</v>
      </c>
      <c r="H78" s="347">
        <v>71</v>
      </c>
      <c r="I78" s="347">
        <v>65</v>
      </c>
      <c r="J78" s="347">
        <v>14</v>
      </c>
      <c r="K78" s="347">
        <v>2</v>
      </c>
      <c r="L78" s="347">
        <v>4</v>
      </c>
      <c r="M78" s="347">
        <v>8</v>
      </c>
      <c r="N78" s="347">
        <v>0</v>
      </c>
      <c r="O78" s="347">
        <v>3</v>
      </c>
      <c r="P78" s="347">
        <v>0</v>
      </c>
      <c r="Q78" s="347">
        <v>79</v>
      </c>
      <c r="S78" s="347">
        <v>1</v>
      </c>
      <c r="T78" s="347">
        <v>0</v>
      </c>
      <c r="U78" s="347">
        <v>0</v>
      </c>
      <c r="W78" s="347">
        <v>1</v>
      </c>
      <c r="X78" s="347">
        <v>1</v>
      </c>
      <c r="Y78" s="347">
        <v>14</v>
      </c>
      <c r="Z78" s="347">
        <v>1</v>
      </c>
      <c r="AB78" s="347">
        <v>0</v>
      </c>
      <c r="AC78" s="347">
        <v>7</v>
      </c>
      <c r="AD78" s="37">
        <f t="shared" si="13"/>
        <v>271</v>
      </c>
    </row>
    <row r="79" spans="1:30" s="277" customFormat="1" ht="16.5">
      <c r="A79" s="279">
        <v>6</v>
      </c>
      <c r="B79" s="290">
        <v>39</v>
      </c>
      <c r="C79" s="280" t="s">
        <v>557</v>
      </c>
      <c r="D79" s="320" t="s">
        <v>561</v>
      </c>
      <c r="E79" s="554">
        <v>212</v>
      </c>
      <c r="F79" s="555" t="s">
        <v>96</v>
      </c>
      <c r="G79" s="528"/>
      <c r="H79" s="347">
        <v>8</v>
      </c>
      <c r="I79" s="347">
        <v>1</v>
      </c>
      <c r="J79" s="347">
        <v>3</v>
      </c>
      <c r="K79" s="347">
        <v>0</v>
      </c>
      <c r="L79" s="347">
        <v>1</v>
      </c>
      <c r="M79" s="347">
        <v>1</v>
      </c>
      <c r="N79" s="347">
        <v>0</v>
      </c>
      <c r="O79" s="347">
        <v>1</v>
      </c>
      <c r="P79" s="347">
        <v>0</v>
      </c>
      <c r="Q79" s="347">
        <v>9</v>
      </c>
      <c r="S79" s="347">
        <v>0</v>
      </c>
      <c r="T79" s="347">
        <v>0</v>
      </c>
      <c r="U79" s="347">
        <v>1</v>
      </c>
      <c r="W79" s="347">
        <v>0</v>
      </c>
      <c r="X79" s="347">
        <v>1</v>
      </c>
      <c r="Y79" s="347">
        <v>0</v>
      </c>
      <c r="Z79" s="347">
        <v>0</v>
      </c>
      <c r="AB79" s="347">
        <v>0</v>
      </c>
      <c r="AC79" s="347">
        <v>1</v>
      </c>
      <c r="AD79" s="37">
        <f t="shared" si="13"/>
        <v>27</v>
      </c>
    </row>
    <row r="80" spans="1:30" s="277" customFormat="1" ht="16.5">
      <c r="A80" s="279">
        <v>6</v>
      </c>
      <c r="B80" s="290">
        <v>39</v>
      </c>
      <c r="C80" s="280" t="s">
        <v>557</v>
      </c>
      <c r="D80" s="320" t="s">
        <v>568</v>
      </c>
      <c r="E80" s="554">
        <v>213</v>
      </c>
      <c r="F80" s="555" t="s">
        <v>31</v>
      </c>
      <c r="G80" s="528">
        <v>511</v>
      </c>
      <c r="H80" s="347">
        <v>48</v>
      </c>
      <c r="I80" s="347">
        <v>97</v>
      </c>
      <c r="J80" s="347">
        <v>11</v>
      </c>
      <c r="K80" s="347">
        <v>3</v>
      </c>
      <c r="L80" s="347">
        <v>2</v>
      </c>
      <c r="M80" s="347">
        <v>4</v>
      </c>
      <c r="N80" s="347">
        <v>0</v>
      </c>
      <c r="O80" s="347">
        <v>9</v>
      </c>
      <c r="P80" s="347">
        <v>1</v>
      </c>
      <c r="Q80" s="347">
        <v>72</v>
      </c>
      <c r="S80" s="347">
        <v>0</v>
      </c>
      <c r="T80" s="347">
        <v>3</v>
      </c>
      <c r="U80" s="347">
        <v>2</v>
      </c>
      <c r="W80" s="347">
        <v>4</v>
      </c>
      <c r="X80" s="347">
        <v>0</v>
      </c>
      <c r="Y80" s="347">
        <v>9</v>
      </c>
      <c r="Z80" s="347">
        <v>3</v>
      </c>
      <c r="AB80" s="347">
        <v>0</v>
      </c>
      <c r="AC80" s="347">
        <v>3</v>
      </c>
      <c r="AD80" s="37">
        <f t="shared" si="13"/>
        <v>271</v>
      </c>
    </row>
    <row r="81" spans="1:30" s="277" customFormat="1" ht="16.5">
      <c r="A81" s="279">
        <v>6</v>
      </c>
      <c r="B81" s="290">
        <v>39</v>
      </c>
      <c r="C81" s="280" t="s">
        <v>557</v>
      </c>
      <c r="D81" s="320" t="s">
        <v>568</v>
      </c>
      <c r="E81" s="554">
        <v>213</v>
      </c>
      <c r="F81" s="555" t="s">
        <v>32</v>
      </c>
      <c r="G81" s="528">
        <v>511</v>
      </c>
      <c r="H81" s="347">
        <v>75</v>
      </c>
      <c r="I81" s="347">
        <v>104</v>
      </c>
      <c r="J81" s="347">
        <v>9</v>
      </c>
      <c r="K81" s="347">
        <v>1</v>
      </c>
      <c r="L81" s="347">
        <v>5</v>
      </c>
      <c r="M81" s="347">
        <v>9</v>
      </c>
      <c r="N81" s="347">
        <v>0</v>
      </c>
      <c r="O81" s="347">
        <v>5</v>
      </c>
      <c r="P81" s="347">
        <v>2</v>
      </c>
      <c r="Q81" s="347">
        <v>67</v>
      </c>
      <c r="S81" s="347">
        <v>0</v>
      </c>
      <c r="T81" s="347">
        <v>4</v>
      </c>
      <c r="U81" s="347">
        <v>1</v>
      </c>
      <c r="W81" s="347">
        <v>1</v>
      </c>
      <c r="X81" s="347">
        <v>2</v>
      </c>
      <c r="Y81" s="347">
        <v>7</v>
      </c>
      <c r="Z81" s="347">
        <v>4</v>
      </c>
      <c r="AB81" s="347">
        <v>1</v>
      </c>
      <c r="AC81" s="347">
        <v>7</v>
      </c>
      <c r="AD81" s="37">
        <f t="shared" si="13"/>
        <v>304</v>
      </c>
    </row>
    <row r="82" spans="1:30" s="277" customFormat="1" ht="16.5">
      <c r="A82" s="279">
        <v>6</v>
      </c>
      <c r="B82" s="290">
        <v>39</v>
      </c>
      <c r="C82" s="280" t="s">
        <v>557</v>
      </c>
      <c r="D82" s="320" t="s">
        <v>564</v>
      </c>
      <c r="E82" s="554">
        <v>214</v>
      </c>
      <c r="F82" s="555" t="s">
        <v>31</v>
      </c>
      <c r="G82" s="528">
        <v>727</v>
      </c>
      <c r="H82" s="347">
        <v>63</v>
      </c>
      <c r="I82" s="347">
        <v>98</v>
      </c>
      <c r="J82" s="347">
        <v>22</v>
      </c>
      <c r="K82" s="347">
        <v>5</v>
      </c>
      <c r="L82" s="347">
        <v>11</v>
      </c>
      <c r="M82" s="347">
        <v>9</v>
      </c>
      <c r="N82" s="347">
        <v>3</v>
      </c>
      <c r="O82" s="347">
        <v>5</v>
      </c>
      <c r="P82" s="347">
        <v>0</v>
      </c>
      <c r="Q82" s="347">
        <v>72</v>
      </c>
      <c r="S82" s="347">
        <v>1</v>
      </c>
      <c r="T82" s="347">
        <v>5</v>
      </c>
      <c r="U82" s="347">
        <v>0</v>
      </c>
      <c r="W82" s="347">
        <v>11</v>
      </c>
      <c r="X82" s="347">
        <v>1</v>
      </c>
      <c r="Y82" s="347">
        <v>20</v>
      </c>
      <c r="Z82" s="347">
        <v>4</v>
      </c>
      <c r="AB82" s="347">
        <v>0</v>
      </c>
      <c r="AC82" s="347">
        <v>9</v>
      </c>
      <c r="AD82" s="37">
        <f t="shared" si="13"/>
        <v>339</v>
      </c>
    </row>
    <row r="83" spans="1:30" s="277" customFormat="1" ht="16.5">
      <c r="A83" s="279">
        <v>6</v>
      </c>
      <c r="B83" s="290">
        <v>39</v>
      </c>
      <c r="C83" s="280" t="s">
        <v>557</v>
      </c>
      <c r="D83" s="320" t="s">
        <v>564</v>
      </c>
      <c r="E83" s="554">
        <v>214</v>
      </c>
      <c r="F83" s="555" t="s">
        <v>32</v>
      </c>
      <c r="G83" s="528">
        <v>726</v>
      </c>
      <c r="H83" s="347">
        <v>52</v>
      </c>
      <c r="I83" s="347">
        <v>67</v>
      </c>
      <c r="J83" s="347">
        <v>31</v>
      </c>
      <c r="K83" s="347">
        <v>4</v>
      </c>
      <c r="L83" s="347">
        <v>7</v>
      </c>
      <c r="M83" s="347">
        <v>18</v>
      </c>
      <c r="N83" s="347">
        <v>4</v>
      </c>
      <c r="O83" s="347">
        <v>4</v>
      </c>
      <c r="P83" s="347">
        <v>1</v>
      </c>
      <c r="Q83" s="347">
        <v>58</v>
      </c>
      <c r="S83" s="347">
        <v>4</v>
      </c>
      <c r="T83" s="347">
        <v>1</v>
      </c>
      <c r="U83" s="347">
        <v>3</v>
      </c>
      <c r="W83" s="347">
        <v>7</v>
      </c>
      <c r="X83" s="347">
        <v>0</v>
      </c>
      <c r="Y83" s="347">
        <v>13</v>
      </c>
      <c r="Z83" s="347">
        <v>1</v>
      </c>
      <c r="AB83" s="347">
        <v>0</v>
      </c>
      <c r="AC83" s="347">
        <v>6</v>
      </c>
      <c r="AD83" s="37">
        <f t="shared" si="13"/>
        <v>281</v>
      </c>
    </row>
    <row r="84" spans="1:30" s="277" customFormat="1" ht="16.5">
      <c r="A84" s="279">
        <v>6</v>
      </c>
      <c r="B84" s="290">
        <v>39</v>
      </c>
      <c r="C84" s="280" t="s">
        <v>557</v>
      </c>
      <c r="D84" s="320" t="s">
        <v>564</v>
      </c>
      <c r="E84" s="554">
        <v>214</v>
      </c>
      <c r="F84" s="555" t="s">
        <v>33</v>
      </c>
      <c r="G84" s="528">
        <v>726</v>
      </c>
      <c r="H84" s="347">
        <v>64</v>
      </c>
      <c r="I84" s="347">
        <v>82</v>
      </c>
      <c r="J84" s="347">
        <v>25</v>
      </c>
      <c r="K84" s="347">
        <v>0</v>
      </c>
      <c r="L84" s="347">
        <v>7</v>
      </c>
      <c r="M84" s="347">
        <v>7</v>
      </c>
      <c r="N84" s="347">
        <v>6</v>
      </c>
      <c r="O84" s="347">
        <v>4</v>
      </c>
      <c r="P84" s="347">
        <v>0</v>
      </c>
      <c r="Q84" s="347">
        <v>75</v>
      </c>
      <c r="S84" s="347">
        <v>2</v>
      </c>
      <c r="T84" s="347">
        <v>5</v>
      </c>
      <c r="U84" s="347">
        <v>1</v>
      </c>
      <c r="W84" s="347">
        <v>3</v>
      </c>
      <c r="X84" s="347">
        <v>1</v>
      </c>
      <c r="Y84" s="347">
        <v>25</v>
      </c>
      <c r="Z84" s="347">
        <v>3</v>
      </c>
      <c r="AB84" s="347">
        <v>0</v>
      </c>
      <c r="AC84" s="347">
        <v>8</v>
      </c>
      <c r="AD84" s="37">
        <f t="shared" si="13"/>
        <v>318</v>
      </c>
    </row>
    <row r="85" spans="1:30" s="277" customFormat="1" ht="16.5">
      <c r="A85" s="279">
        <v>6</v>
      </c>
      <c r="B85" s="290">
        <v>39</v>
      </c>
      <c r="C85" s="280" t="s">
        <v>557</v>
      </c>
      <c r="D85" s="320" t="s">
        <v>569</v>
      </c>
      <c r="E85" s="556">
        <v>215</v>
      </c>
      <c r="F85" s="555" t="s">
        <v>31</v>
      </c>
      <c r="G85" s="528">
        <v>393</v>
      </c>
      <c r="H85" s="348">
        <v>67</v>
      </c>
      <c r="I85" s="348">
        <v>49</v>
      </c>
      <c r="J85" s="348">
        <v>4</v>
      </c>
      <c r="K85" s="348">
        <v>4</v>
      </c>
      <c r="L85" s="348">
        <v>3</v>
      </c>
      <c r="M85" s="348">
        <v>8</v>
      </c>
      <c r="N85" s="348">
        <v>2</v>
      </c>
      <c r="O85" s="348">
        <v>3</v>
      </c>
      <c r="P85" s="348">
        <v>1</v>
      </c>
      <c r="Q85" s="348">
        <v>54</v>
      </c>
      <c r="S85" s="348">
        <v>1</v>
      </c>
      <c r="T85" s="348">
        <v>1</v>
      </c>
      <c r="U85" s="348">
        <v>2</v>
      </c>
      <c r="W85" s="348">
        <v>4</v>
      </c>
      <c r="X85" s="348">
        <v>1</v>
      </c>
      <c r="Y85" s="348">
        <v>3</v>
      </c>
      <c r="Z85" s="348">
        <v>2</v>
      </c>
      <c r="AB85" s="348">
        <v>0</v>
      </c>
      <c r="AC85" s="348">
        <v>4</v>
      </c>
      <c r="AD85" s="37">
        <f t="shared" si="13"/>
        <v>213</v>
      </c>
    </row>
    <row r="86" spans="1:30" s="277" customFormat="1" ht="16.5">
      <c r="A86" s="279">
        <v>6</v>
      </c>
      <c r="B86" s="290">
        <v>39</v>
      </c>
      <c r="C86" s="280" t="s">
        <v>557</v>
      </c>
      <c r="D86" s="320" t="s">
        <v>569</v>
      </c>
      <c r="E86" s="556">
        <v>215</v>
      </c>
      <c r="F86" s="557" t="s">
        <v>32</v>
      </c>
      <c r="G86" s="528">
        <v>393</v>
      </c>
      <c r="H86" s="348">
        <v>45</v>
      </c>
      <c r="I86" s="348">
        <v>65</v>
      </c>
      <c r="J86" s="348">
        <v>7</v>
      </c>
      <c r="K86" s="348">
        <v>1</v>
      </c>
      <c r="L86" s="348">
        <v>1</v>
      </c>
      <c r="M86" s="348">
        <v>2</v>
      </c>
      <c r="N86" s="348">
        <v>0</v>
      </c>
      <c r="O86" s="348">
        <v>1</v>
      </c>
      <c r="P86" s="348">
        <v>1</v>
      </c>
      <c r="Q86" s="348">
        <v>47</v>
      </c>
      <c r="S86" s="348">
        <v>0</v>
      </c>
      <c r="T86" s="348">
        <v>0</v>
      </c>
      <c r="U86" s="348">
        <v>2</v>
      </c>
      <c r="W86" s="348">
        <v>6</v>
      </c>
      <c r="X86" s="348">
        <v>2</v>
      </c>
      <c r="Y86" s="348">
        <v>5</v>
      </c>
      <c r="Z86" s="348">
        <v>4</v>
      </c>
      <c r="AB86" s="348">
        <v>0</v>
      </c>
      <c r="AC86" s="348">
        <v>7</v>
      </c>
      <c r="AD86" s="37">
        <f t="shared" si="13"/>
        <v>196</v>
      </c>
    </row>
    <row r="87" spans="1:30" s="277" customFormat="1" ht="16.5">
      <c r="A87" s="279">
        <v>6</v>
      </c>
      <c r="B87" s="290">
        <v>39</v>
      </c>
      <c r="C87" s="280" t="s">
        <v>557</v>
      </c>
      <c r="D87" s="320" t="s">
        <v>570</v>
      </c>
      <c r="E87" s="556">
        <v>216</v>
      </c>
      <c r="F87" s="555" t="s">
        <v>31</v>
      </c>
      <c r="G87" s="528">
        <v>587</v>
      </c>
      <c r="H87" s="348">
        <v>53</v>
      </c>
      <c r="I87" s="348">
        <v>64</v>
      </c>
      <c r="J87" s="348">
        <v>10</v>
      </c>
      <c r="K87" s="348">
        <v>2</v>
      </c>
      <c r="L87" s="348">
        <v>4</v>
      </c>
      <c r="M87" s="348">
        <v>3</v>
      </c>
      <c r="N87" s="348">
        <v>1</v>
      </c>
      <c r="O87" s="348">
        <v>4</v>
      </c>
      <c r="P87" s="348">
        <v>3</v>
      </c>
      <c r="Q87" s="348">
        <v>56</v>
      </c>
      <c r="S87" s="348">
        <v>0</v>
      </c>
      <c r="T87" s="348">
        <v>1</v>
      </c>
      <c r="U87" s="348">
        <v>0</v>
      </c>
      <c r="W87" s="348">
        <v>3</v>
      </c>
      <c r="X87" s="348">
        <v>2</v>
      </c>
      <c r="Y87" s="348">
        <v>7</v>
      </c>
      <c r="Z87" s="348">
        <v>7</v>
      </c>
      <c r="AB87" s="348">
        <v>0</v>
      </c>
      <c r="AC87" s="348">
        <v>5</v>
      </c>
      <c r="AD87" s="37">
        <f t="shared" si="13"/>
        <v>225</v>
      </c>
    </row>
    <row r="88" spans="1:30" s="277" customFormat="1" ht="16.5">
      <c r="A88" s="279">
        <v>6</v>
      </c>
      <c r="B88" s="290">
        <v>39</v>
      </c>
      <c r="C88" s="280" t="s">
        <v>557</v>
      </c>
      <c r="D88" s="320" t="s">
        <v>570</v>
      </c>
      <c r="E88" s="554">
        <v>216</v>
      </c>
      <c r="F88" s="555" t="s">
        <v>32</v>
      </c>
      <c r="G88" s="528">
        <v>587</v>
      </c>
      <c r="H88" s="347">
        <v>42</v>
      </c>
      <c r="I88" s="347">
        <v>59</v>
      </c>
      <c r="J88" s="347">
        <v>19</v>
      </c>
      <c r="K88" s="347">
        <v>3</v>
      </c>
      <c r="L88" s="347">
        <v>3</v>
      </c>
      <c r="M88" s="347">
        <v>9</v>
      </c>
      <c r="N88" s="347">
        <v>3</v>
      </c>
      <c r="O88" s="347">
        <v>2</v>
      </c>
      <c r="P88" s="347">
        <v>2</v>
      </c>
      <c r="Q88" s="347">
        <v>67</v>
      </c>
      <c r="S88" s="347">
        <v>3</v>
      </c>
      <c r="T88" s="347">
        <v>5</v>
      </c>
      <c r="U88" s="347">
        <v>0</v>
      </c>
      <c r="W88" s="347">
        <v>9</v>
      </c>
      <c r="X88" s="347">
        <v>1</v>
      </c>
      <c r="Y88" s="347">
        <v>4</v>
      </c>
      <c r="Z88" s="347">
        <v>7</v>
      </c>
      <c r="AB88" s="347">
        <v>0</v>
      </c>
      <c r="AC88" s="347">
        <v>7</v>
      </c>
      <c r="AD88" s="37">
        <f t="shared" si="13"/>
        <v>245</v>
      </c>
    </row>
    <row r="89" spans="1:30" s="277" customFormat="1" ht="16.5">
      <c r="A89" s="279">
        <v>6</v>
      </c>
      <c r="B89" s="290">
        <v>39</v>
      </c>
      <c r="C89" s="280" t="s">
        <v>557</v>
      </c>
      <c r="D89" s="320" t="s">
        <v>570</v>
      </c>
      <c r="E89" s="554">
        <v>216</v>
      </c>
      <c r="F89" s="555" t="s">
        <v>33</v>
      </c>
      <c r="G89" s="528">
        <v>586</v>
      </c>
      <c r="H89" s="347">
        <v>44</v>
      </c>
      <c r="I89" s="347">
        <v>60</v>
      </c>
      <c r="J89" s="347">
        <v>13</v>
      </c>
      <c r="K89" s="347">
        <v>1</v>
      </c>
      <c r="L89" s="347">
        <v>4</v>
      </c>
      <c r="M89" s="347">
        <v>8</v>
      </c>
      <c r="N89" s="347">
        <v>0</v>
      </c>
      <c r="O89" s="347">
        <v>2</v>
      </c>
      <c r="P89" s="347">
        <v>0</v>
      </c>
      <c r="Q89" s="347">
        <v>69</v>
      </c>
      <c r="S89" s="347">
        <v>0</v>
      </c>
      <c r="T89" s="347">
        <v>3</v>
      </c>
      <c r="U89" s="347">
        <v>0</v>
      </c>
      <c r="W89" s="347">
        <v>4</v>
      </c>
      <c r="X89" s="347">
        <v>1</v>
      </c>
      <c r="Y89" s="347">
        <v>8</v>
      </c>
      <c r="Z89" s="347">
        <v>12</v>
      </c>
      <c r="AB89" s="347">
        <v>0</v>
      </c>
      <c r="AC89" s="347">
        <v>8</v>
      </c>
      <c r="AD89" s="37">
        <f t="shared" si="13"/>
        <v>237</v>
      </c>
    </row>
    <row r="90" spans="1:30" s="277" customFormat="1" ht="16.5">
      <c r="A90" s="279">
        <v>6</v>
      </c>
      <c r="B90" s="290">
        <v>39</v>
      </c>
      <c r="C90" s="280" t="s">
        <v>557</v>
      </c>
      <c r="D90" s="320" t="s">
        <v>570</v>
      </c>
      <c r="E90" s="554">
        <v>216</v>
      </c>
      <c r="F90" s="555" t="s">
        <v>197</v>
      </c>
      <c r="G90" s="528">
        <v>586</v>
      </c>
      <c r="H90" s="347">
        <v>64</v>
      </c>
      <c r="I90" s="347">
        <v>90</v>
      </c>
      <c r="J90" s="347">
        <v>9</v>
      </c>
      <c r="K90" s="347">
        <v>2</v>
      </c>
      <c r="L90" s="347">
        <v>7</v>
      </c>
      <c r="M90" s="347">
        <v>8</v>
      </c>
      <c r="N90" s="347">
        <v>1</v>
      </c>
      <c r="O90" s="347">
        <v>1</v>
      </c>
      <c r="P90" s="347">
        <v>0</v>
      </c>
      <c r="Q90" s="347">
        <v>84</v>
      </c>
      <c r="S90" s="347">
        <v>1</v>
      </c>
      <c r="T90" s="347">
        <v>3</v>
      </c>
      <c r="U90" s="347">
        <v>2</v>
      </c>
      <c r="W90" s="347">
        <v>7</v>
      </c>
      <c r="X90" s="347">
        <v>4</v>
      </c>
      <c r="Y90" s="347">
        <v>7</v>
      </c>
      <c r="Z90" s="347">
        <v>8</v>
      </c>
      <c r="AB90" s="347">
        <v>0</v>
      </c>
      <c r="AC90" s="347">
        <v>5</v>
      </c>
      <c r="AD90" s="37">
        <f t="shared" si="13"/>
        <v>303</v>
      </c>
    </row>
    <row r="91" spans="1:30" s="277" customFormat="1" ht="16.5">
      <c r="A91" s="279">
        <v>6</v>
      </c>
      <c r="B91" s="290">
        <v>39</v>
      </c>
      <c r="C91" s="280" t="s">
        <v>557</v>
      </c>
      <c r="D91" s="320" t="s">
        <v>571</v>
      </c>
      <c r="E91" s="554">
        <v>217</v>
      </c>
      <c r="F91" s="555" t="s">
        <v>31</v>
      </c>
      <c r="G91" s="528">
        <v>643</v>
      </c>
      <c r="H91" s="347">
        <v>66</v>
      </c>
      <c r="I91" s="347">
        <v>69</v>
      </c>
      <c r="J91" s="347">
        <v>15</v>
      </c>
      <c r="K91" s="347">
        <v>4</v>
      </c>
      <c r="L91" s="347">
        <v>7</v>
      </c>
      <c r="M91" s="347">
        <v>11</v>
      </c>
      <c r="N91" s="347">
        <v>3</v>
      </c>
      <c r="O91" s="347">
        <v>3</v>
      </c>
      <c r="P91" s="347">
        <v>2</v>
      </c>
      <c r="Q91" s="347">
        <v>58</v>
      </c>
      <c r="S91" s="347">
        <v>2</v>
      </c>
      <c r="T91" s="347">
        <v>7</v>
      </c>
      <c r="U91" s="347">
        <v>0</v>
      </c>
      <c r="W91" s="347">
        <v>7</v>
      </c>
      <c r="X91" s="347">
        <v>2</v>
      </c>
      <c r="Y91" s="347">
        <v>14</v>
      </c>
      <c r="Z91" s="347">
        <v>1</v>
      </c>
      <c r="AB91" s="347">
        <v>0</v>
      </c>
      <c r="AC91" s="347">
        <v>11</v>
      </c>
      <c r="AD91" s="37">
        <f t="shared" si="13"/>
        <v>282</v>
      </c>
    </row>
    <row r="92" spans="1:30" s="277" customFormat="1" ht="16.5">
      <c r="A92" s="279">
        <v>6</v>
      </c>
      <c r="B92" s="290">
        <v>39</v>
      </c>
      <c r="C92" s="280" t="s">
        <v>557</v>
      </c>
      <c r="D92" s="320" t="s">
        <v>571</v>
      </c>
      <c r="E92" s="556">
        <v>217</v>
      </c>
      <c r="F92" s="557" t="s">
        <v>32</v>
      </c>
      <c r="G92" s="528">
        <v>643</v>
      </c>
      <c r="H92" s="348">
        <v>26</v>
      </c>
      <c r="I92" s="348">
        <v>60</v>
      </c>
      <c r="J92" s="348">
        <v>19</v>
      </c>
      <c r="K92" s="348">
        <v>3</v>
      </c>
      <c r="L92" s="348">
        <v>8</v>
      </c>
      <c r="M92" s="348">
        <v>8</v>
      </c>
      <c r="N92" s="348">
        <v>1</v>
      </c>
      <c r="O92" s="348">
        <v>3</v>
      </c>
      <c r="P92" s="348">
        <v>3</v>
      </c>
      <c r="Q92" s="348">
        <v>59</v>
      </c>
      <c r="S92" s="348">
        <v>1</v>
      </c>
      <c r="T92" s="348">
        <v>1</v>
      </c>
      <c r="U92" s="348">
        <v>2</v>
      </c>
      <c r="W92" s="348">
        <v>7</v>
      </c>
      <c r="X92" s="348">
        <v>0</v>
      </c>
      <c r="Y92" s="348">
        <v>5</v>
      </c>
      <c r="Z92" s="348">
        <v>10</v>
      </c>
      <c r="AB92" s="348">
        <v>0</v>
      </c>
      <c r="AC92" s="348">
        <v>6</v>
      </c>
      <c r="AD92" s="37">
        <f t="shared" si="13"/>
        <v>222</v>
      </c>
    </row>
    <row r="93" spans="1:30" s="277" customFormat="1" ht="16.5">
      <c r="A93" s="279">
        <v>6</v>
      </c>
      <c r="B93" s="290">
        <v>39</v>
      </c>
      <c r="C93" s="280" t="s">
        <v>557</v>
      </c>
      <c r="D93" s="320" t="s">
        <v>571</v>
      </c>
      <c r="E93" s="556">
        <v>217</v>
      </c>
      <c r="F93" s="557" t="s">
        <v>33</v>
      </c>
      <c r="G93" s="528">
        <v>643</v>
      </c>
      <c r="H93" s="348">
        <v>55</v>
      </c>
      <c r="I93" s="348">
        <v>46</v>
      </c>
      <c r="J93" s="348">
        <v>14</v>
      </c>
      <c r="K93" s="348">
        <v>3</v>
      </c>
      <c r="L93" s="348">
        <v>8</v>
      </c>
      <c r="M93" s="348">
        <v>11</v>
      </c>
      <c r="N93" s="348">
        <v>3</v>
      </c>
      <c r="O93" s="348">
        <v>3</v>
      </c>
      <c r="P93" s="348">
        <v>3</v>
      </c>
      <c r="Q93" s="348">
        <v>64</v>
      </c>
      <c r="S93" s="348">
        <v>1</v>
      </c>
      <c r="T93" s="348">
        <v>3</v>
      </c>
      <c r="U93" s="348">
        <v>0</v>
      </c>
      <c r="W93" s="348">
        <v>5</v>
      </c>
      <c r="X93" s="348">
        <v>5</v>
      </c>
      <c r="Y93" s="348">
        <v>3</v>
      </c>
      <c r="Z93" s="348">
        <v>4</v>
      </c>
      <c r="AB93" s="348">
        <v>0</v>
      </c>
      <c r="AC93" s="348">
        <v>6</v>
      </c>
      <c r="AD93" s="37">
        <f t="shared" si="13"/>
        <v>237</v>
      </c>
    </row>
    <row r="94" spans="1:30" s="277" customFormat="1" ht="16.5">
      <c r="A94" s="279">
        <v>6</v>
      </c>
      <c r="B94" s="290">
        <v>39</v>
      </c>
      <c r="C94" s="280" t="s">
        <v>557</v>
      </c>
      <c r="D94" s="320" t="s">
        <v>571</v>
      </c>
      <c r="E94" s="556">
        <v>217</v>
      </c>
      <c r="F94" s="557" t="s">
        <v>197</v>
      </c>
      <c r="G94" s="528">
        <v>642</v>
      </c>
      <c r="H94" s="348">
        <v>40</v>
      </c>
      <c r="I94" s="348">
        <v>56</v>
      </c>
      <c r="J94" s="348">
        <v>22</v>
      </c>
      <c r="K94" s="348">
        <v>2</v>
      </c>
      <c r="L94" s="348">
        <v>8</v>
      </c>
      <c r="M94" s="348">
        <v>13</v>
      </c>
      <c r="N94" s="348">
        <v>7</v>
      </c>
      <c r="O94" s="348">
        <v>6</v>
      </c>
      <c r="P94" s="348">
        <v>1</v>
      </c>
      <c r="Q94" s="348">
        <v>68</v>
      </c>
      <c r="S94" s="348">
        <v>1</v>
      </c>
      <c r="T94" s="348">
        <v>2</v>
      </c>
      <c r="U94" s="348">
        <v>1</v>
      </c>
      <c r="W94" s="348">
        <v>6</v>
      </c>
      <c r="X94" s="348">
        <v>3</v>
      </c>
      <c r="Y94" s="348">
        <v>4</v>
      </c>
      <c r="Z94" s="348">
        <v>10</v>
      </c>
      <c r="AB94" s="348">
        <v>0</v>
      </c>
      <c r="AC94" s="348">
        <v>9</v>
      </c>
      <c r="AD94" s="37">
        <f t="shared" si="13"/>
        <v>259</v>
      </c>
    </row>
    <row r="95" spans="1:30" s="277" customFormat="1" ht="16.5">
      <c r="A95" s="279">
        <v>6</v>
      </c>
      <c r="B95" s="290">
        <v>39</v>
      </c>
      <c r="C95" s="280" t="s">
        <v>557</v>
      </c>
      <c r="D95" s="320" t="s">
        <v>571</v>
      </c>
      <c r="E95" s="556">
        <v>217</v>
      </c>
      <c r="F95" s="557" t="s">
        <v>334</v>
      </c>
      <c r="G95" s="528">
        <v>642</v>
      </c>
      <c r="H95" s="348">
        <v>52</v>
      </c>
      <c r="I95" s="348">
        <v>48</v>
      </c>
      <c r="J95" s="348">
        <v>20</v>
      </c>
      <c r="K95" s="348">
        <v>1</v>
      </c>
      <c r="L95" s="348">
        <v>4</v>
      </c>
      <c r="M95" s="348">
        <v>3</v>
      </c>
      <c r="N95" s="348">
        <v>5</v>
      </c>
      <c r="O95" s="348">
        <v>2</v>
      </c>
      <c r="P95" s="348">
        <v>2</v>
      </c>
      <c r="Q95" s="348">
        <v>63</v>
      </c>
      <c r="S95" s="348">
        <v>2</v>
      </c>
      <c r="T95" s="348">
        <v>1</v>
      </c>
      <c r="U95" s="348">
        <v>4</v>
      </c>
      <c r="W95" s="348">
        <v>7</v>
      </c>
      <c r="X95" s="348">
        <v>3</v>
      </c>
      <c r="Y95" s="348">
        <v>4</v>
      </c>
      <c r="Z95" s="348">
        <v>2</v>
      </c>
      <c r="AB95" s="348">
        <v>0</v>
      </c>
      <c r="AC95" s="348">
        <v>7</v>
      </c>
      <c r="AD95" s="37">
        <f t="shared" si="13"/>
        <v>230</v>
      </c>
    </row>
    <row r="96" spans="1:30" s="277" customFormat="1" ht="16.5">
      <c r="A96" s="279">
        <v>6</v>
      </c>
      <c r="B96" s="290">
        <v>39</v>
      </c>
      <c r="C96" s="280" t="s">
        <v>557</v>
      </c>
      <c r="D96" s="320" t="s">
        <v>571</v>
      </c>
      <c r="E96" s="554">
        <v>218</v>
      </c>
      <c r="F96" s="555" t="s">
        <v>31</v>
      </c>
      <c r="G96" s="528">
        <v>710</v>
      </c>
      <c r="H96" s="347">
        <v>52</v>
      </c>
      <c r="I96" s="347">
        <v>81</v>
      </c>
      <c r="J96" s="347">
        <v>13</v>
      </c>
      <c r="K96" s="347">
        <v>9</v>
      </c>
      <c r="L96" s="347">
        <v>11</v>
      </c>
      <c r="M96" s="347">
        <v>15</v>
      </c>
      <c r="N96" s="347">
        <v>6</v>
      </c>
      <c r="O96" s="347">
        <v>1</v>
      </c>
      <c r="P96" s="347">
        <v>0</v>
      </c>
      <c r="Q96" s="347">
        <v>71</v>
      </c>
      <c r="S96" s="347">
        <v>1</v>
      </c>
      <c r="T96" s="347">
        <v>3</v>
      </c>
      <c r="U96" s="347">
        <v>2</v>
      </c>
      <c r="W96" s="347">
        <v>8</v>
      </c>
      <c r="X96" s="347">
        <v>1</v>
      </c>
      <c r="Y96" s="347">
        <v>19</v>
      </c>
      <c r="Z96" s="347">
        <v>11</v>
      </c>
      <c r="AB96" s="347">
        <v>0</v>
      </c>
      <c r="AC96" s="347">
        <v>6</v>
      </c>
      <c r="AD96" s="37">
        <f t="shared" si="13"/>
        <v>310</v>
      </c>
    </row>
    <row r="97" spans="1:30" s="277" customFormat="1" ht="16.5">
      <c r="A97" s="649">
        <v>6</v>
      </c>
      <c r="B97" s="650">
        <v>39</v>
      </c>
      <c r="C97" s="287" t="s">
        <v>557</v>
      </c>
      <c r="D97" s="651" t="s">
        <v>571</v>
      </c>
      <c r="E97" s="652">
        <v>218</v>
      </c>
      <c r="F97" s="653" t="s">
        <v>32</v>
      </c>
      <c r="G97" s="654">
        <v>710</v>
      </c>
      <c r="H97" s="655">
        <v>33</v>
      </c>
      <c r="I97" s="655">
        <v>70</v>
      </c>
      <c r="J97" s="655">
        <v>13</v>
      </c>
      <c r="K97" s="655">
        <v>2</v>
      </c>
      <c r="L97" s="655">
        <v>9</v>
      </c>
      <c r="M97" s="655">
        <v>9</v>
      </c>
      <c r="N97" s="655">
        <v>5</v>
      </c>
      <c r="O97" s="655">
        <v>4</v>
      </c>
      <c r="P97" s="655">
        <v>1</v>
      </c>
      <c r="Q97" s="655">
        <v>64</v>
      </c>
      <c r="R97" s="656"/>
      <c r="S97" s="655">
        <v>1</v>
      </c>
      <c r="T97" s="655">
        <v>2</v>
      </c>
      <c r="U97" s="655">
        <v>1</v>
      </c>
      <c r="V97" s="656"/>
      <c r="W97" s="655">
        <v>8</v>
      </c>
      <c r="X97" s="655">
        <v>0</v>
      </c>
      <c r="Y97" s="655">
        <v>14</v>
      </c>
      <c r="Z97" s="655">
        <v>8</v>
      </c>
      <c r="AA97" s="656"/>
      <c r="AB97" s="655">
        <v>0</v>
      </c>
      <c r="AC97" s="655">
        <v>12</v>
      </c>
      <c r="AD97" s="642">
        <v>256</v>
      </c>
    </row>
    <row r="98" spans="1:30" s="277" customFormat="1" ht="16.5">
      <c r="A98" s="279">
        <v>6</v>
      </c>
      <c r="B98" s="290">
        <v>39</v>
      </c>
      <c r="C98" s="280" t="s">
        <v>557</v>
      </c>
      <c r="D98" s="320" t="s">
        <v>571</v>
      </c>
      <c r="E98" s="554">
        <v>218</v>
      </c>
      <c r="F98" s="555" t="s">
        <v>33</v>
      </c>
      <c r="G98" s="528">
        <v>710</v>
      </c>
      <c r="H98" s="347">
        <v>52</v>
      </c>
      <c r="I98" s="347">
        <v>66</v>
      </c>
      <c r="J98" s="347">
        <v>14</v>
      </c>
      <c r="K98" s="347">
        <v>6</v>
      </c>
      <c r="L98" s="347">
        <v>3</v>
      </c>
      <c r="M98" s="347">
        <v>11</v>
      </c>
      <c r="N98" s="347">
        <v>3</v>
      </c>
      <c r="O98" s="347">
        <v>5</v>
      </c>
      <c r="P98" s="347">
        <v>2</v>
      </c>
      <c r="Q98" s="347">
        <v>71</v>
      </c>
      <c r="S98" s="347">
        <v>0</v>
      </c>
      <c r="T98" s="347">
        <v>3</v>
      </c>
      <c r="U98" s="347">
        <v>3</v>
      </c>
      <c r="W98" s="347">
        <v>8</v>
      </c>
      <c r="X98" s="347">
        <v>1</v>
      </c>
      <c r="Y98" s="347">
        <v>10</v>
      </c>
      <c r="Z98" s="347">
        <v>8</v>
      </c>
      <c r="AB98" s="347">
        <v>1</v>
      </c>
      <c r="AC98" s="347">
        <v>12</v>
      </c>
      <c r="AD98" s="37">
        <f t="shared" si="13"/>
        <v>279</v>
      </c>
    </row>
    <row r="99" spans="1:30" s="277" customFormat="1" ht="16.5">
      <c r="A99" s="279">
        <v>6</v>
      </c>
      <c r="B99" s="290">
        <v>39</v>
      </c>
      <c r="C99" s="280" t="s">
        <v>557</v>
      </c>
      <c r="D99" s="320" t="s">
        <v>571</v>
      </c>
      <c r="E99" s="554">
        <v>218</v>
      </c>
      <c r="F99" s="555" t="s">
        <v>197</v>
      </c>
      <c r="G99" s="528">
        <v>709</v>
      </c>
      <c r="H99" s="347">
        <v>53</v>
      </c>
      <c r="I99" s="347">
        <v>76</v>
      </c>
      <c r="J99" s="347">
        <v>14</v>
      </c>
      <c r="K99" s="347">
        <v>7</v>
      </c>
      <c r="L99" s="347">
        <v>5</v>
      </c>
      <c r="M99" s="347">
        <v>10</v>
      </c>
      <c r="N99" s="347">
        <v>7</v>
      </c>
      <c r="O99" s="347">
        <v>6</v>
      </c>
      <c r="P99" s="347">
        <v>4</v>
      </c>
      <c r="Q99" s="347">
        <v>74</v>
      </c>
      <c r="S99" s="347">
        <v>0</v>
      </c>
      <c r="T99" s="347">
        <v>4</v>
      </c>
      <c r="U99" s="347">
        <v>3</v>
      </c>
      <c r="W99" s="347">
        <v>8</v>
      </c>
      <c r="X99" s="347">
        <v>3</v>
      </c>
      <c r="Y99" s="347">
        <v>11</v>
      </c>
      <c r="Z99" s="347">
        <v>4</v>
      </c>
      <c r="AB99" s="347">
        <v>0</v>
      </c>
      <c r="AC99" s="347">
        <v>12</v>
      </c>
      <c r="AD99" s="37">
        <f t="shared" si="13"/>
        <v>301</v>
      </c>
    </row>
    <row r="100" spans="1:30" s="277" customFormat="1" ht="16.5">
      <c r="A100" s="649">
        <v>6</v>
      </c>
      <c r="B100" s="650">
        <v>39</v>
      </c>
      <c r="C100" s="287" t="s">
        <v>557</v>
      </c>
      <c r="D100" s="651" t="s">
        <v>571</v>
      </c>
      <c r="E100" s="652">
        <v>218</v>
      </c>
      <c r="F100" s="653" t="s">
        <v>334</v>
      </c>
      <c r="G100" s="654">
        <v>709</v>
      </c>
      <c r="H100" s="655">
        <v>35</v>
      </c>
      <c r="I100" s="655">
        <v>82</v>
      </c>
      <c r="J100" s="655">
        <v>16</v>
      </c>
      <c r="K100" s="655">
        <v>4</v>
      </c>
      <c r="L100" s="655">
        <v>4</v>
      </c>
      <c r="M100" s="655">
        <v>8</v>
      </c>
      <c r="N100" s="655">
        <v>5</v>
      </c>
      <c r="O100" s="655">
        <v>3</v>
      </c>
      <c r="P100" s="655">
        <v>5</v>
      </c>
      <c r="Q100" s="655">
        <v>94</v>
      </c>
      <c r="R100" s="656"/>
      <c r="S100" s="655">
        <v>0</v>
      </c>
      <c r="T100" s="655">
        <v>4</v>
      </c>
      <c r="U100" s="655">
        <v>0</v>
      </c>
      <c r="V100" s="656"/>
      <c r="W100" s="655">
        <v>9</v>
      </c>
      <c r="X100" s="655">
        <v>1</v>
      </c>
      <c r="Y100" s="655">
        <v>8</v>
      </c>
      <c r="Z100" s="655">
        <v>5</v>
      </c>
      <c r="AA100" s="656"/>
      <c r="AB100" s="655">
        <v>0</v>
      </c>
      <c r="AC100" s="655">
        <v>9</v>
      </c>
      <c r="AD100" s="642">
        <v>292</v>
      </c>
    </row>
    <row r="101" spans="1:30" s="277" customFormat="1" ht="16.5">
      <c r="A101" s="279">
        <v>6</v>
      </c>
      <c r="B101" s="290">
        <v>39</v>
      </c>
      <c r="C101" s="280" t="s">
        <v>557</v>
      </c>
      <c r="D101" s="320" t="s">
        <v>572</v>
      </c>
      <c r="E101" s="554">
        <v>219</v>
      </c>
      <c r="F101" s="555" t="s">
        <v>31</v>
      </c>
      <c r="G101" s="528">
        <v>733</v>
      </c>
      <c r="H101" s="347">
        <v>65</v>
      </c>
      <c r="I101" s="347">
        <v>87</v>
      </c>
      <c r="J101" s="347">
        <v>18</v>
      </c>
      <c r="K101" s="347">
        <v>1</v>
      </c>
      <c r="L101" s="347">
        <v>6</v>
      </c>
      <c r="M101" s="347">
        <v>9</v>
      </c>
      <c r="N101" s="347">
        <v>2</v>
      </c>
      <c r="O101" s="347">
        <v>5</v>
      </c>
      <c r="P101" s="347">
        <v>2</v>
      </c>
      <c r="Q101" s="347">
        <v>89</v>
      </c>
      <c r="S101" s="347">
        <v>1</v>
      </c>
      <c r="T101" s="347">
        <v>7</v>
      </c>
      <c r="U101" s="347">
        <v>1</v>
      </c>
      <c r="W101" s="347">
        <v>17</v>
      </c>
      <c r="X101" s="347">
        <v>2</v>
      </c>
      <c r="Y101" s="347">
        <v>9</v>
      </c>
      <c r="Z101" s="347">
        <v>15</v>
      </c>
      <c r="AB101" s="347">
        <v>0</v>
      </c>
      <c r="AC101" s="347">
        <v>6</v>
      </c>
      <c r="AD101" s="37">
        <f t="shared" si="13"/>
        <v>342</v>
      </c>
    </row>
    <row r="102" spans="1:30" s="277" customFormat="1" ht="16.5">
      <c r="A102" s="279">
        <v>6</v>
      </c>
      <c r="B102" s="290">
        <v>39</v>
      </c>
      <c r="C102" s="280" t="s">
        <v>557</v>
      </c>
      <c r="D102" s="320" t="s">
        <v>572</v>
      </c>
      <c r="E102" s="554">
        <v>219</v>
      </c>
      <c r="F102" s="555" t="s">
        <v>32</v>
      </c>
      <c r="G102" s="528">
        <v>733</v>
      </c>
      <c r="H102" s="347">
        <v>64</v>
      </c>
      <c r="I102" s="347">
        <v>73</v>
      </c>
      <c r="J102" s="347">
        <v>14</v>
      </c>
      <c r="K102" s="347">
        <v>1</v>
      </c>
      <c r="L102" s="347">
        <v>10</v>
      </c>
      <c r="M102" s="347">
        <v>10</v>
      </c>
      <c r="N102" s="347">
        <v>1</v>
      </c>
      <c r="O102" s="347">
        <v>5</v>
      </c>
      <c r="P102" s="347">
        <v>1</v>
      </c>
      <c r="Q102" s="347">
        <v>130</v>
      </c>
      <c r="S102" s="347">
        <v>1</v>
      </c>
      <c r="T102" s="347">
        <v>4</v>
      </c>
      <c r="U102" s="347">
        <v>2</v>
      </c>
      <c r="W102" s="347">
        <v>20</v>
      </c>
      <c r="X102" s="347">
        <v>3</v>
      </c>
      <c r="Y102" s="347">
        <v>8</v>
      </c>
      <c r="Z102" s="347">
        <v>7</v>
      </c>
      <c r="AB102" s="347">
        <v>0</v>
      </c>
      <c r="AC102" s="347">
        <v>6</v>
      </c>
      <c r="AD102" s="37">
        <f t="shared" si="13"/>
        <v>360</v>
      </c>
    </row>
    <row r="103" spans="1:30" s="277" customFormat="1" ht="16.5">
      <c r="A103" s="279">
        <v>6</v>
      </c>
      <c r="B103" s="290">
        <v>39</v>
      </c>
      <c r="C103" s="280" t="s">
        <v>557</v>
      </c>
      <c r="D103" s="320" t="s">
        <v>572</v>
      </c>
      <c r="E103" s="554">
        <v>219</v>
      </c>
      <c r="F103" s="555" t="s">
        <v>33</v>
      </c>
      <c r="G103" s="528">
        <v>733</v>
      </c>
      <c r="H103" s="347">
        <v>61</v>
      </c>
      <c r="I103" s="347">
        <v>86</v>
      </c>
      <c r="J103" s="347">
        <v>17</v>
      </c>
      <c r="K103" s="347">
        <v>1</v>
      </c>
      <c r="L103" s="347">
        <v>18</v>
      </c>
      <c r="M103" s="347">
        <v>6</v>
      </c>
      <c r="N103" s="347">
        <v>4</v>
      </c>
      <c r="O103" s="347">
        <v>9</v>
      </c>
      <c r="P103" s="347">
        <v>1</v>
      </c>
      <c r="Q103" s="347">
        <v>98</v>
      </c>
      <c r="S103" s="347">
        <v>1</v>
      </c>
      <c r="T103" s="347">
        <v>1</v>
      </c>
      <c r="U103" s="347">
        <v>6</v>
      </c>
      <c r="W103" s="347">
        <v>14</v>
      </c>
      <c r="X103" s="347">
        <v>3</v>
      </c>
      <c r="Y103" s="347">
        <v>7</v>
      </c>
      <c r="Z103" s="347">
        <v>4</v>
      </c>
      <c r="AB103" s="347">
        <v>0</v>
      </c>
      <c r="AC103" s="347">
        <v>6</v>
      </c>
      <c r="AD103" s="37">
        <f t="shared" ref="AD103:AD133" si="14">SUM(H103:AC103)</f>
        <v>343</v>
      </c>
    </row>
    <row r="104" spans="1:30" s="277" customFormat="1" ht="16.5">
      <c r="A104" s="279">
        <v>6</v>
      </c>
      <c r="B104" s="290">
        <v>39</v>
      </c>
      <c r="C104" s="280" t="s">
        <v>557</v>
      </c>
      <c r="D104" s="320" t="s">
        <v>573</v>
      </c>
      <c r="E104" s="554">
        <v>220</v>
      </c>
      <c r="F104" s="555" t="s">
        <v>31</v>
      </c>
      <c r="G104" s="528">
        <v>618</v>
      </c>
      <c r="H104" s="347">
        <v>65</v>
      </c>
      <c r="I104" s="347">
        <v>63</v>
      </c>
      <c r="J104" s="347">
        <v>18</v>
      </c>
      <c r="K104" s="347">
        <v>4</v>
      </c>
      <c r="L104" s="347">
        <v>7</v>
      </c>
      <c r="M104" s="347">
        <v>6</v>
      </c>
      <c r="N104" s="347">
        <v>1</v>
      </c>
      <c r="O104" s="347">
        <v>6</v>
      </c>
      <c r="P104" s="347">
        <v>2</v>
      </c>
      <c r="Q104" s="347">
        <v>67</v>
      </c>
      <c r="S104" s="347">
        <v>0</v>
      </c>
      <c r="T104" s="347">
        <v>0</v>
      </c>
      <c r="U104" s="347">
        <v>2</v>
      </c>
      <c r="W104" s="347">
        <v>10</v>
      </c>
      <c r="X104" s="347">
        <v>2</v>
      </c>
      <c r="Y104" s="347">
        <v>9</v>
      </c>
      <c r="Z104" s="347">
        <v>12</v>
      </c>
      <c r="AB104" s="347">
        <v>0</v>
      </c>
      <c r="AC104" s="347">
        <v>12</v>
      </c>
      <c r="AD104" s="37">
        <f t="shared" si="14"/>
        <v>286</v>
      </c>
    </row>
    <row r="105" spans="1:30" s="277" customFormat="1" ht="16.5">
      <c r="A105" s="279">
        <v>6</v>
      </c>
      <c r="B105" s="290">
        <v>39</v>
      </c>
      <c r="C105" s="280" t="s">
        <v>557</v>
      </c>
      <c r="D105" s="320" t="s">
        <v>573</v>
      </c>
      <c r="E105" s="554">
        <v>220</v>
      </c>
      <c r="F105" s="555" t="s">
        <v>32</v>
      </c>
      <c r="G105" s="528">
        <v>618</v>
      </c>
      <c r="H105" s="347">
        <v>79</v>
      </c>
      <c r="I105" s="347">
        <v>53</v>
      </c>
      <c r="J105" s="347">
        <v>11</v>
      </c>
      <c r="K105" s="347">
        <v>3</v>
      </c>
      <c r="L105" s="347">
        <v>5</v>
      </c>
      <c r="M105" s="347">
        <v>6</v>
      </c>
      <c r="N105" s="347">
        <v>1</v>
      </c>
      <c r="O105" s="347">
        <v>2</v>
      </c>
      <c r="P105" s="347">
        <v>0</v>
      </c>
      <c r="Q105" s="347">
        <v>78</v>
      </c>
      <c r="S105" s="347">
        <v>2</v>
      </c>
      <c r="T105" s="347">
        <v>2</v>
      </c>
      <c r="U105" s="347">
        <v>3</v>
      </c>
      <c r="W105" s="347">
        <v>7</v>
      </c>
      <c r="X105" s="347">
        <v>0</v>
      </c>
      <c r="Y105" s="347">
        <v>6</v>
      </c>
      <c r="Z105" s="347">
        <v>10</v>
      </c>
      <c r="AB105" s="347">
        <v>0</v>
      </c>
      <c r="AC105" s="347">
        <v>4</v>
      </c>
      <c r="AD105" s="37">
        <f t="shared" si="14"/>
        <v>272</v>
      </c>
    </row>
    <row r="106" spans="1:30" s="277" customFormat="1" ht="16.5">
      <c r="A106" s="279">
        <v>6</v>
      </c>
      <c r="B106" s="290">
        <v>39</v>
      </c>
      <c r="C106" s="280" t="s">
        <v>557</v>
      </c>
      <c r="D106" s="320" t="s">
        <v>573</v>
      </c>
      <c r="E106" s="554">
        <v>220</v>
      </c>
      <c r="F106" s="555" t="s">
        <v>33</v>
      </c>
      <c r="G106" s="528">
        <v>618</v>
      </c>
      <c r="H106" s="347">
        <v>54</v>
      </c>
      <c r="I106" s="347">
        <v>60</v>
      </c>
      <c r="J106" s="347">
        <v>13</v>
      </c>
      <c r="K106" s="347">
        <v>3</v>
      </c>
      <c r="L106" s="347">
        <v>4</v>
      </c>
      <c r="M106" s="347">
        <v>4</v>
      </c>
      <c r="N106" s="347">
        <v>1</v>
      </c>
      <c r="O106" s="347">
        <v>0</v>
      </c>
      <c r="P106" s="347">
        <v>2</v>
      </c>
      <c r="Q106" s="347">
        <v>77</v>
      </c>
      <c r="S106" s="347">
        <v>0</v>
      </c>
      <c r="T106" s="347">
        <v>4</v>
      </c>
      <c r="U106" s="347">
        <v>0</v>
      </c>
      <c r="W106" s="347">
        <v>9</v>
      </c>
      <c r="X106" s="347">
        <v>2</v>
      </c>
      <c r="Y106" s="347">
        <v>8</v>
      </c>
      <c r="Z106" s="347">
        <v>10</v>
      </c>
      <c r="AB106" s="347">
        <v>1</v>
      </c>
      <c r="AC106" s="347">
        <v>11</v>
      </c>
      <c r="AD106" s="37">
        <f t="shared" si="14"/>
        <v>263</v>
      </c>
    </row>
    <row r="107" spans="1:30" s="277" customFormat="1" ht="16.5">
      <c r="A107" s="279">
        <v>6</v>
      </c>
      <c r="B107" s="290">
        <v>39</v>
      </c>
      <c r="C107" s="280" t="s">
        <v>557</v>
      </c>
      <c r="D107" s="320" t="s">
        <v>573</v>
      </c>
      <c r="E107" s="554">
        <v>220</v>
      </c>
      <c r="F107" s="555" t="s">
        <v>197</v>
      </c>
      <c r="G107" s="528">
        <v>618</v>
      </c>
      <c r="H107" s="347">
        <v>60</v>
      </c>
      <c r="I107" s="347">
        <v>79</v>
      </c>
      <c r="J107" s="347">
        <v>15</v>
      </c>
      <c r="K107" s="347">
        <v>3</v>
      </c>
      <c r="L107" s="347">
        <v>3</v>
      </c>
      <c r="M107" s="347">
        <v>8</v>
      </c>
      <c r="N107" s="347">
        <v>1</v>
      </c>
      <c r="O107" s="347">
        <v>4</v>
      </c>
      <c r="P107" s="347">
        <v>2</v>
      </c>
      <c r="Q107" s="347">
        <v>66</v>
      </c>
      <c r="S107" s="347">
        <v>0</v>
      </c>
      <c r="T107" s="347">
        <v>4</v>
      </c>
      <c r="U107" s="347">
        <v>2</v>
      </c>
      <c r="W107" s="347">
        <v>9</v>
      </c>
      <c r="X107" s="347">
        <v>1</v>
      </c>
      <c r="Y107" s="347">
        <v>4</v>
      </c>
      <c r="Z107" s="347">
        <v>5</v>
      </c>
      <c r="AB107" s="347">
        <v>0</v>
      </c>
      <c r="AC107" s="347">
        <v>8</v>
      </c>
      <c r="AD107" s="37">
        <f t="shared" si="14"/>
        <v>274</v>
      </c>
    </row>
    <row r="108" spans="1:30" s="277" customFormat="1" ht="16.5">
      <c r="A108" s="279">
        <v>6</v>
      </c>
      <c r="B108" s="290">
        <v>39</v>
      </c>
      <c r="C108" s="280" t="s">
        <v>557</v>
      </c>
      <c r="D108" s="320" t="s">
        <v>573</v>
      </c>
      <c r="E108" s="554">
        <v>220</v>
      </c>
      <c r="F108" s="555" t="s">
        <v>334</v>
      </c>
      <c r="G108" s="528">
        <v>618</v>
      </c>
      <c r="H108" s="347">
        <v>57</v>
      </c>
      <c r="I108" s="347">
        <v>51</v>
      </c>
      <c r="J108" s="347">
        <v>11</v>
      </c>
      <c r="K108" s="347">
        <v>4</v>
      </c>
      <c r="L108" s="347">
        <v>5</v>
      </c>
      <c r="M108" s="347">
        <v>8</v>
      </c>
      <c r="N108" s="347">
        <v>0</v>
      </c>
      <c r="O108" s="347">
        <v>6</v>
      </c>
      <c r="P108" s="347">
        <v>1</v>
      </c>
      <c r="Q108" s="347">
        <v>92</v>
      </c>
      <c r="S108" s="347">
        <v>1</v>
      </c>
      <c r="T108" s="347">
        <v>3</v>
      </c>
      <c r="U108" s="347">
        <v>3</v>
      </c>
      <c r="W108" s="347">
        <v>9</v>
      </c>
      <c r="X108" s="347">
        <v>1</v>
      </c>
      <c r="Y108" s="347">
        <v>10</v>
      </c>
      <c r="Z108" s="347">
        <v>4</v>
      </c>
      <c r="AB108" s="347">
        <v>0</v>
      </c>
      <c r="AC108" s="347">
        <v>7</v>
      </c>
      <c r="AD108" s="37">
        <f t="shared" si="14"/>
        <v>273</v>
      </c>
    </row>
    <row r="109" spans="1:30" s="277" customFormat="1" ht="16.5">
      <c r="A109" s="279">
        <v>6</v>
      </c>
      <c r="B109" s="290">
        <v>39</v>
      </c>
      <c r="C109" s="280" t="s">
        <v>557</v>
      </c>
      <c r="D109" s="320" t="s">
        <v>574</v>
      </c>
      <c r="E109" s="554">
        <v>221</v>
      </c>
      <c r="F109" s="555" t="s">
        <v>31</v>
      </c>
      <c r="G109" s="528">
        <v>584</v>
      </c>
      <c r="H109" s="347">
        <v>42</v>
      </c>
      <c r="I109" s="347">
        <v>75</v>
      </c>
      <c r="J109" s="347">
        <v>22</v>
      </c>
      <c r="K109" s="347">
        <v>5</v>
      </c>
      <c r="L109" s="347">
        <v>6</v>
      </c>
      <c r="M109" s="347">
        <v>19</v>
      </c>
      <c r="N109" s="347">
        <v>4</v>
      </c>
      <c r="O109" s="347">
        <v>6</v>
      </c>
      <c r="P109" s="347">
        <v>4</v>
      </c>
      <c r="Q109" s="347">
        <v>81</v>
      </c>
      <c r="S109" s="347">
        <v>1</v>
      </c>
      <c r="T109" s="347">
        <v>4</v>
      </c>
      <c r="U109" s="347">
        <v>1</v>
      </c>
      <c r="W109" s="347">
        <v>15</v>
      </c>
      <c r="X109" s="347">
        <v>1</v>
      </c>
      <c r="Y109" s="347">
        <v>7</v>
      </c>
      <c r="Z109" s="347">
        <v>8</v>
      </c>
      <c r="AB109" s="347">
        <v>0</v>
      </c>
      <c r="AC109" s="347">
        <v>11</v>
      </c>
      <c r="AD109" s="37">
        <f t="shared" si="14"/>
        <v>312</v>
      </c>
    </row>
    <row r="110" spans="1:30" s="277" customFormat="1" ht="16.5">
      <c r="A110" s="279">
        <v>6</v>
      </c>
      <c r="B110" s="290">
        <v>39</v>
      </c>
      <c r="C110" s="280" t="s">
        <v>557</v>
      </c>
      <c r="D110" s="320" t="s">
        <v>574</v>
      </c>
      <c r="E110" s="554">
        <v>221</v>
      </c>
      <c r="F110" s="555" t="s">
        <v>32</v>
      </c>
      <c r="G110" s="528">
        <v>584</v>
      </c>
      <c r="H110" s="347">
        <v>47</v>
      </c>
      <c r="I110" s="347">
        <v>69</v>
      </c>
      <c r="J110" s="347">
        <v>10</v>
      </c>
      <c r="K110" s="347">
        <v>4</v>
      </c>
      <c r="L110" s="347">
        <v>1</v>
      </c>
      <c r="M110" s="347">
        <v>12</v>
      </c>
      <c r="N110" s="347">
        <v>0</v>
      </c>
      <c r="O110" s="347">
        <v>4</v>
      </c>
      <c r="P110" s="347">
        <v>8</v>
      </c>
      <c r="Q110" s="347">
        <v>96</v>
      </c>
      <c r="S110" s="347">
        <v>2</v>
      </c>
      <c r="T110" s="347">
        <v>0</v>
      </c>
      <c r="U110" s="347">
        <v>1</v>
      </c>
      <c r="W110" s="347">
        <v>7</v>
      </c>
      <c r="X110" s="347">
        <v>0</v>
      </c>
      <c r="Y110" s="347">
        <v>5</v>
      </c>
      <c r="Z110" s="347">
        <v>9</v>
      </c>
      <c r="AB110" s="347">
        <v>0</v>
      </c>
      <c r="AC110" s="347">
        <v>9</v>
      </c>
      <c r="AD110" s="37">
        <f t="shared" si="14"/>
        <v>284</v>
      </c>
    </row>
    <row r="111" spans="1:30" s="277" customFormat="1" ht="16.5">
      <c r="A111" s="279">
        <v>6</v>
      </c>
      <c r="B111" s="290">
        <v>39</v>
      </c>
      <c r="C111" s="280" t="s">
        <v>557</v>
      </c>
      <c r="D111" s="320" t="s">
        <v>575</v>
      </c>
      <c r="E111" s="554">
        <v>222</v>
      </c>
      <c r="F111" s="555" t="s">
        <v>31</v>
      </c>
      <c r="G111" s="528">
        <v>582</v>
      </c>
      <c r="H111" s="347">
        <v>90</v>
      </c>
      <c r="I111" s="347">
        <v>125</v>
      </c>
      <c r="J111" s="347">
        <v>23</v>
      </c>
      <c r="K111" s="347">
        <v>6</v>
      </c>
      <c r="L111" s="347">
        <v>4</v>
      </c>
      <c r="M111" s="347">
        <v>1</v>
      </c>
      <c r="N111" s="347">
        <v>4</v>
      </c>
      <c r="O111" s="347">
        <v>0</v>
      </c>
      <c r="P111" s="347">
        <v>2</v>
      </c>
      <c r="Q111" s="347">
        <v>38</v>
      </c>
      <c r="S111" s="347">
        <v>0</v>
      </c>
      <c r="T111" s="347">
        <v>3</v>
      </c>
      <c r="U111" s="347">
        <v>4</v>
      </c>
      <c r="W111" s="347">
        <v>5</v>
      </c>
      <c r="X111" s="347">
        <v>1</v>
      </c>
      <c r="Y111" s="347">
        <v>4</v>
      </c>
      <c r="Z111" s="347">
        <v>3</v>
      </c>
      <c r="AB111" s="347">
        <v>0</v>
      </c>
      <c r="AC111" s="347">
        <v>8</v>
      </c>
      <c r="AD111" s="37">
        <f t="shared" si="14"/>
        <v>321</v>
      </c>
    </row>
    <row r="112" spans="1:30" s="277" customFormat="1" ht="16.5">
      <c r="A112" s="279">
        <v>6</v>
      </c>
      <c r="B112" s="290">
        <v>39</v>
      </c>
      <c r="C112" s="280" t="s">
        <v>557</v>
      </c>
      <c r="D112" s="320" t="s">
        <v>575</v>
      </c>
      <c r="E112" s="554">
        <v>222</v>
      </c>
      <c r="F112" s="555" t="s">
        <v>32</v>
      </c>
      <c r="G112" s="528">
        <v>581</v>
      </c>
      <c r="H112" s="347">
        <v>114</v>
      </c>
      <c r="I112" s="347">
        <v>107</v>
      </c>
      <c r="J112" s="347">
        <v>10</v>
      </c>
      <c r="K112" s="347">
        <v>7</v>
      </c>
      <c r="L112" s="347">
        <v>5</v>
      </c>
      <c r="M112" s="347">
        <v>1</v>
      </c>
      <c r="N112" s="347">
        <v>3</v>
      </c>
      <c r="O112" s="347">
        <v>1</v>
      </c>
      <c r="P112" s="347">
        <v>1</v>
      </c>
      <c r="Q112" s="347">
        <v>43</v>
      </c>
      <c r="S112" s="347">
        <v>1</v>
      </c>
      <c r="T112" s="347">
        <v>3</v>
      </c>
      <c r="U112" s="347">
        <v>1</v>
      </c>
      <c r="W112" s="347">
        <v>4</v>
      </c>
      <c r="X112" s="347">
        <v>2</v>
      </c>
      <c r="Y112" s="347">
        <v>2</v>
      </c>
      <c r="Z112" s="347">
        <v>8</v>
      </c>
      <c r="AB112" s="347">
        <v>0</v>
      </c>
      <c r="AC112" s="347">
        <v>4</v>
      </c>
      <c r="AD112" s="37">
        <f t="shared" si="14"/>
        <v>317</v>
      </c>
    </row>
    <row r="113" spans="1:30" s="277" customFormat="1" ht="16.5">
      <c r="A113" s="279">
        <v>6</v>
      </c>
      <c r="B113" s="290">
        <v>39</v>
      </c>
      <c r="C113" s="280" t="s">
        <v>557</v>
      </c>
      <c r="D113" s="320" t="s">
        <v>576</v>
      </c>
      <c r="E113" s="554">
        <v>223</v>
      </c>
      <c r="F113" s="555" t="s">
        <v>31</v>
      </c>
      <c r="G113" s="528">
        <v>275</v>
      </c>
      <c r="H113" s="347">
        <v>33</v>
      </c>
      <c r="I113" s="347">
        <v>84</v>
      </c>
      <c r="J113" s="347">
        <v>4</v>
      </c>
      <c r="K113" s="347">
        <v>1</v>
      </c>
      <c r="L113" s="347">
        <v>0</v>
      </c>
      <c r="M113" s="347">
        <v>1</v>
      </c>
      <c r="N113" s="347">
        <v>1</v>
      </c>
      <c r="O113" s="347">
        <v>2</v>
      </c>
      <c r="P113" s="347">
        <v>1</v>
      </c>
      <c r="Q113" s="347">
        <v>13</v>
      </c>
      <c r="S113" s="347">
        <v>0</v>
      </c>
      <c r="T113" s="347">
        <v>1</v>
      </c>
      <c r="U113" s="347">
        <v>1</v>
      </c>
      <c r="W113" s="347">
        <v>3</v>
      </c>
      <c r="X113" s="347">
        <v>0</v>
      </c>
      <c r="Y113" s="347">
        <v>1</v>
      </c>
      <c r="Z113" s="347">
        <v>0</v>
      </c>
      <c r="AB113" s="347">
        <v>0</v>
      </c>
      <c r="AC113" s="347">
        <v>6</v>
      </c>
      <c r="AD113" s="37">
        <f t="shared" si="14"/>
        <v>152</v>
      </c>
    </row>
    <row r="114" spans="1:30" s="277" customFormat="1" ht="16.5">
      <c r="A114" s="279">
        <v>6</v>
      </c>
      <c r="B114" s="290">
        <v>39</v>
      </c>
      <c r="C114" s="280" t="s">
        <v>557</v>
      </c>
      <c r="D114" s="320" t="s">
        <v>577</v>
      </c>
      <c r="E114" s="554">
        <v>224</v>
      </c>
      <c r="F114" s="555" t="s">
        <v>31</v>
      </c>
      <c r="G114" s="528">
        <v>172</v>
      </c>
      <c r="H114" s="347">
        <v>17</v>
      </c>
      <c r="I114" s="347">
        <v>39</v>
      </c>
      <c r="J114" s="347">
        <v>4</v>
      </c>
      <c r="K114" s="347">
        <v>0</v>
      </c>
      <c r="L114" s="347">
        <v>1</v>
      </c>
      <c r="M114" s="347">
        <v>0</v>
      </c>
      <c r="N114" s="347">
        <v>0</v>
      </c>
      <c r="O114" s="347">
        <v>1</v>
      </c>
      <c r="P114" s="347">
        <v>0</v>
      </c>
      <c r="Q114" s="347">
        <v>15</v>
      </c>
      <c r="S114" s="347">
        <v>0</v>
      </c>
      <c r="T114" s="347">
        <v>0</v>
      </c>
      <c r="U114" s="347">
        <v>2</v>
      </c>
      <c r="W114" s="347">
        <v>3</v>
      </c>
      <c r="X114" s="347">
        <v>0</v>
      </c>
      <c r="Y114" s="347">
        <v>0</v>
      </c>
      <c r="Z114" s="347">
        <v>0</v>
      </c>
      <c r="AB114" s="347">
        <v>0</v>
      </c>
      <c r="AC114" s="347">
        <v>1</v>
      </c>
      <c r="AD114" s="37">
        <f t="shared" si="14"/>
        <v>83</v>
      </c>
    </row>
    <row r="115" spans="1:30" s="277" customFormat="1" ht="16.5">
      <c r="A115" s="279">
        <v>6</v>
      </c>
      <c r="B115" s="290">
        <v>39</v>
      </c>
      <c r="C115" s="280" t="s">
        <v>557</v>
      </c>
      <c r="D115" s="320" t="s">
        <v>578</v>
      </c>
      <c r="E115" s="554">
        <v>225</v>
      </c>
      <c r="F115" s="555" t="s">
        <v>31</v>
      </c>
      <c r="G115" s="528">
        <v>221</v>
      </c>
      <c r="H115" s="347">
        <v>12</v>
      </c>
      <c r="I115" s="347">
        <v>107</v>
      </c>
      <c r="J115" s="347">
        <v>10</v>
      </c>
      <c r="K115" s="347">
        <v>1</v>
      </c>
      <c r="L115" s="347">
        <v>0</v>
      </c>
      <c r="M115" s="347">
        <v>0</v>
      </c>
      <c r="N115" s="347">
        <v>0</v>
      </c>
      <c r="O115" s="347">
        <v>3</v>
      </c>
      <c r="P115" s="347">
        <v>1</v>
      </c>
      <c r="Q115" s="347">
        <v>9</v>
      </c>
      <c r="S115" s="347">
        <v>1</v>
      </c>
      <c r="T115" s="347">
        <v>0</v>
      </c>
      <c r="U115" s="347">
        <v>2</v>
      </c>
      <c r="W115" s="347">
        <v>2</v>
      </c>
      <c r="X115" s="347">
        <v>0</v>
      </c>
      <c r="Y115" s="347">
        <v>0</v>
      </c>
      <c r="Z115" s="347">
        <v>0</v>
      </c>
      <c r="AB115" s="347">
        <v>0</v>
      </c>
      <c r="AC115" s="347">
        <v>3</v>
      </c>
      <c r="AD115" s="37">
        <f t="shared" si="14"/>
        <v>151</v>
      </c>
    </row>
    <row r="116" spans="1:30" s="277" customFormat="1" ht="16.5">
      <c r="A116" s="279">
        <v>6</v>
      </c>
      <c r="B116" s="290">
        <v>39</v>
      </c>
      <c r="C116" s="280" t="s">
        <v>557</v>
      </c>
      <c r="D116" s="320" t="s">
        <v>579</v>
      </c>
      <c r="E116" s="554">
        <v>226</v>
      </c>
      <c r="F116" s="555" t="s">
        <v>31</v>
      </c>
      <c r="G116" s="528">
        <v>666</v>
      </c>
      <c r="H116" s="347">
        <v>134</v>
      </c>
      <c r="I116" s="347">
        <v>88</v>
      </c>
      <c r="J116" s="347">
        <v>13</v>
      </c>
      <c r="K116" s="347">
        <v>1</v>
      </c>
      <c r="L116" s="347">
        <v>1</v>
      </c>
      <c r="M116" s="347">
        <v>5</v>
      </c>
      <c r="N116" s="347">
        <v>2</v>
      </c>
      <c r="O116" s="347">
        <v>0</v>
      </c>
      <c r="P116" s="347">
        <v>5</v>
      </c>
      <c r="Q116" s="347">
        <v>14</v>
      </c>
      <c r="S116" s="347">
        <v>0</v>
      </c>
      <c r="T116" s="347">
        <v>7</v>
      </c>
      <c r="U116" s="347">
        <v>3</v>
      </c>
      <c r="W116" s="347">
        <v>4</v>
      </c>
      <c r="X116" s="347">
        <v>1</v>
      </c>
      <c r="Y116" s="347">
        <v>5</v>
      </c>
      <c r="Z116" s="347">
        <v>0</v>
      </c>
      <c r="AB116" s="347">
        <v>0</v>
      </c>
      <c r="AC116" s="347">
        <v>13</v>
      </c>
      <c r="AD116" s="37">
        <f t="shared" si="14"/>
        <v>296</v>
      </c>
    </row>
    <row r="117" spans="1:30" s="277" customFormat="1" ht="16.5">
      <c r="A117" s="279">
        <v>6</v>
      </c>
      <c r="B117" s="290">
        <v>39</v>
      </c>
      <c r="C117" s="280" t="s">
        <v>557</v>
      </c>
      <c r="D117" s="320" t="s">
        <v>580</v>
      </c>
      <c r="E117" s="554">
        <v>227</v>
      </c>
      <c r="F117" s="555" t="s">
        <v>31</v>
      </c>
      <c r="G117" s="528">
        <v>444</v>
      </c>
      <c r="H117" s="347">
        <v>60</v>
      </c>
      <c r="I117" s="347">
        <v>52</v>
      </c>
      <c r="J117" s="347">
        <v>7</v>
      </c>
      <c r="K117" s="347">
        <v>0</v>
      </c>
      <c r="L117" s="347">
        <v>3</v>
      </c>
      <c r="M117" s="347">
        <v>1</v>
      </c>
      <c r="N117" s="347">
        <v>0</v>
      </c>
      <c r="O117" s="347">
        <v>2</v>
      </c>
      <c r="P117" s="347">
        <v>0</v>
      </c>
      <c r="Q117" s="347">
        <v>19</v>
      </c>
      <c r="S117" s="347">
        <v>0</v>
      </c>
      <c r="T117" s="347">
        <v>4</v>
      </c>
      <c r="U117" s="347">
        <v>1</v>
      </c>
      <c r="W117" s="347">
        <v>3</v>
      </c>
      <c r="X117" s="347">
        <v>1</v>
      </c>
      <c r="Y117" s="347">
        <v>8</v>
      </c>
      <c r="Z117" s="347">
        <v>2</v>
      </c>
      <c r="AB117" s="347">
        <v>0</v>
      </c>
      <c r="AC117" s="347">
        <v>15</v>
      </c>
      <c r="AD117" s="37">
        <f t="shared" si="14"/>
        <v>178</v>
      </c>
    </row>
    <row r="118" spans="1:30" s="277" customFormat="1" ht="16.5">
      <c r="A118" s="279">
        <v>6</v>
      </c>
      <c r="B118" s="290">
        <v>39</v>
      </c>
      <c r="C118" s="280" t="s">
        <v>557</v>
      </c>
      <c r="D118" s="320" t="s">
        <v>581</v>
      </c>
      <c r="E118" s="554">
        <v>227</v>
      </c>
      <c r="F118" s="555" t="s">
        <v>32</v>
      </c>
      <c r="G118" s="528">
        <v>443</v>
      </c>
      <c r="H118" s="347">
        <v>76</v>
      </c>
      <c r="I118" s="347">
        <v>55</v>
      </c>
      <c r="J118" s="347">
        <v>2</v>
      </c>
      <c r="K118" s="347">
        <v>1</v>
      </c>
      <c r="L118" s="347">
        <v>3</v>
      </c>
      <c r="M118" s="347">
        <v>8</v>
      </c>
      <c r="N118" s="347">
        <v>1</v>
      </c>
      <c r="O118" s="347">
        <v>4</v>
      </c>
      <c r="P118" s="347">
        <v>3</v>
      </c>
      <c r="Q118" s="347">
        <v>22</v>
      </c>
      <c r="S118" s="347">
        <v>0</v>
      </c>
      <c r="T118" s="347">
        <v>0</v>
      </c>
      <c r="U118" s="347">
        <v>1</v>
      </c>
      <c r="W118" s="347">
        <v>5</v>
      </c>
      <c r="X118" s="347">
        <v>1</v>
      </c>
      <c r="Y118" s="347">
        <v>9</v>
      </c>
      <c r="Z118" s="347">
        <v>7</v>
      </c>
      <c r="AB118" s="347">
        <v>0</v>
      </c>
      <c r="AC118" s="347">
        <v>4</v>
      </c>
      <c r="AD118" s="37">
        <f t="shared" si="14"/>
        <v>202</v>
      </c>
    </row>
    <row r="119" spans="1:30" s="277" customFormat="1" ht="16.5">
      <c r="A119" s="279">
        <v>6</v>
      </c>
      <c r="B119" s="290">
        <v>39</v>
      </c>
      <c r="C119" s="280" t="s">
        <v>557</v>
      </c>
      <c r="D119" s="320" t="s">
        <v>582</v>
      </c>
      <c r="E119" s="556">
        <v>228</v>
      </c>
      <c r="F119" s="555" t="s">
        <v>31</v>
      </c>
      <c r="G119" s="528">
        <v>615</v>
      </c>
      <c r="H119" s="348">
        <v>95</v>
      </c>
      <c r="I119" s="348">
        <v>62</v>
      </c>
      <c r="J119" s="348">
        <v>16</v>
      </c>
      <c r="K119" s="348">
        <v>3</v>
      </c>
      <c r="L119" s="348">
        <v>5</v>
      </c>
      <c r="M119" s="348">
        <v>6</v>
      </c>
      <c r="N119" s="348">
        <v>1</v>
      </c>
      <c r="O119" s="348">
        <v>12</v>
      </c>
      <c r="P119" s="348">
        <v>4</v>
      </c>
      <c r="Q119" s="348">
        <v>39</v>
      </c>
      <c r="S119" s="348">
        <v>1</v>
      </c>
      <c r="T119" s="348">
        <v>1</v>
      </c>
      <c r="U119" s="348">
        <v>0</v>
      </c>
      <c r="W119" s="348">
        <v>5</v>
      </c>
      <c r="X119" s="348">
        <v>0</v>
      </c>
      <c r="Y119" s="348">
        <v>5</v>
      </c>
      <c r="Z119" s="348">
        <v>4</v>
      </c>
      <c r="AB119" s="348">
        <v>0</v>
      </c>
      <c r="AC119" s="348">
        <v>6</v>
      </c>
      <c r="AD119" s="37">
        <f t="shared" si="14"/>
        <v>265</v>
      </c>
    </row>
    <row r="120" spans="1:30" s="277" customFormat="1" ht="16.5">
      <c r="A120" s="279">
        <v>6</v>
      </c>
      <c r="B120" s="290">
        <v>39</v>
      </c>
      <c r="C120" s="280" t="s">
        <v>557</v>
      </c>
      <c r="D120" s="320" t="s">
        <v>582</v>
      </c>
      <c r="E120" s="556">
        <v>228</v>
      </c>
      <c r="F120" s="557" t="s">
        <v>32</v>
      </c>
      <c r="G120" s="528">
        <v>614</v>
      </c>
      <c r="H120" s="348">
        <v>92</v>
      </c>
      <c r="I120" s="348">
        <v>80</v>
      </c>
      <c r="J120" s="348">
        <v>21</v>
      </c>
      <c r="K120" s="348">
        <v>1</v>
      </c>
      <c r="L120" s="348">
        <v>1</v>
      </c>
      <c r="M120" s="348">
        <v>10</v>
      </c>
      <c r="N120" s="348">
        <v>2</v>
      </c>
      <c r="O120" s="348">
        <v>4</v>
      </c>
      <c r="P120" s="348">
        <v>0</v>
      </c>
      <c r="Q120" s="348">
        <v>30</v>
      </c>
      <c r="S120" s="348">
        <v>0</v>
      </c>
      <c r="T120" s="348">
        <v>5</v>
      </c>
      <c r="U120" s="348">
        <v>1</v>
      </c>
      <c r="W120" s="348">
        <v>6</v>
      </c>
      <c r="X120" s="348">
        <v>1</v>
      </c>
      <c r="Y120" s="348">
        <v>3</v>
      </c>
      <c r="Z120" s="348">
        <v>3</v>
      </c>
      <c r="AB120" s="348">
        <v>0</v>
      </c>
      <c r="AC120" s="348">
        <v>5</v>
      </c>
      <c r="AD120" s="37">
        <f t="shared" si="14"/>
        <v>265</v>
      </c>
    </row>
    <row r="121" spans="1:30" s="277" customFormat="1" ht="16.5">
      <c r="A121" s="279">
        <v>6</v>
      </c>
      <c r="B121" s="290">
        <v>39</v>
      </c>
      <c r="C121" s="280" t="s">
        <v>557</v>
      </c>
      <c r="D121" s="320" t="s">
        <v>582</v>
      </c>
      <c r="E121" s="556">
        <v>228</v>
      </c>
      <c r="F121" s="557" t="s">
        <v>33</v>
      </c>
      <c r="G121" s="528">
        <v>614</v>
      </c>
      <c r="H121" s="348">
        <v>78</v>
      </c>
      <c r="I121" s="348">
        <v>79</v>
      </c>
      <c r="J121" s="348">
        <v>10</v>
      </c>
      <c r="K121" s="348">
        <v>0</v>
      </c>
      <c r="L121" s="348">
        <v>1</v>
      </c>
      <c r="M121" s="348">
        <v>4</v>
      </c>
      <c r="N121" s="348">
        <v>1</v>
      </c>
      <c r="O121" s="348">
        <v>7</v>
      </c>
      <c r="P121" s="348">
        <v>6</v>
      </c>
      <c r="Q121" s="348">
        <v>53</v>
      </c>
      <c r="S121" s="348">
        <v>0</v>
      </c>
      <c r="T121" s="348">
        <v>2</v>
      </c>
      <c r="U121" s="348">
        <v>0</v>
      </c>
      <c r="W121" s="348">
        <v>2</v>
      </c>
      <c r="X121" s="348">
        <v>0</v>
      </c>
      <c r="Y121" s="348">
        <v>3</v>
      </c>
      <c r="Z121" s="348">
        <v>2</v>
      </c>
      <c r="AB121" s="348">
        <v>0</v>
      </c>
      <c r="AC121" s="348">
        <v>2</v>
      </c>
      <c r="AD121" s="37">
        <f t="shared" si="14"/>
        <v>250</v>
      </c>
    </row>
    <row r="122" spans="1:30" s="277" customFormat="1" ht="16.5">
      <c r="A122" s="279">
        <v>6</v>
      </c>
      <c r="B122" s="290">
        <v>39</v>
      </c>
      <c r="C122" s="280" t="s">
        <v>557</v>
      </c>
      <c r="D122" s="320" t="s">
        <v>582</v>
      </c>
      <c r="E122" s="554">
        <v>228</v>
      </c>
      <c r="F122" s="555" t="s">
        <v>197</v>
      </c>
      <c r="G122" s="528">
        <v>614</v>
      </c>
      <c r="H122" s="347">
        <v>115</v>
      </c>
      <c r="I122" s="347">
        <v>61</v>
      </c>
      <c r="J122" s="347">
        <v>10</v>
      </c>
      <c r="K122" s="347">
        <v>4</v>
      </c>
      <c r="L122" s="347">
        <v>6</v>
      </c>
      <c r="M122" s="347">
        <v>5</v>
      </c>
      <c r="N122" s="347">
        <v>0</v>
      </c>
      <c r="O122" s="347">
        <v>2</v>
      </c>
      <c r="P122" s="347">
        <v>1</v>
      </c>
      <c r="Q122" s="347">
        <v>24</v>
      </c>
      <c r="S122" s="347">
        <v>0</v>
      </c>
      <c r="T122" s="347">
        <v>2</v>
      </c>
      <c r="U122" s="347">
        <v>1</v>
      </c>
      <c r="W122" s="347">
        <v>1</v>
      </c>
      <c r="X122" s="347">
        <v>1</v>
      </c>
      <c r="Y122" s="347">
        <v>1</v>
      </c>
      <c r="Z122" s="347">
        <v>2</v>
      </c>
      <c r="AB122" s="347">
        <v>0</v>
      </c>
      <c r="AC122" s="347">
        <v>11</v>
      </c>
      <c r="AD122" s="37">
        <f t="shared" si="14"/>
        <v>247</v>
      </c>
    </row>
    <row r="123" spans="1:30" s="277" customFormat="1" ht="16.5">
      <c r="A123" s="279">
        <v>6</v>
      </c>
      <c r="B123" s="290">
        <v>39</v>
      </c>
      <c r="C123" s="280" t="s">
        <v>557</v>
      </c>
      <c r="D123" s="320" t="s">
        <v>582</v>
      </c>
      <c r="E123" s="554">
        <v>228</v>
      </c>
      <c r="F123" s="555" t="s">
        <v>334</v>
      </c>
      <c r="G123" s="528">
        <v>614</v>
      </c>
      <c r="H123" s="347">
        <v>159</v>
      </c>
      <c r="I123" s="347">
        <v>72</v>
      </c>
      <c r="J123" s="347">
        <v>26</v>
      </c>
      <c r="K123" s="347">
        <v>3</v>
      </c>
      <c r="L123" s="347">
        <v>3</v>
      </c>
      <c r="M123" s="347">
        <v>8</v>
      </c>
      <c r="N123" s="347">
        <v>1</v>
      </c>
      <c r="O123" s="347">
        <v>5</v>
      </c>
      <c r="P123" s="347">
        <v>2</v>
      </c>
      <c r="Q123" s="347">
        <v>14</v>
      </c>
      <c r="S123" s="347">
        <v>0</v>
      </c>
      <c r="T123" s="347">
        <v>0</v>
      </c>
      <c r="U123" s="347">
        <v>0</v>
      </c>
      <c r="W123" s="347">
        <v>3</v>
      </c>
      <c r="X123" s="347">
        <v>3</v>
      </c>
      <c r="Y123" s="347">
        <v>0</v>
      </c>
      <c r="Z123" s="347">
        <v>1</v>
      </c>
      <c r="AB123" s="347">
        <v>0</v>
      </c>
      <c r="AC123" s="347">
        <v>7</v>
      </c>
      <c r="AD123" s="37">
        <f t="shared" si="14"/>
        <v>307</v>
      </c>
    </row>
    <row r="124" spans="1:30" s="277" customFormat="1" ht="16.5">
      <c r="A124" s="279">
        <v>6</v>
      </c>
      <c r="B124" s="290">
        <v>39</v>
      </c>
      <c r="C124" s="280" t="s">
        <v>557</v>
      </c>
      <c r="D124" s="320" t="s">
        <v>583</v>
      </c>
      <c r="E124" s="554">
        <v>229</v>
      </c>
      <c r="F124" s="555" t="s">
        <v>31</v>
      </c>
      <c r="G124" s="528">
        <v>122</v>
      </c>
      <c r="H124" s="347">
        <v>5</v>
      </c>
      <c r="I124" s="347">
        <v>38</v>
      </c>
      <c r="J124" s="347">
        <v>2</v>
      </c>
      <c r="K124" s="347">
        <v>2</v>
      </c>
      <c r="L124" s="347">
        <v>4</v>
      </c>
      <c r="M124" s="347">
        <v>0</v>
      </c>
      <c r="N124" s="347">
        <v>0</v>
      </c>
      <c r="O124" s="347">
        <v>0</v>
      </c>
      <c r="P124" s="347">
        <v>0</v>
      </c>
      <c r="Q124" s="347">
        <v>3</v>
      </c>
      <c r="S124" s="347">
        <v>0</v>
      </c>
      <c r="T124" s="347">
        <v>0</v>
      </c>
      <c r="U124" s="347">
        <v>0</v>
      </c>
      <c r="W124" s="347">
        <v>3</v>
      </c>
      <c r="X124" s="347">
        <v>0</v>
      </c>
      <c r="Y124" s="347">
        <v>6</v>
      </c>
      <c r="Z124" s="347">
        <v>0</v>
      </c>
      <c r="AB124" s="347">
        <v>0</v>
      </c>
      <c r="AC124" s="347">
        <v>2</v>
      </c>
      <c r="AD124" s="37">
        <f t="shared" si="14"/>
        <v>65</v>
      </c>
    </row>
    <row r="125" spans="1:30" s="277" customFormat="1" ht="16.5">
      <c r="A125" s="279">
        <v>6</v>
      </c>
      <c r="B125" s="290">
        <v>39</v>
      </c>
      <c r="C125" s="280" t="s">
        <v>557</v>
      </c>
      <c r="D125" s="320" t="s">
        <v>584</v>
      </c>
      <c r="E125" s="554">
        <v>230</v>
      </c>
      <c r="F125" s="555" t="s">
        <v>31</v>
      </c>
      <c r="G125" s="528">
        <v>231</v>
      </c>
      <c r="H125" s="347">
        <v>38</v>
      </c>
      <c r="I125" s="347">
        <v>58</v>
      </c>
      <c r="J125" s="347">
        <v>15</v>
      </c>
      <c r="K125" s="347">
        <v>0</v>
      </c>
      <c r="L125" s="347">
        <v>4</v>
      </c>
      <c r="M125" s="347">
        <v>0</v>
      </c>
      <c r="N125" s="347">
        <v>0</v>
      </c>
      <c r="O125" s="347">
        <v>2</v>
      </c>
      <c r="P125" s="347">
        <v>0</v>
      </c>
      <c r="Q125" s="347">
        <v>13</v>
      </c>
      <c r="S125" s="347">
        <v>0</v>
      </c>
      <c r="T125" s="347">
        <v>0</v>
      </c>
      <c r="U125" s="347">
        <v>1</v>
      </c>
      <c r="W125" s="347">
        <v>2</v>
      </c>
      <c r="X125" s="347">
        <v>0</v>
      </c>
      <c r="Y125" s="347">
        <v>4</v>
      </c>
      <c r="Z125" s="347">
        <v>3</v>
      </c>
      <c r="AB125" s="347">
        <v>0</v>
      </c>
      <c r="AC125" s="347">
        <v>3</v>
      </c>
      <c r="AD125" s="37">
        <f t="shared" si="14"/>
        <v>143</v>
      </c>
    </row>
    <row r="126" spans="1:30" s="277" customFormat="1" ht="16.5">
      <c r="A126" s="279">
        <v>6</v>
      </c>
      <c r="B126" s="290">
        <v>39</v>
      </c>
      <c r="C126" s="280" t="s">
        <v>557</v>
      </c>
      <c r="D126" s="320" t="s">
        <v>585</v>
      </c>
      <c r="E126" s="556">
        <v>231</v>
      </c>
      <c r="F126" s="555" t="s">
        <v>31</v>
      </c>
      <c r="G126" s="528">
        <v>567</v>
      </c>
      <c r="H126" s="348">
        <v>47</v>
      </c>
      <c r="I126" s="348">
        <v>37</v>
      </c>
      <c r="J126" s="348">
        <v>13</v>
      </c>
      <c r="K126" s="348">
        <v>2</v>
      </c>
      <c r="L126" s="348">
        <v>4</v>
      </c>
      <c r="M126" s="348">
        <v>1</v>
      </c>
      <c r="N126" s="348">
        <v>2</v>
      </c>
      <c r="O126" s="348">
        <v>13</v>
      </c>
      <c r="P126" s="348">
        <v>2</v>
      </c>
      <c r="Q126" s="348">
        <v>71</v>
      </c>
      <c r="S126" s="348">
        <v>0</v>
      </c>
      <c r="T126" s="348">
        <v>3</v>
      </c>
      <c r="U126" s="348">
        <v>0</v>
      </c>
      <c r="W126" s="348">
        <v>6</v>
      </c>
      <c r="X126" s="348">
        <v>3</v>
      </c>
      <c r="Y126" s="348">
        <v>14</v>
      </c>
      <c r="Z126" s="348">
        <v>5</v>
      </c>
      <c r="AB126" s="348">
        <v>0</v>
      </c>
      <c r="AC126" s="348">
        <v>3</v>
      </c>
      <c r="AD126" s="37">
        <f t="shared" si="14"/>
        <v>226</v>
      </c>
    </row>
    <row r="127" spans="1:30" s="277" customFormat="1" ht="16.5">
      <c r="A127" s="279">
        <v>6</v>
      </c>
      <c r="B127" s="290">
        <v>39</v>
      </c>
      <c r="C127" s="280" t="s">
        <v>557</v>
      </c>
      <c r="D127" s="320" t="s">
        <v>585</v>
      </c>
      <c r="E127" s="556">
        <v>231</v>
      </c>
      <c r="F127" s="557" t="s">
        <v>32</v>
      </c>
      <c r="G127" s="528">
        <v>567</v>
      </c>
      <c r="H127" s="348">
        <v>41</v>
      </c>
      <c r="I127" s="348">
        <v>48</v>
      </c>
      <c r="J127" s="348">
        <v>14</v>
      </c>
      <c r="K127" s="348">
        <v>3</v>
      </c>
      <c r="L127" s="348">
        <v>2</v>
      </c>
      <c r="M127" s="348">
        <v>3</v>
      </c>
      <c r="N127" s="348">
        <v>1</v>
      </c>
      <c r="O127" s="348">
        <v>7</v>
      </c>
      <c r="P127" s="348">
        <v>2</v>
      </c>
      <c r="Q127" s="348">
        <v>59</v>
      </c>
      <c r="S127" s="348">
        <v>0</v>
      </c>
      <c r="T127" s="348">
        <v>1</v>
      </c>
      <c r="U127" s="348">
        <v>0</v>
      </c>
      <c r="W127" s="348">
        <v>4</v>
      </c>
      <c r="X127" s="348">
        <v>2</v>
      </c>
      <c r="Y127" s="348">
        <v>10</v>
      </c>
      <c r="Z127" s="348">
        <v>4</v>
      </c>
      <c r="AB127" s="348">
        <v>0</v>
      </c>
      <c r="AC127" s="348">
        <v>10</v>
      </c>
      <c r="AD127" s="37">
        <f t="shared" si="14"/>
        <v>211</v>
      </c>
    </row>
    <row r="128" spans="1:30" s="277" customFormat="1" ht="16.5">
      <c r="A128" s="279">
        <v>6</v>
      </c>
      <c r="B128" s="290">
        <v>39</v>
      </c>
      <c r="C128" s="280" t="s">
        <v>557</v>
      </c>
      <c r="D128" s="320" t="s">
        <v>585</v>
      </c>
      <c r="E128" s="554">
        <v>231</v>
      </c>
      <c r="F128" s="555" t="s">
        <v>33</v>
      </c>
      <c r="G128" s="528">
        <v>567</v>
      </c>
      <c r="H128" s="347">
        <v>55</v>
      </c>
      <c r="I128" s="347">
        <v>56</v>
      </c>
      <c r="J128" s="347">
        <v>9</v>
      </c>
      <c r="K128" s="347">
        <v>2</v>
      </c>
      <c r="L128" s="347">
        <v>5</v>
      </c>
      <c r="M128" s="347">
        <v>4</v>
      </c>
      <c r="N128" s="347">
        <v>2</v>
      </c>
      <c r="O128" s="347">
        <v>16</v>
      </c>
      <c r="P128" s="347">
        <v>1</v>
      </c>
      <c r="Q128" s="347">
        <v>65</v>
      </c>
      <c r="S128" s="347">
        <v>2</v>
      </c>
      <c r="T128" s="347">
        <v>5</v>
      </c>
      <c r="U128" s="347">
        <v>1</v>
      </c>
      <c r="W128" s="347">
        <v>2</v>
      </c>
      <c r="X128" s="347">
        <v>2</v>
      </c>
      <c r="Y128" s="347">
        <v>9</v>
      </c>
      <c r="Z128" s="347">
        <v>3</v>
      </c>
      <c r="AB128" s="347">
        <v>0</v>
      </c>
      <c r="AC128" s="347">
        <v>11</v>
      </c>
      <c r="AD128" s="37">
        <f t="shared" si="14"/>
        <v>250</v>
      </c>
    </row>
    <row r="129" spans="1:30" s="277" customFormat="1" ht="16.5">
      <c r="A129" s="279">
        <v>6</v>
      </c>
      <c r="B129" s="290">
        <v>39</v>
      </c>
      <c r="C129" s="280" t="s">
        <v>557</v>
      </c>
      <c r="D129" s="320" t="s">
        <v>585</v>
      </c>
      <c r="E129" s="554">
        <v>231</v>
      </c>
      <c r="F129" s="555" t="s">
        <v>197</v>
      </c>
      <c r="G129" s="528">
        <v>566</v>
      </c>
      <c r="H129" s="347">
        <v>51</v>
      </c>
      <c r="I129" s="347">
        <v>46</v>
      </c>
      <c r="J129" s="347">
        <v>13</v>
      </c>
      <c r="K129" s="347">
        <v>2</v>
      </c>
      <c r="L129" s="347">
        <v>11</v>
      </c>
      <c r="M129" s="347">
        <v>3</v>
      </c>
      <c r="N129" s="347">
        <v>3</v>
      </c>
      <c r="O129" s="347">
        <v>8</v>
      </c>
      <c r="P129" s="347">
        <v>0</v>
      </c>
      <c r="Q129" s="347">
        <v>83</v>
      </c>
      <c r="S129" s="347">
        <v>3</v>
      </c>
      <c r="T129" s="347">
        <v>0</v>
      </c>
      <c r="U129" s="347">
        <v>4</v>
      </c>
      <c r="W129" s="347">
        <v>1</v>
      </c>
      <c r="X129" s="347">
        <v>0</v>
      </c>
      <c r="Y129" s="347">
        <v>14</v>
      </c>
      <c r="Z129" s="347">
        <v>3</v>
      </c>
      <c r="AB129" s="347">
        <v>0</v>
      </c>
      <c r="AC129" s="347">
        <v>7</v>
      </c>
      <c r="AD129" s="37">
        <f t="shared" si="14"/>
        <v>252</v>
      </c>
    </row>
    <row r="130" spans="1:30" s="277" customFormat="1" ht="16.5">
      <c r="A130" s="279">
        <v>6</v>
      </c>
      <c r="B130" s="290">
        <v>39</v>
      </c>
      <c r="C130" s="280" t="s">
        <v>557</v>
      </c>
      <c r="D130" s="320" t="s">
        <v>585</v>
      </c>
      <c r="E130" s="554">
        <v>231</v>
      </c>
      <c r="F130" s="555" t="s">
        <v>96</v>
      </c>
      <c r="G130" s="528"/>
      <c r="H130" s="347">
        <v>5</v>
      </c>
      <c r="I130" s="347">
        <v>6</v>
      </c>
      <c r="J130" s="347">
        <v>3</v>
      </c>
      <c r="K130" s="347">
        <v>2</v>
      </c>
      <c r="L130" s="347">
        <v>1</v>
      </c>
      <c r="M130" s="347">
        <v>0</v>
      </c>
      <c r="N130" s="347">
        <v>0</v>
      </c>
      <c r="O130" s="347">
        <v>0</v>
      </c>
      <c r="P130" s="347">
        <v>0</v>
      </c>
      <c r="Q130" s="347">
        <v>11</v>
      </c>
      <c r="S130" s="347">
        <v>1</v>
      </c>
      <c r="T130" s="347">
        <v>0</v>
      </c>
      <c r="U130" s="347">
        <v>0</v>
      </c>
      <c r="W130" s="347">
        <v>0</v>
      </c>
      <c r="X130" s="347">
        <v>2</v>
      </c>
      <c r="Y130" s="347">
        <v>0</v>
      </c>
      <c r="Z130" s="347">
        <v>1</v>
      </c>
      <c r="AB130" s="347">
        <v>0</v>
      </c>
      <c r="AC130" s="347">
        <v>0</v>
      </c>
      <c r="AD130" s="37">
        <f t="shared" si="14"/>
        <v>32</v>
      </c>
    </row>
    <row r="131" spans="1:30" s="277" customFormat="1" ht="16.5">
      <c r="A131" s="279">
        <v>6</v>
      </c>
      <c r="B131" s="290">
        <v>39</v>
      </c>
      <c r="C131" s="280" t="s">
        <v>557</v>
      </c>
      <c r="D131" s="320" t="s">
        <v>586</v>
      </c>
      <c r="E131" s="556">
        <v>926</v>
      </c>
      <c r="F131" s="555" t="s">
        <v>31</v>
      </c>
      <c r="G131" s="528">
        <v>380</v>
      </c>
      <c r="H131" s="348">
        <v>95</v>
      </c>
      <c r="I131" s="348">
        <v>82</v>
      </c>
      <c r="J131" s="348">
        <v>9</v>
      </c>
      <c r="K131" s="348">
        <v>1</v>
      </c>
      <c r="L131" s="348">
        <v>0</v>
      </c>
      <c r="M131" s="348">
        <v>0</v>
      </c>
      <c r="N131" s="348">
        <v>0</v>
      </c>
      <c r="O131" s="348">
        <v>1</v>
      </c>
      <c r="P131" s="348">
        <v>0</v>
      </c>
      <c r="Q131" s="348">
        <v>13</v>
      </c>
      <c r="S131" s="348">
        <v>0</v>
      </c>
      <c r="T131" s="348">
        <v>2</v>
      </c>
      <c r="U131" s="348">
        <v>2</v>
      </c>
      <c r="W131" s="348">
        <v>4</v>
      </c>
      <c r="X131" s="348">
        <v>0</v>
      </c>
      <c r="Y131" s="348">
        <v>1</v>
      </c>
      <c r="Z131" s="348">
        <v>1</v>
      </c>
      <c r="AB131" s="348">
        <v>0</v>
      </c>
      <c r="AC131" s="348">
        <v>4</v>
      </c>
      <c r="AD131" s="37">
        <f t="shared" si="14"/>
        <v>215</v>
      </c>
    </row>
    <row r="132" spans="1:30" s="277" customFormat="1" ht="16.5">
      <c r="A132" s="279">
        <v>6</v>
      </c>
      <c r="B132" s="290">
        <v>39</v>
      </c>
      <c r="C132" s="280" t="s">
        <v>557</v>
      </c>
      <c r="D132" s="320" t="s">
        <v>587</v>
      </c>
      <c r="E132" s="554">
        <v>1280</v>
      </c>
      <c r="F132" s="555" t="s">
        <v>31</v>
      </c>
      <c r="G132" s="528">
        <v>555</v>
      </c>
      <c r="H132" s="347">
        <v>117</v>
      </c>
      <c r="I132" s="347">
        <v>77</v>
      </c>
      <c r="J132" s="347">
        <v>40</v>
      </c>
      <c r="K132" s="347">
        <v>9</v>
      </c>
      <c r="L132" s="347">
        <v>3</v>
      </c>
      <c r="M132" s="347">
        <v>5</v>
      </c>
      <c r="N132" s="347">
        <v>7</v>
      </c>
      <c r="O132" s="347">
        <v>0</v>
      </c>
      <c r="P132" s="347">
        <v>1</v>
      </c>
      <c r="Q132" s="347">
        <v>27</v>
      </c>
      <c r="S132" s="347">
        <v>0</v>
      </c>
      <c r="T132" s="347">
        <v>1</v>
      </c>
      <c r="U132" s="347">
        <v>2</v>
      </c>
      <c r="W132" s="347">
        <v>17</v>
      </c>
      <c r="X132" s="347">
        <v>0</v>
      </c>
      <c r="Y132" s="347">
        <v>6</v>
      </c>
      <c r="Z132" s="347">
        <v>2</v>
      </c>
      <c r="AB132" s="347">
        <v>0</v>
      </c>
      <c r="AC132" s="347">
        <v>9</v>
      </c>
      <c r="AD132" s="37">
        <f t="shared" si="14"/>
        <v>323</v>
      </c>
    </row>
    <row r="133" spans="1:30" s="277" customFormat="1" ht="17.25" thickBot="1">
      <c r="A133" s="279">
        <v>6</v>
      </c>
      <c r="B133" s="290">
        <v>39</v>
      </c>
      <c r="C133" s="280" t="s">
        <v>557</v>
      </c>
      <c r="D133" s="320" t="s">
        <v>588</v>
      </c>
      <c r="E133" s="554">
        <v>2451</v>
      </c>
      <c r="F133" s="555" t="s">
        <v>31</v>
      </c>
      <c r="G133" s="541">
        <v>444</v>
      </c>
      <c r="H133" s="347">
        <v>137</v>
      </c>
      <c r="I133" s="347">
        <v>98</v>
      </c>
      <c r="J133" s="347">
        <v>1</v>
      </c>
      <c r="K133" s="347">
        <v>1</v>
      </c>
      <c r="L133" s="347">
        <v>2</v>
      </c>
      <c r="M133" s="347">
        <v>0</v>
      </c>
      <c r="N133" s="347">
        <v>1</v>
      </c>
      <c r="O133" s="347">
        <v>0</v>
      </c>
      <c r="P133" s="347">
        <v>0</v>
      </c>
      <c r="Q133" s="347">
        <v>9</v>
      </c>
      <c r="S133" s="347">
        <v>0</v>
      </c>
      <c r="T133" s="347">
        <v>1</v>
      </c>
      <c r="U133" s="347">
        <v>1</v>
      </c>
      <c r="W133" s="347">
        <v>3</v>
      </c>
      <c r="X133" s="347">
        <v>0</v>
      </c>
      <c r="Y133" s="347">
        <v>0</v>
      </c>
      <c r="Z133" s="347">
        <v>0</v>
      </c>
      <c r="AB133" s="347">
        <v>0</v>
      </c>
      <c r="AC133" s="347">
        <v>2</v>
      </c>
      <c r="AD133" s="37">
        <f t="shared" si="14"/>
        <v>256</v>
      </c>
    </row>
    <row r="134" spans="1:30" s="277" customFormat="1" ht="16.5">
      <c r="B134" s="291" t="s">
        <v>63</v>
      </c>
      <c r="C134" s="659" t="s">
        <v>64</v>
      </c>
      <c r="D134" s="659"/>
      <c r="E134" s="113"/>
      <c r="F134" s="113"/>
      <c r="G134" s="114">
        <f t="shared" ref="G134:Q134" si="15">SUM(G39:G133)</f>
        <v>54142</v>
      </c>
      <c r="H134" s="114">
        <f t="shared" si="15"/>
        <v>5372</v>
      </c>
      <c r="I134" s="114">
        <f t="shared" si="15"/>
        <v>6475</v>
      </c>
      <c r="J134" s="114">
        <f t="shared" si="15"/>
        <v>1262</v>
      </c>
      <c r="K134" s="114">
        <f t="shared" si="15"/>
        <v>241</v>
      </c>
      <c r="L134" s="114">
        <f t="shared" si="15"/>
        <v>469</v>
      </c>
      <c r="M134" s="114">
        <f t="shared" si="15"/>
        <v>631</v>
      </c>
      <c r="N134" s="114">
        <f t="shared" si="15"/>
        <v>201</v>
      </c>
      <c r="O134" s="114">
        <f t="shared" si="15"/>
        <v>437</v>
      </c>
      <c r="P134" s="114">
        <f t="shared" si="15"/>
        <v>132</v>
      </c>
      <c r="Q134" s="114">
        <f t="shared" si="15"/>
        <v>6694</v>
      </c>
      <c r="R134" s="114">
        <f>SUM(R39:R133)</f>
        <v>0</v>
      </c>
      <c r="S134" s="114">
        <f>SUM(S39:S133)</f>
        <v>67</v>
      </c>
      <c r="T134" s="114">
        <f t="shared" ref="T134:AD134" si="16">SUM(T39:T133)</f>
        <v>209</v>
      </c>
      <c r="U134" s="114">
        <f t="shared" si="16"/>
        <v>138</v>
      </c>
      <c r="V134" s="114">
        <f t="shared" si="16"/>
        <v>0</v>
      </c>
      <c r="W134" s="114">
        <f t="shared" si="16"/>
        <v>586</v>
      </c>
      <c r="X134" s="114">
        <f t="shared" si="16"/>
        <v>138</v>
      </c>
      <c r="Y134" s="349">
        <f t="shared" si="16"/>
        <v>688</v>
      </c>
      <c r="Z134" s="349">
        <f t="shared" si="16"/>
        <v>498</v>
      </c>
      <c r="AA134" s="349">
        <f t="shared" si="16"/>
        <v>0</v>
      </c>
      <c r="AB134" s="114">
        <f t="shared" si="16"/>
        <v>7</v>
      </c>
      <c r="AC134" s="349">
        <f t="shared" si="16"/>
        <v>637</v>
      </c>
      <c r="AD134" s="114">
        <f t="shared" si="16"/>
        <v>24882</v>
      </c>
    </row>
    <row r="135" spans="1:30" s="277" customFormat="1" ht="16.5">
      <c r="E135" s="288"/>
      <c r="F135" s="288"/>
      <c r="T135" s="277">
        <f>T134/2</f>
        <v>104.5</v>
      </c>
      <c r="U135" s="277">
        <f>U134/2</f>
        <v>69</v>
      </c>
    </row>
    <row r="136" spans="1:30" s="277" customFormat="1" ht="16.5">
      <c r="B136" s="291" t="s">
        <v>65</v>
      </c>
      <c r="C136" s="660" t="s">
        <v>66</v>
      </c>
      <c r="D136" s="661"/>
      <c r="E136" s="661"/>
      <c r="F136" s="662"/>
      <c r="G136" s="292" t="s">
        <v>6</v>
      </c>
      <c r="H136" s="284" t="s">
        <v>7</v>
      </c>
      <c r="I136" s="284" t="s">
        <v>8</v>
      </c>
      <c r="J136" s="284" t="s">
        <v>9</v>
      </c>
      <c r="K136" s="284" t="s">
        <v>10</v>
      </c>
      <c r="L136" s="284" t="s">
        <v>11</v>
      </c>
      <c r="M136" s="284" t="s">
        <v>12</v>
      </c>
      <c r="N136" s="284" t="s">
        <v>13</v>
      </c>
      <c r="O136" s="284" t="s">
        <v>14</v>
      </c>
      <c r="P136" s="284" t="s">
        <v>15</v>
      </c>
      <c r="Q136" s="284" t="s">
        <v>16</v>
      </c>
      <c r="R136" s="284" t="s">
        <v>17</v>
      </c>
      <c r="S136" s="284" t="s">
        <v>18</v>
      </c>
      <c r="T136" s="284" t="s">
        <v>22</v>
      </c>
      <c r="U136" s="284" t="s">
        <v>23</v>
      </c>
      <c r="V136" s="284" t="s">
        <v>24</v>
      </c>
      <c r="W136" s="284" t="s">
        <v>25</v>
      </c>
      <c r="X136" s="284" t="s">
        <v>26</v>
      </c>
      <c r="Y136" s="284" t="s">
        <v>27</v>
      </c>
      <c r="Z136" s="284" t="s">
        <v>28</v>
      </c>
      <c r="AA136" s="284" t="s">
        <v>29</v>
      </c>
    </row>
    <row r="137" spans="1:30" s="277" customFormat="1" ht="16.5">
      <c r="C137" s="663"/>
      <c r="D137" s="664"/>
      <c r="E137" s="664"/>
      <c r="F137" s="665"/>
      <c r="G137" s="285">
        <f>G134</f>
        <v>54142</v>
      </c>
      <c r="H137" s="285">
        <f>H134+105</f>
        <v>5477</v>
      </c>
      <c r="I137" s="285">
        <f>I134+69</f>
        <v>6544</v>
      </c>
      <c r="J137" s="285">
        <f>J134+104</f>
        <v>1366</v>
      </c>
      <c r="K137" s="285">
        <f>K134+69</f>
        <v>310</v>
      </c>
      <c r="L137" s="285">
        <f t="shared" ref="L137:Q137" si="17">L134</f>
        <v>469</v>
      </c>
      <c r="M137" s="285">
        <f t="shared" si="17"/>
        <v>631</v>
      </c>
      <c r="N137" s="285">
        <f t="shared" si="17"/>
        <v>201</v>
      </c>
      <c r="O137" s="285">
        <f t="shared" si="17"/>
        <v>437</v>
      </c>
      <c r="P137" s="285">
        <f t="shared" si="17"/>
        <v>132</v>
      </c>
      <c r="Q137" s="285">
        <f t="shared" si="17"/>
        <v>6694</v>
      </c>
      <c r="R137" s="285"/>
      <c r="S137" s="277">
        <f>S134</f>
        <v>67</v>
      </c>
      <c r="T137" s="285">
        <f>W134</f>
        <v>586</v>
      </c>
      <c r="U137" s="285">
        <f>X134</f>
        <v>138</v>
      </c>
      <c r="V137" s="285">
        <f>Y134</f>
        <v>688</v>
      </c>
      <c r="W137" s="285">
        <f>Z134</f>
        <v>498</v>
      </c>
      <c r="Y137" s="285">
        <f>AB134</f>
        <v>7</v>
      </c>
      <c r="Z137" s="285">
        <f>AC134</f>
        <v>637</v>
      </c>
      <c r="AA137" s="285">
        <f>SUM(H137:Z137)</f>
        <v>24882</v>
      </c>
    </row>
    <row r="138" spans="1:30" s="277" customFormat="1" ht="16.5">
      <c r="E138" s="288"/>
      <c r="F138" s="288"/>
    </row>
    <row r="139" spans="1:30" s="277" customFormat="1" ht="30.75" customHeight="1">
      <c r="B139" s="291" t="s">
        <v>67</v>
      </c>
      <c r="C139" s="666" t="s">
        <v>68</v>
      </c>
      <c r="D139" s="666"/>
      <c r="E139" s="666"/>
      <c r="F139" s="666"/>
      <c r="G139" s="292" t="s">
        <v>6</v>
      </c>
      <c r="H139" s="667" t="s">
        <v>69</v>
      </c>
      <c r="I139" s="667"/>
      <c r="J139" s="667" t="s">
        <v>70</v>
      </c>
      <c r="K139" s="667"/>
      <c r="L139" s="284" t="s">
        <v>11</v>
      </c>
      <c r="M139" s="284" t="s">
        <v>12</v>
      </c>
      <c r="N139" s="284" t="s">
        <v>13</v>
      </c>
      <c r="O139" s="284" t="s">
        <v>14</v>
      </c>
      <c r="P139" s="284" t="s">
        <v>15</v>
      </c>
      <c r="Q139" s="284" t="s">
        <v>16</v>
      </c>
      <c r="R139" s="284" t="s">
        <v>17</v>
      </c>
      <c r="S139" s="284" t="s">
        <v>18</v>
      </c>
      <c r="T139" s="284" t="s">
        <v>22</v>
      </c>
      <c r="U139" s="284" t="s">
        <v>23</v>
      </c>
      <c r="V139" s="284" t="s">
        <v>24</v>
      </c>
      <c r="W139" s="284" t="s">
        <v>25</v>
      </c>
      <c r="X139" s="488" t="s">
        <v>26</v>
      </c>
      <c r="Y139" s="284" t="s">
        <v>27</v>
      </c>
      <c r="Z139" s="284" t="s">
        <v>28</v>
      </c>
      <c r="AA139" s="284" t="s">
        <v>29</v>
      </c>
    </row>
    <row r="140" spans="1:30" s="277" customFormat="1" ht="16.5">
      <c r="C140" s="666"/>
      <c r="D140" s="666"/>
      <c r="E140" s="666"/>
      <c r="F140" s="666"/>
      <c r="G140" s="285">
        <f>G134</f>
        <v>54142</v>
      </c>
      <c r="H140" s="668">
        <f>H137+J137</f>
        <v>6843</v>
      </c>
      <c r="I140" s="668"/>
      <c r="J140" s="668">
        <f>I137+K137</f>
        <v>6854</v>
      </c>
      <c r="K140" s="668"/>
      <c r="L140" s="285">
        <f>L137</f>
        <v>469</v>
      </c>
      <c r="M140" s="285">
        <f t="shared" ref="M140:Q140" si="18">M137</f>
        <v>631</v>
      </c>
      <c r="N140" s="285">
        <f t="shared" si="18"/>
        <v>201</v>
      </c>
      <c r="O140" s="285">
        <f t="shared" si="18"/>
        <v>437</v>
      </c>
      <c r="P140" s="285">
        <f t="shared" si="18"/>
        <v>132</v>
      </c>
      <c r="Q140" s="350">
        <f t="shared" si="18"/>
        <v>6694</v>
      </c>
      <c r="R140" s="285" t="s">
        <v>790</v>
      </c>
      <c r="S140" s="277">
        <f>S137</f>
        <v>67</v>
      </c>
      <c r="T140" s="285">
        <f>T137</f>
        <v>586</v>
      </c>
      <c r="U140" s="285">
        <f>U137</f>
        <v>138</v>
      </c>
      <c r="V140" s="285">
        <f>V137</f>
        <v>688</v>
      </c>
      <c r="W140" s="285">
        <f>W137</f>
        <v>498</v>
      </c>
      <c r="X140" s="277" t="s">
        <v>790</v>
      </c>
      <c r="Y140" s="285">
        <f>Y137</f>
        <v>7</v>
      </c>
      <c r="Z140" s="285">
        <f>Z137</f>
        <v>637</v>
      </c>
      <c r="AA140" s="285">
        <f>SUM(H140:Z140)</f>
        <v>24882</v>
      </c>
    </row>
    <row r="141" spans="1:30" s="277" customFormat="1" ht="16.5"/>
    <row r="142" spans="1:30" s="274" customFormat="1">
      <c r="C142" s="274" t="s">
        <v>22</v>
      </c>
      <c r="D142" s="274" t="s">
        <v>23</v>
      </c>
      <c r="E142" s="274" t="s">
        <v>24</v>
      </c>
      <c r="F142" s="351" t="s">
        <v>25</v>
      </c>
    </row>
    <row r="143" spans="1:30" s="274" customFormat="1" ht="51">
      <c r="C143" s="346" t="s">
        <v>553</v>
      </c>
      <c r="D143" s="346" t="s">
        <v>554</v>
      </c>
      <c r="E143" s="346" t="s">
        <v>555</v>
      </c>
      <c r="F143" s="346" t="s">
        <v>556</v>
      </c>
    </row>
    <row r="144" spans="1:30" s="274" customFormat="1"/>
    <row r="146" spans="1:30" s="49" customFormat="1" ht="16.5">
      <c r="A146" s="48" t="s">
        <v>0</v>
      </c>
      <c r="B146" s="55" t="s">
        <v>1</v>
      </c>
      <c r="C146" s="54" t="s">
        <v>2</v>
      </c>
      <c r="D146" s="54" t="s">
        <v>3</v>
      </c>
      <c r="E146" s="47" t="s">
        <v>4</v>
      </c>
      <c r="F146" s="47" t="s">
        <v>5</v>
      </c>
      <c r="G146" s="47" t="s">
        <v>6</v>
      </c>
      <c r="H146" s="56" t="s">
        <v>7</v>
      </c>
      <c r="I146" s="56" t="s">
        <v>8</v>
      </c>
      <c r="J146" s="56" t="s">
        <v>9</v>
      </c>
      <c r="K146" s="56" t="s">
        <v>10</v>
      </c>
      <c r="L146" s="56" t="s">
        <v>11</v>
      </c>
      <c r="M146" s="56" t="s">
        <v>12</v>
      </c>
      <c r="N146" s="56" t="s">
        <v>13</v>
      </c>
      <c r="O146" s="56" t="s">
        <v>14</v>
      </c>
      <c r="P146" s="56" t="s">
        <v>15</v>
      </c>
      <c r="Q146" s="56" t="s">
        <v>16</v>
      </c>
      <c r="R146" s="56" t="s">
        <v>17</v>
      </c>
      <c r="S146" s="56" t="s">
        <v>18</v>
      </c>
      <c r="T146" s="58" t="s">
        <v>19</v>
      </c>
      <c r="U146" s="58" t="s">
        <v>20</v>
      </c>
      <c r="V146" s="58" t="s">
        <v>21</v>
      </c>
      <c r="W146" s="56" t="s">
        <v>22</v>
      </c>
      <c r="X146" s="56" t="s">
        <v>23</v>
      </c>
      <c r="Y146" s="56" t="s">
        <v>24</v>
      </c>
      <c r="Z146" s="56" t="s">
        <v>25</v>
      </c>
      <c r="AA146" s="56" t="s">
        <v>26</v>
      </c>
      <c r="AB146" s="56" t="s">
        <v>27</v>
      </c>
      <c r="AC146" s="56" t="s">
        <v>28</v>
      </c>
      <c r="AD146" s="56" t="s">
        <v>29</v>
      </c>
    </row>
    <row r="147" spans="1:30" s="49" customFormat="1" ht="16.5">
      <c r="A147" s="51">
        <v>6</v>
      </c>
      <c r="B147" s="62">
        <v>6</v>
      </c>
      <c r="C147" s="52" t="s">
        <v>219</v>
      </c>
      <c r="D147" s="52" t="s">
        <v>219</v>
      </c>
      <c r="E147" s="61">
        <v>389</v>
      </c>
      <c r="F147" s="52" t="s">
        <v>31</v>
      </c>
      <c r="G147" s="528">
        <v>456</v>
      </c>
      <c r="H147" s="57">
        <v>10</v>
      </c>
      <c r="I147" s="57">
        <v>63</v>
      </c>
      <c r="J147" s="57">
        <v>53</v>
      </c>
      <c r="K147" s="57">
        <v>4</v>
      </c>
      <c r="L147" s="57">
        <v>49</v>
      </c>
      <c r="M147" s="57">
        <v>1</v>
      </c>
      <c r="N147" s="57">
        <v>0</v>
      </c>
      <c r="O147" s="57">
        <v>60</v>
      </c>
      <c r="P147" s="57">
        <v>0</v>
      </c>
      <c r="Q147" s="57">
        <v>36</v>
      </c>
      <c r="R147" s="57">
        <v>0</v>
      </c>
      <c r="S147" s="57">
        <v>0</v>
      </c>
      <c r="T147" s="59">
        <v>2</v>
      </c>
      <c r="U147" s="59">
        <v>1</v>
      </c>
      <c r="V147" s="59"/>
      <c r="W147" s="57">
        <v>0</v>
      </c>
      <c r="X147" s="57">
        <v>0</v>
      </c>
      <c r="Y147" s="57">
        <v>0</v>
      </c>
      <c r="Z147" s="57">
        <v>0</v>
      </c>
      <c r="AA147" s="57">
        <v>0</v>
      </c>
      <c r="AB147" s="57">
        <v>37</v>
      </c>
      <c r="AC147" s="57">
        <v>11</v>
      </c>
      <c r="AD147" s="57">
        <f>SUM(H147:AC147)</f>
        <v>327</v>
      </c>
    </row>
    <row r="148" spans="1:30" s="49" customFormat="1" ht="16.5">
      <c r="A148" s="51">
        <v>6</v>
      </c>
      <c r="B148" s="62">
        <v>6</v>
      </c>
      <c r="C148" s="52" t="s">
        <v>219</v>
      </c>
      <c r="D148" s="52" t="s">
        <v>219</v>
      </c>
      <c r="E148" s="61">
        <v>389</v>
      </c>
      <c r="F148" s="52" t="s">
        <v>32</v>
      </c>
      <c r="G148" s="528">
        <v>455</v>
      </c>
      <c r="H148" s="57">
        <v>7</v>
      </c>
      <c r="I148" s="57">
        <v>68</v>
      </c>
      <c r="J148" s="57">
        <v>36</v>
      </c>
      <c r="K148" s="57">
        <v>2</v>
      </c>
      <c r="L148" s="57">
        <v>68</v>
      </c>
      <c r="M148" s="57">
        <v>2</v>
      </c>
      <c r="N148" s="57">
        <v>0</v>
      </c>
      <c r="O148" s="57">
        <v>51</v>
      </c>
      <c r="P148" s="57">
        <v>0</v>
      </c>
      <c r="Q148" s="57">
        <v>39</v>
      </c>
      <c r="R148" s="57">
        <v>0</v>
      </c>
      <c r="S148" s="57">
        <v>0</v>
      </c>
      <c r="T148" s="59">
        <v>0</v>
      </c>
      <c r="U148" s="59">
        <v>2</v>
      </c>
      <c r="V148" s="59"/>
      <c r="W148" s="57">
        <v>0</v>
      </c>
      <c r="X148" s="57">
        <v>0</v>
      </c>
      <c r="Y148" s="57">
        <v>0</v>
      </c>
      <c r="Z148" s="57">
        <v>0</v>
      </c>
      <c r="AA148" s="57">
        <v>0</v>
      </c>
      <c r="AB148" s="57">
        <v>38</v>
      </c>
      <c r="AC148" s="57">
        <v>12</v>
      </c>
      <c r="AD148" s="57">
        <f t="shared" ref="AD148:AD154" si="19">SUM(H148:AC148)</f>
        <v>325</v>
      </c>
    </row>
    <row r="149" spans="1:30" s="49" customFormat="1" ht="16.5">
      <c r="A149" s="51">
        <v>6</v>
      </c>
      <c r="B149" s="62">
        <v>6</v>
      </c>
      <c r="C149" s="52" t="s">
        <v>219</v>
      </c>
      <c r="D149" s="52" t="s">
        <v>219</v>
      </c>
      <c r="E149" s="61">
        <v>390</v>
      </c>
      <c r="F149" s="52" t="s">
        <v>31</v>
      </c>
      <c r="G149" s="528">
        <v>351</v>
      </c>
      <c r="H149" s="57">
        <v>3</v>
      </c>
      <c r="I149" s="57">
        <v>66</v>
      </c>
      <c r="J149" s="57">
        <v>40</v>
      </c>
      <c r="K149" s="57">
        <v>3</v>
      </c>
      <c r="L149" s="57">
        <v>50</v>
      </c>
      <c r="M149" s="57">
        <v>0</v>
      </c>
      <c r="N149" s="57">
        <v>0</v>
      </c>
      <c r="O149" s="57">
        <v>13</v>
      </c>
      <c r="P149" s="57">
        <v>0</v>
      </c>
      <c r="Q149" s="57">
        <v>36</v>
      </c>
      <c r="R149" s="57">
        <v>0</v>
      </c>
      <c r="S149" s="57">
        <v>0</v>
      </c>
      <c r="T149" s="59">
        <v>0</v>
      </c>
      <c r="U149" s="59">
        <v>2</v>
      </c>
      <c r="V149" s="59"/>
      <c r="W149" s="57">
        <v>0</v>
      </c>
      <c r="X149" s="57">
        <v>0</v>
      </c>
      <c r="Y149" s="57">
        <v>0</v>
      </c>
      <c r="Z149" s="57">
        <v>0</v>
      </c>
      <c r="AA149" s="57">
        <v>0</v>
      </c>
      <c r="AB149" s="57">
        <v>10</v>
      </c>
      <c r="AC149" s="57">
        <v>8</v>
      </c>
      <c r="AD149" s="57">
        <f t="shared" si="19"/>
        <v>231</v>
      </c>
    </row>
    <row r="150" spans="1:30" s="49" customFormat="1" ht="16.5">
      <c r="A150" s="51">
        <v>6</v>
      </c>
      <c r="B150" s="62">
        <v>6</v>
      </c>
      <c r="C150" s="52" t="s">
        <v>219</v>
      </c>
      <c r="D150" s="52" t="s">
        <v>219</v>
      </c>
      <c r="E150" s="61">
        <v>391</v>
      </c>
      <c r="F150" s="52" t="s">
        <v>31</v>
      </c>
      <c r="G150" s="528">
        <v>497</v>
      </c>
      <c r="H150" s="57">
        <v>5</v>
      </c>
      <c r="I150" s="57">
        <v>98</v>
      </c>
      <c r="J150" s="57">
        <v>36</v>
      </c>
      <c r="K150" s="57">
        <v>1</v>
      </c>
      <c r="L150" s="57">
        <v>96</v>
      </c>
      <c r="M150" s="57">
        <v>0</v>
      </c>
      <c r="N150" s="57">
        <v>0</v>
      </c>
      <c r="O150" s="57">
        <v>44</v>
      </c>
      <c r="P150" s="57">
        <v>0</v>
      </c>
      <c r="Q150" s="57">
        <v>42</v>
      </c>
      <c r="R150" s="57">
        <v>0</v>
      </c>
      <c r="S150" s="57">
        <v>0</v>
      </c>
      <c r="T150" s="59">
        <v>0</v>
      </c>
      <c r="U150" s="59">
        <v>0</v>
      </c>
      <c r="V150" s="59"/>
      <c r="W150" s="57">
        <v>0</v>
      </c>
      <c r="X150" s="57">
        <v>0</v>
      </c>
      <c r="Y150" s="57">
        <v>0</v>
      </c>
      <c r="Z150" s="57">
        <v>0</v>
      </c>
      <c r="AA150" s="57">
        <v>0</v>
      </c>
      <c r="AB150" s="57">
        <v>12</v>
      </c>
      <c r="AC150" s="57">
        <v>10</v>
      </c>
      <c r="AD150" s="57">
        <f t="shared" si="19"/>
        <v>344</v>
      </c>
    </row>
    <row r="151" spans="1:30" s="49" customFormat="1" ht="16.5">
      <c r="A151" s="51">
        <v>6</v>
      </c>
      <c r="B151" s="62">
        <v>6</v>
      </c>
      <c r="C151" s="52" t="s">
        <v>219</v>
      </c>
      <c r="D151" s="52" t="s">
        <v>220</v>
      </c>
      <c r="E151" s="61">
        <v>392</v>
      </c>
      <c r="F151" s="52" t="s">
        <v>31</v>
      </c>
      <c r="G151" s="528">
        <v>98</v>
      </c>
      <c r="H151" s="57">
        <v>0</v>
      </c>
      <c r="I151" s="57">
        <v>13</v>
      </c>
      <c r="J151" s="57">
        <v>15</v>
      </c>
      <c r="K151" s="57">
        <v>1</v>
      </c>
      <c r="L151" s="57">
        <v>13</v>
      </c>
      <c r="M151" s="57">
        <v>0</v>
      </c>
      <c r="N151" s="57">
        <v>0</v>
      </c>
      <c r="O151" s="57">
        <v>4</v>
      </c>
      <c r="P151" s="57">
        <v>0</v>
      </c>
      <c r="Q151" s="57">
        <v>5</v>
      </c>
      <c r="R151" s="57">
        <v>0</v>
      </c>
      <c r="S151" s="57">
        <v>0</v>
      </c>
      <c r="T151" s="59">
        <v>0</v>
      </c>
      <c r="U151" s="59">
        <v>0</v>
      </c>
      <c r="V151" s="59"/>
      <c r="W151" s="57">
        <v>0</v>
      </c>
      <c r="X151" s="57">
        <v>0</v>
      </c>
      <c r="Y151" s="57">
        <v>0</v>
      </c>
      <c r="Z151" s="57">
        <v>0</v>
      </c>
      <c r="AA151" s="57">
        <v>0</v>
      </c>
      <c r="AB151" s="57">
        <v>6</v>
      </c>
      <c r="AC151" s="57">
        <v>2</v>
      </c>
      <c r="AD151" s="57">
        <f t="shared" si="19"/>
        <v>59</v>
      </c>
    </row>
    <row r="152" spans="1:30" s="49" customFormat="1" ht="16.5">
      <c r="A152" s="51">
        <v>6</v>
      </c>
      <c r="B152" s="62">
        <v>6</v>
      </c>
      <c r="C152" s="52" t="s">
        <v>219</v>
      </c>
      <c r="D152" s="52" t="s">
        <v>221</v>
      </c>
      <c r="E152" s="61">
        <v>393</v>
      </c>
      <c r="F152" s="52" t="s">
        <v>31</v>
      </c>
      <c r="G152" s="528">
        <v>368</v>
      </c>
      <c r="H152" s="57">
        <v>0</v>
      </c>
      <c r="I152" s="57">
        <v>57</v>
      </c>
      <c r="J152" s="57">
        <v>69</v>
      </c>
      <c r="K152" s="57">
        <v>1</v>
      </c>
      <c r="L152" s="57">
        <v>12</v>
      </c>
      <c r="M152" s="57">
        <v>2</v>
      </c>
      <c r="N152" s="57">
        <v>0</v>
      </c>
      <c r="O152" s="57">
        <v>25</v>
      </c>
      <c r="P152" s="57">
        <v>0</v>
      </c>
      <c r="Q152" s="57">
        <v>5</v>
      </c>
      <c r="R152" s="57">
        <v>0</v>
      </c>
      <c r="S152" s="57">
        <v>0</v>
      </c>
      <c r="T152" s="59">
        <v>0</v>
      </c>
      <c r="U152" s="59">
        <v>0</v>
      </c>
      <c r="V152" s="59"/>
      <c r="W152" s="57">
        <v>0</v>
      </c>
      <c r="X152" s="57">
        <v>0</v>
      </c>
      <c r="Y152" s="57">
        <v>0</v>
      </c>
      <c r="Z152" s="57">
        <v>0</v>
      </c>
      <c r="AA152" s="57">
        <v>0</v>
      </c>
      <c r="AB152" s="57">
        <v>8</v>
      </c>
      <c r="AC152" s="57">
        <v>5</v>
      </c>
      <c r="AD152" s="57">
        <f t="shared" si="19"/>
        <v>184</v>
      </c>
    </row>
    <row r="153" spans="1:30" s="49" customFormat="1" ht="16.5">
      <c r="A153" s="51">
        <v>6</v>
      </c>
      <c r="B153" s="62">
        <v>6</v>
      </c>
      <c r="C153" s="52" t="s">
        <v>219</v>
      </c>
      <c r="D153" s="52" t="s">
        <v>222</v>
      </c>
      <c r="E153" s="61">
        <v>394</v>
      </c>
      <c r="F153" s="52" t="s">
        <v>31</v>
      </c>
      <c r="G153" s="528">
        <v>316</v>
      </c>
      <c r="H153" s="57">
        <v>0</v>
      </c>
      <c r="I153" s="57">
        <v>37</v>
      </c>
      <c r="J153" s="57">
        <v>33</v>
      </c>
      <c r="K153" s="57">
        <v>1</v>
      </c>
      <c r="L153" s="57">
        <v>11</v>
      </c>
      <c r="M153" s="57">
        <v>0</v>
      </c>
      <c r="N153" s="57">
        <v>0</v>
      </c>
      <c r="O153" s="57">
        <v>114</v>
      </c>
      <c r="P153" s="57">
        <v>0</v>
      </c>
      <c r="Q153" s="57">
        <v>4</v>
      </c>
      <c r="R153" s="57">
        <v>0</v>
      </c>
      <c r="S153" s="57">
        <v>0</v>
      </c>
      <c r="T153" s="59">
        <v>2</v>
      </c>
      <c r="U153" s="59">
        <v>1</v>
      </c>
      <c r="V153" s="59"/>
      <c r="W153" s="57">
        <v>0</v>
      </c>
      <c r="X153" s="57">
        <v>0</v>
      </c>
      <c r="Y153" s="57">
        <v>0</v>
      </c>
      <c r="Z153" s="57">
        <v>0</v>
      </c>
      <c r="AA153" s="57">
        <v>0</v>
      </c>
      <c r="AB153" s="57">
        <v>0</v>
      </c>
      <c r="AC153" s="57">
        <v>3</v>
      </c>
      <c r="AD153" s="57">
        <f t="shared" si="19"/>
        <v>206</v>
      </c>
    </row>
    <row r="154" spans="1:30" s="49" customFormat="1" ht="17.25" thickBot="1">
      <c r="A154" s="51">
        <v>6</v>
      </c>
      <c r="B154" s="62">
        <v>6</v>
      </c>
      <c r="C154" s="52" t="s">
        <v>219</v>
      </c>
      <c r="D154" s="52" t="s">
        <v>223</v>
      </c>
      <c r="E154" s="61">
        <v>395</v>
      </c>
      <c r="F154" s="52" t="s">
        <v>31</v>
      </c>
      <c r="G154" s="541">
        <v>176</v>
      </c>
      <c r="H154" s="57">
        <v>0</v>
      </c>
      <c r="I154" s="57">
        <v>37</v>
      </c>
      <c r="J154" s="57">
        <v>15</v>
      </c>
      <c r="K154" s="57">
        <v>2</v>
      </c>
      <c r="L154" s="57">
        <v>2</v>
      </c>
      <c r="M154" s="57">
        <v>1</v>
      </c>
      <c r="N154" s="57">
        <v>0</v>
      </c>
      <c r="O154" s="57">
        <v>34</v>
      </c>
      <c r="P154" s="57">
        <v>0</v>
      </c>
      <c r="Q154" s="57">
        <v>3</v>
      </c>
      <c r="R154" s="57">
        <v>0</v>
      </c>
      <c r="S154" s="57">
        <v>0</v>
      </c>
      <c r="T154" s="59">
        <v>0</v>
      </c>
      <c r="U154" s="59">
        <v>0</v>
      </c>
      <c r="V154" s="59"/>
      <c r="W154" s="57">
        <v>0</v>
      </c>
      <c r="X154" s="57">
        <v>0</v>
      </c>
      <c r="Y154" s="57">
        <v>0</v>
      </c>
      <c r="Z154" s="57">
        <v>0</v>
      </c>
      <c r="AA154" s="57">
        <v>0</v>
      </c>
      <c r="AB154" s="57">
        <v>0</v>
      </c>
      <c r="AC154" s="57">
        <v>10</v>
      </c>
      <c r="AD154" s="57">
        <f t="shared" si="19"/>
        <v>104</v>
      </c>
    </row>
    <row r="155" spans="1:30" s="49" customFormat="1" ht="16.5">
      <c r="B155" s="63" t="s">
        <v>63</v>
      </c>
      <c r="C155" s="659" t="s">
        <v>64</v>
      </c>
      <c r="D155" s="659"/>
      <c r="E155" s="66"/>
      <c r="F155" s="66"/>
      <c r="G155" s="65">
        <f t="shared" ref="G155:AD155" si="20">SUM(G147:G154)</f>
        <v>2717</v>
      </c>
      <c r="H155" s="65">
        <f t="shared" si="20"/>
        <v>25</v>
      </c>
      <c r="I155" s="65">
        <f t="shared" si="20"/>
        <v>439</v>
      </c>
      <c r="J155" s="65">
        <f t="shared" si="20"/>
        <v>297</v>
      </c>
      <c r="K155" s="65">
        <f t="shared" si="20"/>
        <v>15</v>
      </c>
      <c r="L155" s="65">
        <f t="shared" si="20"/>
        <v>301</v>
      </c>
      <c r="M155" s="65">
        <f t="shared" si="20"/>
        <v>6</v>
      </c>
      <c r="N155" s="65">
        <f t="shared" si="20"/>
        <v>0</v>
      </c>
      <c r="O155" s="65">
        <f t="shared" si="20"/>
        <v>345</v>
      </c>
      <c r="P155" s="65">
        <f t="shared" si="20"/>
        <v>0</v>
      </c>
      <c r="Q155" s="65">
        <f t="shared" si="20"/>
        <v>170</v>
      </c>
      <c r="R155" s="65">
        <f t="shared" si="20"/>
        <v>0</v>
      </c>
      <c r="S155" s="65">
        <f t="shared" si="20"/>
        <v>0</v>
      </c>
      <c r="T155" s="65">
        <f t="shared" si="20"/>
        <v>4</v>
      </c>
      <c r="U155" s="65">
        <f t="shared" si="20"/>
        <v>6</v>
      </c>
      <c r="V155" s="65">
        <f t="shared" si="20"/>
        <v>0</v>
      </c>
      <c r="W155" s="65">
        <f t="shared" si="20"/>
        <v>0</v>
      </c>
      <c r="X155" s="65">
        <f t="shared" si="20"/>
        <v>0</v>
      </c>
      <c r="Y155" s="65">
        <f t="shared" si="20"/>
        <v>0</v>
      </c>
      <c r="Z155" s="65">
        <f t="shared" si="20"/>
        <v>0</v>
      </c>
      <c r="AA155" s="65">
        <f t="shared" si="20"/>
        <v>0</v>
      </c>
      <c r="AB155" s="65">
        <f t="shared" si="20"/>
        <v>111</v>
      </c>
      <c r="AC155" s="65">
        <f t="shared" si="20"/>
        <v>61</v>
      </c>
      <c r="AD155" s="65">
        <f t="shared" si="20"/>
        <v>1780</v>
      </c>
    </row>
    <row r="156" spans="1:30" s="49" customFormat="1" ht="16.5">
      <c r="E156" s="60"/>
      <c r="F156" s="60"/>
    </row>
    <row r="157" spans="1:30" s="49" customFormat="1" ht="16.5">
      <c r="B157" s="63" t="s">
        <v>65</v>
      </c>
      <c r="C157" s="660" t="s">
        <v>66</v>
      </c>
      <c r="D157" s="661"/>
      <c r="E157" s="661"/>
      <c r="F157" s="662"/>
      <c r="G157" s="64" t="s">
        <v>6</v>
      </c>
      <c r="H157" s="56" t="s">
        <v>7</v>
      </c>
      <c r="I157" s="56" t="s">
        <v>8</v>
      </c>
      <c r="J157" s="56" t="s">
        <v>9</v>
      </c>
      <c r="K157" s="56" t="s">
        <v>10</v>
      </c>
      <c r="L157" s="56" t="s">
        <v>11</v>
      </c>
      <c r="M157" s="56" t="s">
        <v>12</v>
      </c>
      <c r="N157" s="56" t="s">
        <v>13</v>
      </c>
      <c r="O157" s="56" t="s">
        <v>14</v>
      </c>
      <c r="P157" s="56" t="s">
        <v>15</v>
      </c>
      <c r="Q157" s="56" t="s">
        <v>16</v>
      </c>
      <c r="R157" s="56" t="s">
        <v>17</v>
      </c>
      <c r="S157" s="56" t="s">
        <v>18</v>
      </c>
      <c r="T157" s="56" t="s">
        <v>22</v>
      </c>
      <c r="U157" s="56" t="s">
        <v>23</v>
      </c>
      <c r="V157" s="56" t="s">
        <v>24</v>
      </c>
      <c r="W157" s="56" t="s">
        <v>25</v>
      </c>
      <c r="X157" s="56" t="s">
        <v>26</v>
      </c>
      <c r="Y157" s="56" t="s">
        <v>27</v>
      </c>
      <c r="Z157" s="56" t="s">
        <v>28</v>
      </c>
      <c r="AA157" s="56" t="s">
        <v>29</v>
      </c>
    </row>
    <row r="158" spans="1:30" s="49" customFormat="1" ht="16.5">
      <c r="C158" s="663"/>
      <c r="D158" s="664"/>
      <c r="E158" s="664"/>
      <c r="F158" s="665"/>
      <c r="G158" s="57">
        <f>G155</f>
        <v>2717</v>
      </c>
      <c r="H158" s="57">
        <f>H155+2</f>
        <v>27</v>
      </c>
      <c r="I158" s="57">
        <f>I155+3</f>
        <v>442</v>
      </c>
      <c r="J158" s="57">
        <f>J155+2</f>
        <v>299</v>
      </c>
      <c r="K158" s="57">
        <f>K155+3</f>
        <v>18</v>
      </c>
      <c r="L158" s="57">
        <f t="shared" ref="L158:S158" si="21">L155</f>
        <v>301</v>
      </c>
      <c r="M158" s="57">
        <f t="shared" si="21"/>
        <v>6</v>
      </c>
      <c r="N158" s="57">
        <f t="shared" si="21"/>
        <v>0</v>
      </c>
      <c r="O158" s="57">
        <f t="shared" si="21"/>
        <v>345</v>
      </c>
      <c r="P158" s="57">
        <f t="shared" si="21"/>
        <v>0</v>
      </c>
      <c r="Q158" s="57">
        <f t="shared" si="21"/>
        <v>170</v>
      </c>
      <c r="R158" s="57">
        <f t="shared" si="21"/>
        <v>0</v>
      </c>
      <c r="S158" s="57">
        <f t="shared" si="21"/>
        <v>0</v>
      </c>
      <c r="T158" s="57">
        <f>W147</f>
        <v>0</v>
      </c>
      <c r="U158" s="57">
        <f>X147</f>
        <v>0</v>
      </c>
      <c r="V158" s="57">
        <f>Y147</f>
        <v>0</v>
      </c>
      <c r="W158" s="57">
        <f>Z147</f>
        <v>0</v>
      </c>
      <c r="X158" s="57">
        <f>AA147</f>
        <v>0</v>
      </c>
      <c r="Y158" s="57">
        <f>AB155</f>
        <v>111</v>
      </c>
      <c r="Z158" s="57">
        <f>AC155</f>
        <v>61</v>
      </c>
      <c r="AA158" s="57">
        <f>SUM(H158:Z158)</f>
        <v>1780</v>
      </c>
    </row>
    <row r="159" spans="1:30" s="49" customFormat="1" ht="16.5">
      <c r="E159" s="60"/>
      <c r="F159" s="60"/>
    </row>
    <row r="160" spans="1:30" s="49" customFormat="1" ht="30.75" customHeight="1">
      <c r="B160" s="63" t="s">
        <v>67</v>
      </c>
      <c r="C160" s="666" t="s">
        <v>68</v>
      </c>
      <c r="D160" s="666"/>
      <c r="E160" s="666"/>
      <c r="F160" s="666"/>
      <c r="G160" s="64" t="s">
        <v>6</v>
      </c>
      <c r="H160" s="667" t="s">
        <v>69</v>
      </c>
      <c r="I160" s="667"/>
      <c r="J160" s="667" t="s">
        <v>70</v>
      </c>
      <c r="K160" s="667"/>
      <c r="L160" s="56" t="s">
        <v>11</v>
      </c>
      <c r="M160" s="56" t="s">
        <v>12</v>
      </c>
      <c r="N160" s="56" t="s">
        <v>13</v>
      </c>
      <c r="O160" s="56" t="s">
        <v>14</v>
      </c>
      <c r="P160" s="56" t="s">
        <v>15</v>
      </c>
      <c r="Q160" s="56" t="s">
        <v>16</v>
      </c>
      <c r="R160" s="56" t="s">
        <v>17</v>
      </c>
      <c r="S160" s="56" t="s">
        <v>18</v>
      </c>
      <c r="T160" s="56" t="s">
        <v>22</v>
      </c>
      <c r="U160" s="56" t="s">
        <v>23</v>
      </c>
      <c r="V160" s="56" t="s">
        <v>24</v>
      </c>
      <c r="W160" s="56" t="s">
        <v>25</v>
      </c>
      <c r="X160" s="56" t="s">
        <v>26</v>
      </c>
      <c r="Y160" s="56" t="s">
        <v>27</v>
      </c>
      <c r="Z160" s="56" t="s">
        <v>28</v>
      </c>
      <c r="AA160" s="56" t="s">
        <v>29</v>
      </c>
    </row>
    <row r="161" spans="1:30" s="49" customFormat="1" ht="16.5">
      <c r="C161" s="666"/>
      <c r="D161" s="666"/>
      <c r="E161" s="666"/>
      <c r="F161" s="666"/>
      <c r="G161" s="57">
        <f>G155</f>
        <v>2717</v>
      </c>
      <c r="H161" s="668">
        <f>H158+J158</f>
        <v>326</v>
      </c>
      <c r="I161" s="668"/>
      <c r="J161" s="668">
        <f>I158+K158</f>
        <v>460</v>
      </c>
      <c r="K161" s="668"/>
      <c r="L161" s="57">
        <f>L158</f>
        <v>301</v>
      </c>
      <c r="M161" s="57">
        <f t="shared" ref="M161:Q161" si="22">M158</f>
        <v>6</v>
      </c>
      <c r="N161" s="57" t="s">
        <v>790</v>
      </c>
      <c r="O161" s="57">
        <f t="shared" si="22"/>
        <v>345</v>
      </c>
      <c r="P161" s="57" t="s">
        <v>790</v>
      </c>
      <c r="Q161" s="57">
        <f t="shared" si="22"/>
        <v>170</v>
      </c>
      <c r="R161" s="57" t="s">
        <v>790</v>
      </c>
      <c r="S161" s="285" t="s">
        <v>790</v>
      </c>
      <c r="T161" s="285" t="s">
        <v>790</v>
      </c>
      <c r="U161" s="285" t="s">
        <v>790</v>
      </c>
      <c r="V161" s="285" t="s">
        <v>790</v>
      </c>
      <c r="W161" s="285" t="s">
        <v>790</v>
      </c>
      <c r="X161" s="285" t="s">
        <v>790</v>
      </c>
      <c r="Y161" s="57">
        <f>Y158</f>
        <v>111</v>
      </c>
      <c r="Z161" s="57">
        <f>Z158</f>
        <v>61</v>
      </c>
      <c r="AA161" s="57">
        <f>SUM(H161:Z161)</f>
        <v>1780</v>
      </c>
    </row>
    <row r="164" spans="1:30">
      <c r="A164" s="69" t="s">
        <v>0</v>
      </c>
      <c r="B164" s="75" t="s">
        <v>1</v>
      </c>
      <c r="C164" s="74" t="s">
        <v>2</v>
      </c>
      <c r="D164" s="74" t="s">
        <v>3</v>
      </c>
      <c r="E164" s="68" t="s">
        <v>4</v>
      </c>
      <c r="F164" s="68" t="s">
        <v>5</v>
      </c>
      <c r="G164" s="68" t="s">
        <v>6</v>
      </c>
      <c r="H164" s="76" t="s">
        <v>7</v>
      </c>
      <c r="I164" s="76" t="s">
        <v>8</v>
      </c>
      <c r="J164" s="76" t="s">
        <v>9</v>
      </c>
      <c r="K164" s="76" t="s">
        <v>10</v>
      </c>
      <c r="L164" s="76" t="s">
        <v>11</v>
      </c>
      <c r="M164" s="76" t="s">
        <v>12</v>
      </c>
      <c r="N164" s="76" t="s">
        <v>13</v>
      </c>
      <c r="O164" s="76" t="s">
        <v>14</v>
      </c>
      <c r="P164" s="76" t="s">
        <v>15</v>
      </c>
      <c r="Q164" s="76" t="s">
        <v>16</v>
      </c>
      <c r="R164" s="76" t="s">
        <v>17</v>
      </c>
      <c r="S164" s="76" t="s">
        <v>18</v>
      </c>
      <c r="T164" s="78" t="s">
        <v>19</v>
      </c>
      <c r="U164" s="78" t="s">
        <v>20</v>
      </c>
      <c r="V164" s="78" t="s">
        <v>21</v>
      </c>
      <c r="W164" s="76" t="s">
        <v>22</v>
      </c>
      <c r="X164" s="76" t="s">
        <v>23</v>
      </c>
      <c r="Y164" s="76" t="s">
        <v>24</v>
      </c>
      <c r="Z164" s="76" t="s">
        <v>25</v>
      </c>
      <c r="AA164" s="76" t="s">
        <v>26</v>
      </c>
      <c r="AB164" s="76" t="s">
        <v>27</v>
      </c>
      <c r="AC164" s="76" t="s">
        <v>28</v>
      </c>
      <c r="AD164" s="76" t="s">
        <v>29</v>
      </c>
    </row>
    <row r="165" spans="1:30" ht="16.5">
      <c r="A165" s="71">
        <v>6</v>
      </c>
      <c r="B165" s="82"/>
      <c r="C165" s="72" t="s">
        <v>224</v>
      </c>
      <c r="D165" s="72"/>
      <c r="E165" s="81">
        <v>924</v>
      </c>
      <c r="F165" s="72" t="s">
        <v>31</v>
      </c>
      <c r="G165" s="528">
        <v>551</v>
      </c>
      <c r="H165" s="77">
        <v>91</v>
      </c>
      <c r="I165" s="77">
        <v>216</v>
      </c>
      <c r="J165" s="77">
        <v>10</v>
      </c>
      <c r="K165" s="77">
        <v>0</v>
      </c>
      <c r="L165" s="77">
        <v>0</v>
      </c>
      <c r="M165" s="77">
        <v>1</v>
      </c>
      <c r="N165" s="77">
        <v>0</v>
      </c>
      <c r="O165" s="77">
        <v>0</v>
      </c>
      <c r="P165" s="77">
        <v>0</v>
      </c>
      <c r="Q165" s="77">
        <v>4</v>
      </c>
      <c r="R165" s="77">
        <v>0</v>
      </c>
      <c r="S165" s="77">
        <v>0</v>
      </c>
      <c r="T165" s="79">
        <v>1</v>
      </c>
      <c r="U165" s="79">
        <v>6</v>
      </c>
      <c r="V165" s="79"/>
      <c r="W165" s="77">
        <v>0</v>
      </c>
      <c r="X165" s="77">
        <v>0</v>
      </c>
      <c r="Y165" s="77">
        <v>0</v>
      </c>
      <c r="Z165" s="77">
        <v>0</v>
      </c>
      <c r="AA165" s="77">
        <v>0</v>
      </c>
      <c r="AB165" s="77">
        <v>0</v>
      </c>
      <c r="AC165" s="77">
        <v>4</v>
      </c>
      <c r="AD165" s="77">
        <f>SUM(H165:AC165)</f>
        <v>333</v>
      </c>
    </row>
    <row r="166" spans="1:30" ht="16.5">
      <c r="A166" s="71">
        <v>6</v>
      </c>
      <c r="B166" s="82"/>
      <c r="C166" s="72" t="s">
        <v>224</v>
      </c>
      <c r="D166" s="72"/>
      <c r="E166" s="81">
        <v>925</v>
      </c>
      <c r="F166" s="72" t="s">
        <v>31</v>
      </c>
      <c r="G166" s="528">
        <v>625</v>
      </c>
      <c r="H166" s="77">
        <v>167</v>
      </c>
      <c r="I166" s="77">
        <v>191</v>
      </c>
      <c r="J166" s="77">
        <v>13</v>
      </c>
      <c r="K166" s="77">
        <v>5</v>
      </c>
      <c r="L166" s="77">
        <v>2</v>
      </c>
      <c r="M166" s="77">
        <v>1</v>
      </c>
      <c r="N166" s="77">
        <v>0</v>
      </c>
      <c r="O166" s="77">
        <v>0</v>
      </c>
      <c r="P166" s="77">
        <v>0</v>
      </c>
      <c r="Q166" s="77">
        <v>17</v>
      </c>
      <c r="R166" s="77">
        <v>0</v>
      </c>
      <c r="S166" s="77">
        <v>0</v>
      </c>
      <c r="T166" s="79">
        <v>1</v>
      </c>
      <c r="U166" s="79">
        <v>2</v>
      </c>
      <c r="V166" s="79"/>
      <c r="W166" s="77">
        <v>0</v>
      </c>
      <c r="X166" s="77">
        <v>0</v>
      </c>
      <c r="Y166" s="77">
        <v>0</v>
      </c>
      <c r="Z166" s="77">
        <v>0</v>
      </c>
      <c r="AA166" s="77">
        <v>0</v>
      </c>
      <c r="AB166" s="77">
        <v>0</v>
      </c>
      <c r="AC166" s="77">
        <v>9</v>
      </c>
      <c r="AD166" s="285">
        <f>SUM(H166:AC166)</f>
        <v>408</v>
      </c>
    </row>
    <row r="167" spans="1:30" ht="16.5">
      <c r="A167" s="67"/>
      <c r="B167" s="83" t="s">
        <v>63</v>
      </c>
      <c r="C167" s="659" t="s">
        <v>64</v>
      </c>
      <c r="D167" s="659"/>
      <c r="E167" s="86"/>
      <c r="F167" s="86"/>
      <c r="G167" s="85">
        <f>SUM(G165:G166)</f>
        <v>1176</v>
      </c>
      <c r="H167" s="85">
        <v>258</v>
      </c>
      <c r="I167" s="85">
        <v>407</v>
      </c>
      <c r="J167" s="85">
        <v>23</v>
      </c>
      <c r="K167" s="85">
        <v>5</v>
      </c>
      <c r="L167" s="85">
        <v>2</v>
      </c>
      <c r="M167" s="85">
        <v>2</v>
      </c>
      <c r="N167" s="85">
        <v>0</v>
      </c>
      <c r="O167" s="85">
        <v>0</v>
      </c>
      <c r="P167" s="85">
        <v>0</v>
      </c>
      <c r="Q167" s="85">
        <v>21</v>
      </c>
      <c r="R167" s="85">
        <v>0</v>
      </c>
      <c r="S167" s="85">
        <v>0</v>
      </c>
      <c r="T167" s="85">
        <v>2</v>
      </c>
      <c r="U167" s="85">
        <v>8</v>
      </c>
      <c r="V167" s="85">
        <v>0</v>
      </c>
      <c r="W167" s="85">
        <v>0</v>
      </c>
      <c r="X167" s="85">
        <v>0</v>
      </c>
      <c r="Y167" s="85">
        <v>0</v>
      </c>
      <c r="Z167" s="85">
        <v>0</v>
      </c>
      <c r="AA167" s="85">
        <v>0</v>
      </c>
      <c r="AB167" s="85">
        <v>0</v>
      </c>
      <c r="AC167" s="85">
        <v>13</v>
      </c>
      <c r="AD167" s="85">
        <v>741</v>
      </c>
    </row>
    <row r="168" spans="1:30" ht="16.5">
      <c r="A168" s="67"/>
      <c r="B168" s="67"/>
      <c r="C168" s="67"/>
      <c r="D168" s="67"/>
      <c r="E168" s="80"/>
      <c r="F168" s="80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</row>
    <row r="169" spans="1:30" ht="16.5">
      <c r="A169" s="46"/>
      <c r="B169" s="83" t="s">
        <v>65</v>
      </c>
      <c r="C169" s="660" t="s">
        <v>66</v>
      </c>
      <c r="D169" s="661"/>
      <c r="E169" s="661"/>
      <c r="F169" s="662"/>
      <c r="G169" s="84" t="s">
        <v>6</v>
      </c>
      <c r="H169" s="76" t="s">
        <v>7</v>
      </c>
      <c r="I169" s="76" t="s">
        <v>8</v>
      </c>
      <c r="J169" s="76" t="s">
        <v>9</v>
      </c>
      <c r="K169" s="76" t="s">
        <v>10</v>
      </c>
      <c r="L169" s="76" t="s">
        <v>11</v>
      </c>
      <c r="M169" s="76" t="s">
        <v>12</v>
      </c>
      <c r="N169" s="76" t="s">
        <v>13</v>
      </c>
      <c r="O169" s="76" t="s">
        <v>14</v>
      </c>
      <c r="P169" s="76" t="s">
        <v>15</v>
      </c>
      <c r="Q169" s="76" t="s">
        <v>16</v>
      </c>
      <c r="R169" s="76" t="s">
        <v>17</v>
      </c>
      <c r="S169" s="76" t="s">
        <v>18</v>
      </c>
      <c r="T169" s="76" t="s">
        <v>22</v>
      </c>
      <c r="U169" s="76" t="s">
        <v>23</v>
      </c>
      <c r="V169" s="76" t="s">
        <v>24</v>
      </c>
      <c r="W169" s="76" t="s">
        <v>25</v>
      </c>
      <c r="X169" s="76" t="s">
        <v>26</v>
      </c>
      <c r="Y169" s="76" t="s">
        <v>27</v>
      </c>
      <c r="Z169" s="76" t="s">
        <v>28</v>
      </c>
      <c r="AA169" s="76" t="s">
        <v>29</v>
      </c>
      <c r="AB169" s="46"/>
      <c r="AC169" s="46"/>
      <c r="AD169" s="46"/>
    </row>
    <row r="170" spans="1:30" ht="16.5">
      <c r="A170" s="46"/>
      <c r="B170" s="67"/>
      <c r="C170" s="663"/>
      <c r="D170" s="664"/>
      <c r="E170" s="664"/>
      <c r="F170" s="665"/>
      <c r="G170" s="77">
        <v>1224</v>
      </c>
      <c r="H170" s="77">
        <v>259</v>
      </c>
      <c r="I170" s="77">
        <v>411</v>
      </c>
      <c r="J170" s="77">
        <v>24</v>
      </c>
      <c r="K170" s="77">
        <v>9</v>
      </c>
      <c r="L170" s="77">
        <v>2</v>
      </c>
      <c r="M170" s="77">
        <v>2</v>
      </c>
      <c r="N170" s="77">
        <v>0</v>
      </c>
      <c r="O170" s="77">
        <v>0</v>
      </c>
      <c r="P170" s="77">
        <v>0</v>
      </c>
      <c r="Q170" s="77">
        <v>21</v>
      </c>
      <c r="R170" s="77">
        <v>0</v>
      </c>
      <c r="S170" s="77">
        <v>0</v>
      </c>
      <c r="T170" s="77">
        <v>0</v>
      </c>
      <c r="U170" s="77">
        <v>0</v>
      </c>
      <c r="V170" s="77">
        <v>0</v>
      </c>
      <c r="W170" s="77">
        <v>0</v>
      </c>
      <c r="X170" s="77">
        <v>0</v>
      </c>
      <c r="Y170" s="77">
        <v>0</v>
      </c>
      <c r="Z170" s="77">
        <v>13</v>
      </c>
      <c r="AA170" s="77">
        <f>SUM(H170:Z170)</f>
        <v>741</v>
      </c>
      <c r="AB170" s="46"/>
      <c r="AC170" s="46"/>
      <c r="AD170" s="46"/>
    </row>
    <row r="171" spans="1:30" ht="16.5">
      <c r="A171" s="46"/>
      <c r="B171" s="67"/>
      <c r="C171" s="67"/>
      <c r="D171" s="67"/>
      <c r="E171" s="80"/>
      <c r="F171" s="80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46"/>
      <c r="AC171" s="46"/>
      <c r="AD171" s="46"/>
    </row>
    <row r="172" spans="1:30" ht="16.5">
      <c r="A172" s="46"/>
      <c r="B172" s="83" t="s">
        <v>67</v>
      </c>
      <c r="C172" s="666" t="s">
        <v>68</v>
      </c>
      <c r="D172" s="666"/>
      <c r="E172" s="666"/>
      <c r="F172" s="666"/>
      <c r="G172" s="84" t="s">
        <v>6</v>
      </c>
      <c r="H172" s="667" t="s">
        <v>69</v>
      </c>
      <c r="I172" s="667"/>
      <c r="J172" s="667" t="s">
        <v>70</v>
      </c>
      <c r="K172" s="667"/>
      <c r="L172" s="76" t="s">
        <v>11</v>
      </c>
      <c r="M172" s="76" t="s">
        <v>12</v>
      </c>
      <c r="N172" s="76" t="s">
        <v>13</v>
      </c>
      <c r="O172" s="76" t="s">
        <v>14</v>
      </c>
      <c r="P172" s="76" t="s">
        <v>15</v>
      </c>
      <c r="Q172" s="76" t="s">
        <v>16</v>
      </c>
      <c r="R172" s="76" t="s">
        <v>17</v>
      </c>
      <c r="S172" s="76" t="s">
        <v>18</v>
      </c>
      <c r="T172" s="76" t="s">
        <v>22</v>
      </c>
      <c r="U172" s="76" t="s">
        <v>23</v>
      </c>
      <c r="V172" s="76" t="s">
        <v>24</v>
      </c>
      <c r="W172" s="76" t="s">
        <v>25</v>
      </c>
      <c r="X172" s="76" t="s">
        <v>26</v>
      </c>
      <c r="Y172" s="76" t="s">
        <v>27</v>
      </c>
      <c r="Z172" s="76" t="s">
        <v>28</v>
      </c>
      <c r="AA172" s="76" t="s">
        <v>29</v>
      </c>
      <c r="AB172" s="46"/>
      <c r="AC172" s="46"/>
      <c r="AD172" s="46"/>
    </row>
    <row r="173" spans="1:30" ht="16.5">
      <c r="A173" s="46"/>
      <c r="B173" s="67"/>
      <c r="C173" s="666"/>
      <c r="D173" s="666"/>
      <c r="E173" s="666"/>
      <c r="F173" s="666"/>
      <c r="G173" s="77">
        <v>1224</v>
      </c>
      <c r="H173" s="668">
        <f>H170+J170</f>
        <v>283</v>
      </c>
      <c r="I173" s="668"/>
      <c r="J173" s="668">
        <f>I170+K170</f>
        <v>420</v>
      </c>
      <c r="K173" s="668"/>
      <c r="L173" s="77">
        <v>2</v>
      </c>
      <c r="M173" s="77">
        <v>2</v>
      </c>
      <c r="N173" s="77" t="s">
        <v>790</v>
      </c>
      <c r="O173" s="77" t="s">
        <v>790</v>
      </c>
      <c r="P173" s="77" t="s">
        <v>790</v>
      </c>
      <c r="Q173" s="77">
        <v>21</v>
      </c>
      <c r="R173" s="77" t="s">
        <v>790</v>
      </c>
      <c r="S173" s="285" t="s">
        <v>790</v>
      </c>
      <c r="T173" s="285" t="s">
        <v>790</v>
      </c>
      <c r="U173" s="285" t="s">
        <v>790</v>
      </c>
      <c r="V173" s="285" t="s">
        <v>790</v>
      </c>
      <c r="W173" s="285" t="s">
        <v>790</v>
      </c>
      <c r="X173" s="285" t="s">
        <v>790</v>
      </c>
      <c r="Y173" s="77">
        <v>0</v>
      </c>
      <c r="Z173" s="77">
        <v>13</v>
      </c>
      <c r="AA173" s="285">
        <f>SUM(H173:Z173)</f>
        <v>741</v>
      </c>
      <c r="AB173" s="46"/>
      <c r="AC173" s="46"/>
      <c r="AD173" s="46"/>
    </row>
    <row r="176" spans="1:30" s="277" customFormat="1" ht="16.5">
      <c r="A176" s="276" t="s">
        <v>0</v>
      </c>
      <c r="B176" s="283" t="s">
        <v>1</v>
      </c>
      <c r="C176" s="282" t="s">
        <v>2</v>
      </c>
      <c r="D176" s="282" t="s">
        <v>3</v>
      </c>
      <c r="E176" s="275" t="s">
        <v>4</v>
      </c>
      <c r="F176" s="275" t="s">
        <v>5</v>
      </c>
      <c r="G176" s="275" t="s">
        <v>6</v>
      </c>
      <c r="H176" s="284" t="s">
        <v>7</v>
      </c>
      <c r="I176" s="284" t="s">
        <v>8</v>
      </c>
      <c r="J176" s="284" t="s">
        <v>9</v>
      </c>
      <c r="K176" s="284" t="s">
        <v>10</v>
      </c>
      <c r="L176" s="284" t="s">
        <v>11</v>
      </c>
      <c r="M176" s="284" t="s">
        <v>12</v>
      </c>
      <c r="N176" s="284" t="s">
        <v>13</v>
      </c>
      <c r="O176" s="284" t="s">
        <v>14</v>
      </c>
      <c r="P176" s="284" t="s">
        <v>15</v>
      </c>
      <c r="Q176" s="284" t="s">
        <v>16</v>
      </c>
      <c r="R176" s="284" t="s">
        <v>17</v>
      </c>
      <c r="S176" s="284" t="s">
        <v>18</v>
      </c>
      <c r="T176" s="286" t="s">
        <v>19</v>
      </c>
      <c r="U176" s="286" t="s">
        <v>20</v>
      </c>
      <c r="V176" s="286" t="s">
        <v>21</v>
      </c>
      <c r="W176" s="284" t="s">
        <v>22</v>
      </c>
      <c r="X176" s="284" t="s">
        <v>23</v>
      </c>
      <c r="Y176" s="284" t="s">
        <v>24</v>
      </c>
      <c r="Z176" s="284" t="s">
        <v>25</v>
      </c>
      <c r="AA176" s="284" t="s">
        <v>26</v>
      </c>
      <c r="AB176" s="284" t="s">
        <v>27</v>
      </c>
      <c r="AC176" s="284" t="s">
        <v>28</v>
      </c>
      <c r="AD176" s="284" t="s">
        <v>29</v>
      </c>
    </row>
    <row r="177" spans="1:30" s="277" customFormat="1" ht="16.5">
      <c r="A177" s="279">
        <v>6</v>
      </c>
      <c r="B177" s="290">
        <v>181</v>
      </c>
      <c r="C177" s="280" t="s">
        <v>780</v>
      </c>
      <c r="D177" s="280" t="s">
        <v>780</v>
      </c>
      <c r="E177" s="468">
        <v>1005</v>
      </c>
      <c r="F177" s="468" t="s">
        <v>31</v>
      </c>
      <c r="G177" s="528">
        <v>310</v>
      </c>
      <c r="H177" s="469">
        <v>119</v>
      </c>
      <c r="I177" s="469">
        <v>101</v>
      </c>
      <c r="J177" s="469">
        <v>4</v>
      </c>
      <c r="K177" s="469">
        <v>0</v>
      </c>
      <c r="L177" s="469">
        <v>1</v>
      </c>
      <c r="M177" s="469">
        <v>0</v>
      </c>
      <c r="N177" s="469">
        <v>0</v>
      </c>
      <c r="O177" s="469">
        <v>0</v>
      </c>
      <c r="P177" s="469">
        <v>0</v>
      </c>
      <c r="Q177" s="469">
        <v>11</v>
      </c>
      <c r="R177" s="285"/>
      <c r="S177" s="469">
        <v>0</v>
      </c>
      <c r="T177" s="469">
        <v>2</v>
      </c>
      <c r="U177" s="469">
        <v>4</v>
      </c>
      <c r="V177" s="285"/>
      <c r="W177" s="469">
        <v>0</v>
      </c>
      <c r="X177" s="469">
        <v>0</v>
      </c>
      <c r="Y177" s="469">
        <v>0</v>
      </c>
      <c r="Z177" s="469">
        <v>0</v>
      </c>
      <c r="AA177" s="285"/>
      <c r="AB177" s="469">
        <v>0</v>
      </c>
      <c r="AC177" s="469">
        <v>4</v>
      </c>
      <c r="AD177" s="285">
        <f>SUM(H177:AC177)</f>
        <v>246</v>
      </c>
    </row>
    <row r="178" spans="1:30" s="277" customFormat="1" ht="17.25" thickBot="1">
      <c r="A178" s="279">
        <v>6</v>
      </c>
      <c r="B178" s="290">
        <v>181</v>
      </c>
      <c r="C178" s="280" t="s">
        <v>780</v>
      </c>
      <c r="D178" s="280" t="s">
        <v>780</v>
      </c>
      <c r="E178" s="468">
        <v>1006</v>
      </c>
      <c r="F178" s="468" t="s">
        <v>31</v>
      </c>
      <c r="G178" s="541">
        <v>94</v>
      </c>
      <c r="H178" s="469">
        <v>7</v>
      </c>
      <c r="I178" s="469">
        <v>35</v>
      </c>
      <c r="J178" s="469">
        <v>1</v>
      </c>
      <c r="K178" s="469">
        <v>0</v>
      </c>
      <c r="L178" s="469">
        <v>1</v>
      </c>
      <c r="M178" s="469">
        <v>0</v>
      </c>
      <c r="N178" s="469">
        <v>0</v>
      </c>
      <c r="O178" s="469">
        <v>0</v>
      </c>
      <c r="P178" s="469">
        <v>0</v>
      </c>
      <c r="Q178" s="469">
        <v>18</v>
      </c>
      <c r="R178" s="285"/>
      <c r="S178" s="469">
        <v>0</v>
      </c>
      <c r="T178" s="469">
        <v>0</v>
      </c>
      <c r="U178" s="469">
        <v>0</v>
      </c>
      <c r="V178" s="285"/>
      <c r="W178" s="469">
        <v>0</v>
      </c>
      <c r="X178" s="469">
        <v>0</v>
      </c>
      <c r="Y178" s="469">
        <v>0</v>
      </c>
      <c r="Z178" s="469">
        <v>0</v>
      </c>
      <c r="AA178" s="285"/>
      <c r="AB178" s="469">
        <v>0</v>
      </c>
      <c r="AC178" s="469">
        <v>2</v>
      </c>
      <c r="AD178" s="285">
        <f>SUM(H178:AC178)</f>
        <v>64</v>
      </c>
    </row>
    <row r="179" spans="1:30" s="277" customFormat="1" ht="16.5">
      <c r="B179" s="291" t="s">
        <v>63</v>
      </c>
      <c r="C179" s="680" t="s">
        <v>64</v>
      </c>
      <c r="D179" s="680"/>
      <c r="E179" s="113"/>
      <c r="F179" s="113"/>
      <c r="G179" s="114">
        <f t="shared" ref="G179:Q179" si="23">SUM(G177:G178)</f>
        <v>404</v>
      </c>
      <c r="H179" s="470">
        <f t="shared" si="23"/>
        <v>126</v>
      </c>
      <c r="I179" s="470">
        <f t="shared" si="23"/>
        <v>136</v>
      </c>
      <c r="J179" s="470">
        <f t="shared" si="23"/>
        <v>5</v>
      </c>
      <c r="K179" s="470">
        <f t="shared" si="23"/>
        <v>0</v>
      </c>
      <c r="L179" s="470">
        <f t="shared" si="23"/>
        <v>2</v>
      </c>
      <c r="M179" s="470">
        <f t="shared" si="23"/>
        <v>0</v>
      </c>
      <c r="N179" s="470">
        <f t="shared" si="23"/>
        <v>0</v>
      </c>
      <c r="O179" s="470">
        <f t="shared" si="23"/>
        <v>0</v>
      </c>
      <c r="P179" s="470">
        <f t="shared" si="23"/>
        <v>0</v>
      </c>
      <c r="Q179" s="470">
        <f t="shared" si="23"/>
        <v>29</v>
      </c>
      <c r="R179" s="470">
        <f t="shared" ref="R179" si="24">SUM(R177:R178)</f>
        <v>0</v>
      </c>
      <c r="S179" s="470">
        <f t="shared" ref="S179" si="25">SUM(S177:S178)</f>
        <v>0</v>
      </c>
      <c r="T179" s="470">
        <f t="shared" ref="T179" si="26">SUM(T177:T178)</f>
        <v>2</v>
      </c>
      <c r="U179" s="470">
        <f t="shared" ref="U179" si="27">SUM(U177:U178)</f>
        <v>4</v>
      </c>
      <c r="V179" s="470">
        <f t="shared" ref="V179" si="28">SUM(V177:V178)</f>
        <v>0</v>
      </c>
      <c r="W179" s="470">
        <f t="shared" ref="W179" si="29">SUM(W177:W178)</f>
        <v>0</v>
      </c>
      <c r="X179" s="470">
        <f t="shared" ref="X179" si="30">SUM(X177:X178)</f>
        <v>0</v>
      </c>
      <c r="Y179" s="470">
        <f t="shared" ref="Y179" si="31">SUM(Y177:Y178)</f>
        <v>0</v>
      </c>
      <c r="Z179" s="470">
        <f t="shared" ref="Z179" si="32">SUM(Z177:Z178)</f>
        <v>0</v>
      </c>
      <c r="AA179" s="470">
        <f t="shared" ref="AA179" si="33">SUM(AA177:AA178)</f>
        <v>0</v>
      </c>
      <c r="AB179" s="470">
        <f t="shared" ref="AB179" si="34">SUM(AB177:AB178)</f>
        <v>0</v>
      </c>
      <c r="AC179" s="471">
        <f>SUM(AC177:AC178)</f>
        <v>6</v>
      </c>
      <c r="AD179" s="114">
        <f>SUM(AD177:AD178)</f>
        <v>310</v>
      </c>
    </row>
    <row r="180" spans="1:30" s="277" customFormat="1" ht="16.5">
      <c r="E180" s="288"/>
      <c r="F180" s="288"/>
    </row>
    <row r="181" spans="1:30" s="277" customFormat="1" ht="16.5">
      <c r="B181" s="291" t="s">
        <v>65</v>
      </c>
      <c r="C181" s="660" t="s">
        <v>66</v>
      </c>
      <c r="D181" s="661"/>
      <c r="E181" s="661"/>
      <c r="F181" s="662"/>
      <c r="G181" s="292" t="s">
        <v>6</v>
      </c>
      <c r="H181" s="284" t="s">
        <v>7</v>
      </c>
      <c r="I181" s="284" t="s">
        <v>8</v>
      </c>
      <c r="J181" s="284" t="s">
        <v>9</v>
      </c>
      <c r="K181" s="284" t="s">
        <v>10</v>
      </c>
      <c r="L181" s="284" t="s">
        <v>11</v>
      </c>
      <c r="M181" s="284" t="s">
        <v>12</v>
      </c>
      <c r="N181" s="284" t="s">
        <v>13</v>
      </c>
      <c r="O181" s="284" t="s">
        <v>14</v>
      </c>
      <c r="P181" s="284" t="s">
        <v>15</v>
      </c>
      <c r="Q181" s="284" t="s">
        <v>16</v>
      </c>
      <c r="R181" s="284" t="s">
        <v>17</v>
      </c>
      <c r="S181" s="284" t="s">
        <v>18</v>
      </c>
      <c r="T181" s="284" t="s">
        <v>22</v>
      </c>
      <c r="U181" s="284" t="s">
        <v>23</v>
      </c>
      <c r="V181" s="284" t="s">
        <v>24</v>
      </c>
      <c r="W181" s="284" t="s">
        <v>25</v>
      </c>
      <c r="X181" s="573" t="s">
        <v>26</v>
      </c>
      <c r="Y181" s="284" t="s">
        <v>27</v>
      </c>
      <c r="Z181" s="284" t="s">
        <v>28</v>
      </c>
      <c r="AA181" s="284" t="s">
        <v>29</v>
      </c>
    </row>
    <row r="182" spans="1:30" s="277" customFormat="1" ht="16.5">
      <c r="C182" s="663"/>
      <c r="D182" s="664"/>
      <c r="E182" s="664"/>
      <c r="F182" s="665"/>
      <c r="G182" s="285">
        <f>G179</f>
        <v>404</v>
      </c>
      <c r="H182" s="285">
        <f>H179+1</f>
        <v>127</v>
      </c>
      <c r="I182" s="285">
        <f>I179+2</f>
        <v>138</v>
      </c>
      <c r="J182" s="285">
        <f>J179+1</f>
        <v>6</v>
      </c>
      <c r="K182" s="285">
        <f>K179+2</f>
        <v>2</v>
      </c>
      <c r="L182" s="285">
        <f t="shared" ref="L182:Q182" si="35">L179</f>
        <v>2</v>
      </c>
      <c r="M182" s="285">
        <f t="shared" si="35"/>
        <v>0</v>
      </c>
      <c r="N182" s="285">
        <f t="shared" si="35"/>
        <v>0</v>
      </c>
      <c r="O182" s="285">
        <f t="shared" si="35"/>
        <v>0</v>
      </c>
      <c r="P182" s="285">
        <f t="shared" si="35"/>
        <v>0</v>
      </c>
      <c r="Q182" s="285">
        <f t="shared" si="35"/>
        <v>29</v>
      </c>
      <c r="R182" s="285">
        <f>S179</f>
        <v>0</v>
      </c>
      <c r="S182" s="285"/>
      <c r="T182" s="285">
        <f>W179</f>
        <v>0</v>
      </c>
      <c r="U182" s="285">
        <f>X179</f>
        <v>0</v>
      </c>
      <c r="V182" s="285">
        <f>Y179</f>
        <v>0</v>
      </c>
      <c r="W182" s="285">
        <f>Z179</f>
        <v>0</v>
      </c>
      <c r="Y182" s="285">
        <f>AB179</f>
        <v>0</v>
      </c>
      <c r="Z182" s="285">
        <f>AC179</f>
        <v>6</v>
      </c>
      <c r="AA182" s="285">
        <f>SUM(H182:Z182)</f>
        <v>310</v>
      </c>
    </row>
    <row r="183" spans="1:30" s="277" customFormat="1" ht="16.5">
      <c r="E183" s="288"/>
      <c r="F183" s="288"/>
    </row>
    <row r="184" spans="1:30" s="277" customFormat="1" ht="30.75" customHeight="1">
      <c r="B184" s="291" t="s">
        <v>67</v>
      </c>
      <c r="C184" s="666" t="s">
        <v>68</v>
      </c>
      <c r="D184" s="666"/>
      <c r="E184" s="666"/>
      <c r="F184" s="666"/>
      <c r="G184" s="292" t="s">
        <v>6</v>
      </c>
      <c r="H184" s="667" t="s">
        <v>69</v>
      </c>
      <c r="I184" s="667"/>
      <c r="J184" s="667" t="s">
        <v>70</v>
      </c>
      <c r="K184" s="667"/>
      <c r="L184" s="284" t="s">
        <v>11</v>
      </c>
      <c r="M184" s="284" t="s">
        <v>12</v>
      </c>
      <c r="N184" s="284" t="s">
        <v>13</v>
      </c>
      <c r="O184" s="284" t="s">
        <v>14</v>
      </c>
      <c r="P184" s="284" t="s">
        <v>15</v>
      </c>
      <c r="Q184" s="284" t="s">
        <v>16</v>
      </c>
      <c r="R184" s="284" t="s">
        <v>17</v>
      </c>
      <c r="S184" s="284" t="s">
        <v>18</v>
      </c>
      <c r="T184" s="284" t="s">
        <v>22</v>
      </c>
      <c r="U184" s="284" t="s">
        <v>23</v>
      </c>
      <c r="V184" s="284" t="s">
        <v>24</v>
      </c>
      <c r="W184" s="284" t="s">
        <v>25</v>
      </c>
      <c r="X184" s="573" t="s">
        <v>26</v>
      </c>
      <c r="Y184" s="284" t="s">
        <v>27</v>
      </c>
      <c r="Z184" s="284" t="s">
        <v>28</v>
      </c>
      <c r="AA184" s="284" t="s">
        <v>29</v>
      </c>
    </row>
    <row r="185" spans="1:30" s="277" customFormat="1" ht="16.5">
      <c r="C185" s="666"/>
      <c r="D185" s="666"/>
      <c r="E185" s="666"/>
      <c r="F185" s="666"/>
      <c r="G185" s="285">
        <f>G179</f>
        <v>404</v>
      </c>
      <c r="H185" s="668">
        <f>H182+J182</f>
        <v>133</v>
      </c>
      <c r="I185" s="668"/>
      <c r="J185" s="668">
        <f>I182+K182</f>
        <v>140</v>
      </c>
      <c r="K185" s="668"/>
      <c r="L185" s="285">
        <f>L182</f>
        <v>2</v>
      </c>
      <c r="M185" s="285">
        <f t="shared" ref="M185:Q185" si="36">M182</f>
        <v>0</v>
      </c>
      <c r="N185" s="285" t="s">
        <v>790</v>
      </c>
      <c r="O185" s="285" t="s">
        <v>790</v>
      </c>
      <c r="P185" s="285" t="s">
        <v>790</v>
      </c>
      <c r="Q185" s="350">
        <f t="shared" si="36"/>
        <v>29</v>
      </c>
      <c r="R185" s="350" t="s">
        <v>790</v>
      </c>
      <c r="S185" s="350" t="s">
        <v>790</v>
      </c>
      <c r="T185" s="350" t="s">
        <v>790</v>
      </c>
      <c r="U185" s="350" t="s">
        <v>790</v>
      </c>
      <c r="V185" s="350" t="s">
        <v>790</v>
      </c>
      <c r="W185" s="350" t="s">
        <v>790</v>
      </c>
      <c r="Y185" s="285">
        <f t="shared" ref="Y185:Z185" si="37">Y182</f>
        <v>0</v>
      </c>
      <c r="Z185" s="285">
        <f t="shared" si="37"/>
        <v>6</v>
      </c>
      <c r="AA185" s="285">
        <f>SUM(H185:Z185)</f>
        <v>310</v>
      </c>
    </row>
    <row r="186" spans="1:30" s="277" customFormat="1" ht="16.5"/>
    <row r="188" spans="1:30" s="274" customFormat="1">
      <c r="A188" s="276" t="s">
        <v>0</v>
      </c>
      <c r="B188" s="283" t="s">
        <v>1</v>
      </c>
      <c r="C188" s="282" t="s">
        <v>2</v>
      </c>
      <c r="D188" s="282" t="s">
        <v>3</v>
      </c>
      <c r="E188" s="275" t="s">
        <v>4</v>
      </c>
      <c r="F188" s="275" t="s">
        <v>5</v>
      </c>
      <c r="G188" s="275" t="s">
        <v>6</v>
      </c>
      <c r="H188" s="284" t="s">
        <v>7</v>
      </c>
      <c r="I188" s="284" t="s">
        <v>8</v>
      </c>
      <c r="J188" s="284" t="s">
        <v>9</v>
      </c>
      <c r="K188" s="284" t="s">
        <v>10</v>
      </c>
      <c r="L188" s="284" t="s">
        <v>11</v>
      </c>
      <c r="M188" s="284" t="s">
        <v>12</v>
      </c>
      <c r="N188" s="284" t="s">
        <v>13</v>
      </c>
      <c r="O188" s="284" t="s">
        <v>14</v>
      </c>
      <c r="P188" s="284" t="s">
        <v>15</v>
      </c>
      <c r="Q188" s="284" t="s">
        <v>16</v>
      </c>
      <c r="R188" s="284" t="s">
        <v>17</v>
      </c>
      <c r="S188" s="284" t="s">
        <v>18</v>
      </c>
      <c r="T188" s="286" t="s">
        <v>19</v>
      </c>
      <c r="U188" s="286" t="s">
        <v>20</v>
      </c>
      <c r="V188" s="286" t="s">
        <v>21</v>
      </c>
      <c r="W188" s="284" t="s">
        <v>22</v>
      </c>
      <c r="X188" s="284" t="s">
        <v>23</v>
      </c>
      <c r="Y188" s="284" t="s">
        <v>24</v>
      </c>
      <c r="Z188" s="284" t="s">
        <v>25</v>
      </c>
      <c r="AA188" s="284" t="s">
        <v>26</v>
      </c>
      <c r="AB188" s="284" t="s">
        <v>27</v>
      </c>
      <c r="AC188" s="284" t="s">
        <v>28</v>
      </c>
      <c r="AD188" s="284" t="s">
        <v>29</v>
      </c>
    </row>
    <row r="189" spans="1:30" s="274" customFormat="1" ht="17.25" thickBot="1">
      <c r="A189" s="279">
        <v>6</v>
      </c>
      <c r="B189" s="290"/>
      <c r="C189" s="280" t="s">
        <v>778</v>
      </c>
      <c r="D189" s="505"/>
      <c r="E189" s="541">
        <v>1162</v>
      </c>
      <c r="F189" s="505" t="s">
        <v>31</v>
      </c>
      <c r="G189" s="541">
        <v>441</v>
      </c>
      <c r="H189" s="285">
        <v>58</v>
      </c>
      <c r="I189" s="285">
        <v>12</v>
      </c>
      <c r="J189" s="285">
        <v>8</v>
      </c>
      <c r="K189" s="285">
        <v>0</v>
      </c>
      <c r="L189" s="285">
        <v>0</v>
      </c>
      <c r="M189" s="285">
        <v>30</v>
      </c>
      <c r="N189" s="285"/>
      <c r="O189" s="285"/>
      <c r="P189" s="285"/>
      <c r="Q189" s="285">
        <v>0</v>
      </c>
      <c r="R189" s="285"/>
      <c r="S189" s="285"/>
      <c r="T189" s="287">
        <v>0</v>
      </c>
      <c r="U189" s="287">
        <v>0</v>
      </c>
      <c r="V189" s="287"/>
      <c r="W189" s="285"/>
      <c r="X189" s="285"/>
      <c r="Y189" s="285"/>
      <c r="Z189" s="285"/>
      <c r="AA189" s="285"/>
      <c r="AB189" s="285">
        <v>0</v>
      </c>
      <c r="AC189" s="285">
        <v>3</v>
      </c>
      <c r="AD189" s="285">
        <f>SUM(H189:AC189)</f>
        <v>111</v>
      </c>
    </row>
    <row r="190" spans="1:30" s="274" customFormat="1" ht="16.5">
      <c r="A190" s="279">
        <v>6</v>
      </c>
      <c r="B190" s="290"/>
      <c r="C190" s="280" t="s">
        <v>778</v>
      </c>
      <c r="D190" s="505"/>
      <c r="E190" s="525">
        <v>1163</v>
      </c>
      <c r="F190" s="505" t="s">
        <v>31</v>
      </c>
      <c r="G190" s="530">
        <v>184</v>
      </c>
      <c r="H190" s="285">
        <v>101</v>
      </c>
      <c r="I190" s="285">
        <v>76</v>
      </c>
      <c r="J190" s="285">
        <v>3</v>
      </c>
      <c r="K190" s="285">
        <v>0</v>
      </c>
      <c r="L190" s="285">
        <v>0</v>
      </c>
      <c r="M190" s="285">
        <v>47</v>
      </c>
      <c r="N190" s="285"/>
      <c r="O190" s="285"/>
      <c r="P190" s="285"/>
      <c r="Q190" s="285">
        <v>7</v>
      </c>
      <c r="R190" s="285"/>
      <c r="S190" s="285"/>
      <c r="T190" s="287">
        <v>5</v>
      </c>
      <c r="U190" s="287">
        <v>1</v>
      </c>
      <c r="V190" s="287"/>
      <c r="W190" s="285"/>
      <c r="X190" s="285"/>
      <c r="Y190" s="285"/>
      <c r="Z190" s="285"/>
      <c r="AA190" s="285"/>
      <c r="AB190" s="285">
        <v>0</v>
      </c>
      <c r="AC190" s="285">
        <v>19</v>
      </c>
      <c r="AD190" s="285">
        <f>SUM(H190:AC190)</f>
        <v>259</v>
      </c>
    </row>
    <row r="191" spans="1:30" s="274" customFormat="1" ht="16.5">
      <c r="B191" s="291" t="s">
        <v>63</v>
      </c>
      <c r="C191" s="659" t="s">
        <v>64</v>
      </c>
      <c r="D191" s="659"/>
      <c r="E191" s="466"/>
      <c r="F191" s="466"/>
      <c r="G191" s="293">
        <f>SUM(G189:G190)</f>
        <v>625</v>
      </c>
      <c r="H191" s="293">
        <f>SUM(H189:H190)</f>
        <v>159</v>
      </c>
      <c r="I191" s="293">
        <f t="shared" ref="I191:AD191" si="38">SUM(I189:I190)</f>
        <v>88</v>
      </c>
      <c r="J191" s="293">
        <f t="shared" si="38"/>
        <v>11</v>
      </c>
      <c r="K191" s="293">
        <f t="shared" si="38"/>
        <v>0</v>
      </c>
      <c r="L191" s="293">
        <f t="shared" si="38"/>
        <v>0</v>
      </c>
      <c r="M191" s="293">
        <f t="shared" si="38"/>
        <v>77</v>
      </c>
      <c r="N191" s="293">
        <f t="shared" si="38"/>
        <v>0</v>
      </c>
      <c r="O191" s="293">
        <f t="shared" si="38"/>
        <v>0</v>
      </c>
      <c r="P191" s="293">
        <f t="shared" si="38"/>
        <v>0</v>
      </c>
      <c r="Q191" s="293">
        <f t="shared" si="38"/>
        <v>7</v>
      </c>
      <c r="R191" s="293">
        <f t="shared" si="38"/>
        <v>0</v>
      </c>
      <c r="S191" s="293">
        <f t="shared" si="38"/>
        <v>0</v>
      </c>
      <c r="T191" s="293">
        <f t="shared" si="38"/>
        <v>5</v>
      </c>
      <c r="U191" s="293">
        <f t="shared" si="38"/>
        <v>1</v>
      </c>
      <c r="V191" s="293">
        <f t="shared" si="38"/>
        <v>0</v>
      </c>
      <c r="W191" s="293">
        <f t="shared" si="38"/>
        <v>0</v>
      </c>
      <c r="X191" s="293">
        <f t="shared" si="38"/>
        <v>0</v>
      </c>
      <c r="Y191" s="293">
        <f t="shared" si="38"/>
        <v>0</v>
      </c>
      <c r="Z191" s="293">
        <f t="shared" si="38"/>
        <v>0</v>
      </c>
      <c r="AA191" s="293">
        <f t="shared" si="38"/>
        <v>0</v>
      </c>
      <c r="AB191" s="293">
        <f t="shared" si="38"/>
        <v>0</v>
      </c>
      <c r="AC191" s="293">
        <f t="shared" si="38"/>
        <v>22</v>
      </c>
      <c r="AD191" s="293">
        <f t="shared" si="38"/>
        <v>370</v>
      </c>
    </row>
    <row r="192" spans="1:30" s="274" customFormat="1" ht="16.5">
      <c r="E192" s="288"/>
      <c r="F192" s="288"/>
    </row>
    <row r="193" spans="1:30" s="274" customFormat="1" ht="16.5">
      <c r="B193" s="291" t="s">
        <v>65</v>
      </c>
      <c r="C193" s="660" t="s">
        <v>66</v>
      </c>
      <c r="D193" s="661"/>
      <c r="E193" s="661"/>
      <c r="F193" s="662"/>
      <c r="G193" s="292" t="s">
        <v>6</v>
      </c>
      <c r="H193" s="284" t="s">
        <v>7</v>
      </c>
      <c r="I193" s="284" t="s">
        <v>8</v>
      </c>
      <c r="J193" s="284" t="s">
        <v>9</v>
      </c>
      <c r="K193" s="284" t="s">
        <v>10</v>
      </c>
      <c r="L193" s="284" t="s">
        <v>11</v>
      </c>
      <c r="M193" s="284" t="s">
        <v>12</v>
      </c>
      <c r="N193" s="284" t="s">
        <v>13</v>
      </c>
      <c r="O193" s="284" t="s">
        <v>14</v>
      </c>
      <c r="P193" s="284" t="s">
        <v>15</v>
      </c>
      <c r="Q193" s="284" t="s">
        <v>16</v>
      </c>
      <c r="R193" s="284" t="s">
        <v>17</v>
      </c>
      <c r="S193" s="284" t="s">
        <v>18</v>
      </c>
      <c r="T193" s="284" t="s">
        <v>22</v>
      </c>
      <c r="U193" s="284" t="s">
        <v>23</v>
      </c>
      <c r="V193" s="284" t="s">
        <v>24</v>
      </c>
      <c r="W193" s="284" t="s">
        <v>25</v>
      </c>
      <c r="X193" s="284" t="s">
        <v>26</v>
      </c>
      <c r="Y193" s="284" t="s">
        <v>27</v>
      </c>
      <c r="Z193" s="284" t="s">
        <v>28</v>
      </c>
      <c r="AA193" s="284" t="s">
        <v>29</v>
      </c>
    </row>
    <row r="194" spans="1:30" s="274" customFormat="1" ht="16.5">
      <c r="C194" s="663"/>
      <c r="D194" s="664"/>
      <c r="E194" s="664"/>
      <c r="F194" s="665"/>
      <c r="G194" s="285">
        <v>1224</v>
      </c>
      <c r="H194" s="285">
        <f>H191+3</f>
        <v>162</v>
      </c>
      <c r="I194" s="285">
        <f>I191+1</f>
        <v>89</v>
      </c>
      <c r="J194" s="285">
        <f>J191+2</f>
        <v>13</v>
      </c>
      <c r="K194" s="285">
        <f t="shared" ref="K194:S194" si="39">K191</f>
        <v>0</v>
      </c>
      <c r="L194" s="285">
        <f t="shared" si="39"/>
        <v>0</v>
      </c>
      <c r="M194" s="285">
        <f t="shared" si="39"/>
        <v>77</v>
      </c>
      <c r="N194" s="285">
        <f t="shared" si="39"/>
        <v>0</v>
      </c>
      <c r="O194" s="285">
        <f t="shared" si="39"/>
        <v>0</v>
      </c>
      <c r="P194" s="285">
        <f t="shared" si="39"/>
        <v>0</v>
      </c>
      <c r="Q194" s="285">
        <f t="shared" si="39"/>
        <v>7</v>
      </c>
      <c r="R194" s="285">
        <f t="shared" si="39"/>
        <v>0</v>
      </c>
      <c r="S194" s="285">
        <f t="shared" si="39"/>
        <v>0</v>
      </c>
      <c r="T194" s="285">
        <v>0</v>
      </c>
      <c r="U194" s="285">
        <v>0</v>
      </c>
      <c r="V194" s="285">
        <v>0</v>
      </c>
      <c r="W194" s="285">
        <v>0</v>
      </c>
      <c r="X194" s="285">
        <v>0</v>
      </c>
      <c r="Y194" s="285">
        <v>0</v>
      </c>
      <c r="Z194" s="285">
        <v>22</v>
      </c>
      <c r="AA194" s="285">
        <f>SUM(H194:Z194)</f>
        <v>370</v>
      </c>
    </row>
    <row r="195" spans="1:30" s="274" customFormat="1" ht="16.5">
      <c r="E195" s="288"/>
      <c r="F195" s="288"/>
    </row>
    <row r="196" spans="1:30" s="274" customFormat="1" ht="23.25" customHeight="1">
      <c r="B196" s="291" t="s">
        <v>67</v>
      </c>
      <c r="C196" s="666" t="s">
        <v>68</v>
      </c>
      <c r="D196" s="666"/>
      <c r="E196" s="666"/>
      <c r="F196" s="666"/>
      <c r="G196" s="292" t="s">
        <v>6</v>
      </c>
      <c r="H196" s="667" t="s">
        <v>69</v>
      </c>
      <c r="I196" s="667"/>
      <c r="J196" s="667" t="s">
        <v>70</v>
      </c>
      <c r="K196" s="667"/>
      <c r="L196" s="284" t="s">
        <v>11</v>
      </c>
      <c r="M196" s="284" t="s">
        <v>12</v>
      </c>
      <c r="N196" s="284" t="s">
        <v>13</v>
      </c>
      <c r="O196" s="284" t="s">
        <v>14</v>
      </c>
      <c r="P196" s="284" t="s">
        <v>15</v>
      </c>
      <c r="Q196" s="284" t="s">
        <v>16</v>
      </c>
      <c r="R196" s="284" t="s">
        <v>17</v>
      </c>
      <c r="S196" s="284" t="s">
        <v>18</v>
      </c>
      <c r="T196" s="284" t="s">
        <v>22</v>
      </c>
      <c r="U196" s="284" t="s">
        <v>23</v>
      </c>
      <c r="V196" s="284" t="s">
        <v>24</v>
      </c>
      <c r="W196" s="284" t="s">
        <v>25</v>
      </c>
      <c r="X196" s="284" t="s">
        <v>26</v>
      </c>
      <c r="Y196" s="284" t="s">
        <v>27</v>
      </c>
      <c r="Z196" s="284" t="s">
        <v>28</v>
      </c>
      <c r="AA196" s="284" t="s">
        <v>29</v>
      </c>
    </row>
    <row r="197" spans="1:30" s="274" customFormat="1" ht="16.5">
      <c r="C197" s="666"/>
      <c r="D197" s="666"/>
      <c r="E197" s="666"/>
      <c r="F197" s="666"/>
      <c r="G197" s="285">
        <v>1224</v>
      </c>
      <c r="H197" s="668">
        <f>H194+J194</f>
        <v>175</v>
      </c>
      <c r="I197" s="668"/>
      <c r="J197" s="668">
        <f>I194+K194</f>
        <v>89</v>
      </c>
      <c r="K197" s="668"/>
      <c r="L197" s="285">
        <v>0</v>
      </c>
      <c r="M197" s="285">
        <v>77</v>
      </c>
      <c r="N197" s="285" t="s">
        <v>790</v>
      </c>
      <c r="O197" s="285" t="s">
        <v>790</v>
      </c>
      <c r="P197" s="285" t="s">
        <v>790</v>
      </c>
      <c r="Q197" s="285">
        <v>7</v>
      </c>
      <c r="R197" s="285" t="s">
        <v>790</v>
      </c>
      <c r="S197" s="285" t="s">
        <v>790</v>
      </c>
      <c r="T197" s="285" t="s">
        <v>790</v>
      </c>
      <c r="U197" s="285" t="s">
        <v>790</v>
      </c>
      <c r="V197" s="285" t="s">
        <v>790</v>
      </c>
      <c r="W197" s="285" t="s">
        <v>790</v>
      </c>
      <c r="X197" s="285" t="s">
        <v>790</v>
      </c>
      <c r="Y197" s="285">
        <v>0</v>
      </c>
      <c r="Z197" s="285">
        <v>22</v>
      </c>
      <c r="AA197" s="285">
        <f>SUM(H197:Z197)</f>
        <v>370</v>
      </c>
    </row>
    <row r="198" spans="1:30" s="274" customFormat="1"/>
    <row r="199" spans="1:30" s="274" customFormat="1"/>
    <row r="200" spans="1:30" s="70" customFormat="1" ht="16.5">
      <c r="A200" s="69" t="s">
        <v>0</v>
      </c>
      <c r="B200" s="75" t="s">
        <v>1</v>
      </c>
      <c r="C200" s="74" t="s">
        <v>2</v>
      </c>
      <c r="D200" s="74" t="s">
        <v>3</v>
      </c>
      <c r="E200" s="68" t="s">
        <v>4</v>
      </c>
      <c r="F200" s="68" t="s">
        <v>5</v>
      </c>
      <c r="G200" s="68" t="s">
        <v>6</v>
      </c>
      <c r="H200" s="76" t="s">
        <v>7</v>
      </c>
      <c r="I200" s="76" t="s">
        <v>8</v>
      </c>
      <c r="J200" s="76" t="s">
        <v>9</v>
      </c>
      <c r="K200" s="76" t="s">
        <v>10</v>
      </c>
      <c r="L200" s="76" t="s">
        <v>11</v>
      </c>
      <c r="M200" s="76" t="s">
        <v>12</v>
      </c>
      <c r="N200" s="76" t="s">
        <v>13</v>
      </c>
      <c r="O200" s="76" t="s">
        <v>14</v>
      </c>
      <c r="P200" s="76" t="s">
        <v>15</v>
      </c>
      <c r="Q200" s="76" t="s">
        <v>16</v>
      </c>
      <c r="R200" s="76" t="s">
        <v>17</v>
      </c>
      <c r="S200" s="76" t="s">
        <v>18</v>
      </c>
      <c r="T200" s="78" t="s">
        <v>19</v>
      </c>
      <c r="U200" s="78" t="s">
        <v>20</v>
      </c>
      <c r="V200" s="78" t="s">
        <v>21</v>
      </c>
      <c r="W200" s="76" t="s">
        <v>22</v>
      </c>
      <c r="X200" s="76" t="s">
        <v>23</v>
      </c>
      <c r="Y200" s="76" t="s">
        <v>24</v>
      </c>
      <c r="Z200" s="76" t="s">
        <v>25</v>
      </c>
      <c r="AA200" s="76" t="s">
        <v>26</v>
      </c>
      <c r="AB200" s="76" t="s">
        <v>27</v>
      </c>
      <c r="AC200" s="76" t="s">
        <v>28</v>
      </c>
      <c r="AD200" s="76" t="s">
        <v>29</v>
      </c>
    </row>
    <row r="201" spans="1:30" s="70" customFormat="1" ht="16.5">
      <c r="A201" s="71">
        <v>6</v>
      </c>
      <c r="B201" s="82">
        <v>237</v>
      </c>
      <c r="C201" s="72" t="s">
        <v>225</v>
      </c>
      <c r="D201" s="72" t="s">
        <v>225</v>
      </c>
      <c r="E201" s="81">
        <v>1278</v>
      </c>
      <c r="F201" s="72" t="s">
        <v>31</v>
      </c>
      <c r="G201" s="73">
        <v>648</v>
      </c>
      <c r="H201" s="77">
        <v>7</v>
      </c>
      <c r="I201" s="77">
        <v>138</v>
      </c>
      <c r="J201" s="77">
        <v>213</v>
      </c>
      <c r="K201" s="77">
        <v>0</v>
      </c>
      <c r="L201" s="77">
        <v>0</v>
      </c>
      <c r="M201" s="77">
        <v>2</v>
      </c>
      <c r="N201" s="77">
        <v>0</v>
      </c>
      <c r="O201" s="77">
        <v>0</v>
      </c>
      <c r="P201" s="77">
        <v>2</v>
      </c>
      <c r="Q201" s="77">
        <v>23</v>
      </c>
      <c r="R201" s="77">
        <v>0</v>
      </c>
      <c r="S201" s="77">
        <v>0</v>
      </c>
      <c r="T201" s="79">
        <v>7</v>
      </c>
      <c r="U201" s="79">
        <v>5</v>
      </c>
      <c r="V201" s="79"/>
      <c r="W201" s="77">
        <v>0</v>
      </c>
      <c r="X201" s="77">
        <v>0</v>
      </c>
      <c r="Y201" s="77">
        <v>0</v>
      </c>
      <c r="Z201" s="77">
        <v>0</v>
      </c>
      <c r="AA201" s="77">
        <v>0</v>
      </c>
      <c r="AB201" s="77">
        <v>0</v>
      </c>
      <c r="AC201" s="77">
        <v>8</v>
      </c>
      <c r="AD201" s="77">
        <f>SUM(H201:AC201)</f>
        <v>405</v>
      </c>
    </row>
    <row r="202" spans="1:30" s="70" customFormat="1" ht="16.5">
      <c r="A202" s="71">
        <v>6</v>
      </c>
      <c r="B202" s="82">
        <v>237</v>
      </c>
      <c r="C202" s="72" t="s">
        <v>225</v>
      </c>
      <c r="D202" s="72" t="s">
        <v>225</v>
      </c>
      <c r="E202" s="81">
        <v>1279</v>
      </c>
      <c r="F202" s="72" t="s">
        <v>31</v>
      </c>
      <c r="G202" s="73">
        <v>369</v>
      </c>
      <c r="H202" s="77">
        <v>6</v>
      </c>
      <c r="I202" s="77">
        <v>100</v>
      </c>
      <c r="J202" s="77">
        <v>122</v>
      </c>
      <c r="K202" s="77">
        <v>0</v>
      </c>
      <c r="L202" s="77">
        <v>0</v>
      </c>
      <c r="M202" s="77">
        <v>0</v>
      </c>
      <c r="N202" s="77">
        <v>0</v>
      </c>
      <c r="O202" s="77">
        <v>0</v>
      </c>
      <c r="P202" s="77">
        <v>1</v>
      </c>
      <c r="Q202" s="77">
        <v>8</v>
      </c>
      <c r="R202" s="77">
        <v>0</v>
      </c>
      <c r="S202" s="77">
        <v>0</v>
      </c>
      <c r="T202" s="79">
        <v>7</v>
      </c>
      <c r="U202" s="79">
        <v>1</v>
      </c>
      <c r="V202" s="79"/>
      <c r="W202" s="77">
        <v>0</v>
      </c>
      <c r="X202" s="77">
        <v>0</v>
      </c>
      <c r="Y202" s="77">
        <v>0</v>
      </c>
      <c r="Z202" s="77">
        <v>0</v>
      </c>
      <c r="AA202" s="77">
        <v>0</v>
      </c>
      <c r="AB202" s="77">
        <v>0</v>
      </c>
      <c r="AC202" s="77">
        <v>2</v>
      </c>
      <c r="AD202" s="77">
        <f t="shared" ref="AD202:AD203" si="40">SUM(H202:AC202)</f>
        <v>247</v>
      </c>
    </row>
    <row r="203" spans="1:30" s="70" customFormat="1" ht="16.5">
      <c r="A203" s="71">
        <v>6</v>
      </c>
      <c r="B203" s="82">
        <v>237</v>
      </c>
      <c r="C203" s="72" t="s">
        <v>225</v>
      </c>
      <c r="D203" s="72" t="s">
        <v>226</v>
      </c>
      <c r="E203" s="81">
        <v>1281</v>
      </c>
      <c r="F203" s="72" t="s">
        <v>31</v>
      </c>
      <c r="G203" s="73">
        <v>249</v>
      </c>
      <c r="H203" s="77">
        <v>1</v>
      </c>
      <c r="I203" s="77">
        <v>118</v>
      </c>
      <c r="J203" s="77">
        <v>45</v>
      </c>
      <c r="K203" s="77">
        <v>1</v>
      </c>
      <c r="L203" s="77">
        <v>0</v>
      </c>
      <c r="M203" s="77">
        <v>0</v>
      </c>
      <c r="N203" s="77">
        <v>0</v>
      </c>
      <c r="O203" s="77">
        <v>0</v>
      </c>
      <c r="P203" s="77">
        <v>0</v>
      </c>
      <c r="Q203" s="77">
        <v>6</v>
      </c>
      <c r="R203" s="77">
        <v>0</v>
      </c>
      <c r="S203" s="77">
        <v>0</v>
      </c>
      <c r="T203" s="79">
        <v>0</v>
      </c>
      <c r="U203" s="79">
        <v>1</v>
      </c>
      <c r="V203" s="79"/>
      <c r="W203" s="77">
        <v>0</v>
      </c>
      <c r="X203" s="77">
        <v>0</v>
      </c>
      <c r="Y203" s="77">
        <v>0</v>
      </c>
      <c r="Z203" s="77">
        <v>0</v>
      </c>
      <c r="AA203" s="77">
        <v>0</v>
      </c>
      <c r="AB203" s="77">
        <v>0</v>
      </c>
      <c r="AC203" s="77">
        <v>1</v>
      </c>
      <c r="AD203" s="77">
        <f t="shared" si="40"/>
        <v>173</v>
      </c>
    </row>
    <row r="204" spans="1:30" s="70" customFormat="1" ht="16.5">
      <c r="B204" s="83" t="s">
        <v>63</v>
      </c>
      <c r="C204" s="659" t="s">
        <v>64</v>
      </c>
      <c r="D204" s="659"/>
      <c r="E204" s="86"/>
      <c r="F204" s="86"/>
      <c r="G204" s="85">
        <f t="shared" ref="G204:AD204" si="41">SUM(G201:G203)</f>
        <v>1266</v>
      </c>
      <c r="H204" s="85">
        <f t="shared" si="41"/>
        <v>14</v>
      </c>
      <c r="I204" s="85">
        <f t="shared" si="41"/>
        <v>356</v>
      </c>
      <c r="J204" s="85">
        <f t="shared" si="41"/>
        <v>380</v>
      </c>
      <c r="K204" s="85">
        <f t="shared" si="41"/>
        <v>1</v>
      </c>
      <c r="L204" s="85">
        <f t="shared" si="41"/>
        <v>0</v>
      </c>
      <c r="M204" s="85">
        <f t="shared" si="41"/>
        <v>2</v>
      </c>
      <c r="N204" s="85">
        <f t="shared" si="41"/>
        <v>0</v>
      </c>
      <c r="O204" s="85">
        <f t="shared" si="41"/>
        <v>0</v>
      </c>
      <c r="P204" s="85">
        <f t="shared" si="41"/>
        <v>3</v>
      </c>
      <c r="Q204" s="85">
        <f t="shared" si="41"/>
        <v>37</v>
      </c>
      <c r="R204" s="85">
        <f t="shared" si="41"/>
        <v>0</v>
      </c>
      <c r="S204" s="85">
        <f t="shared" si="41"/>
        <v>0</v>
      </c>
      <c r="T204" s="85">
        <f t="shared" si="41"/>
        <v>14</v>
      </c>
      <c r="U204" s="85">
        <f t="shared" si="41"/>
        <v>7</v>
      </c>
      <c r="V204" s="85">
        <f t="shared" si="41"/>
        <v>0</v>
      </c>
      <c r="W204" s="85">
        <f t="shared" si="41"/>
        <v>0</v>
      </c>
      <c r="X204" s="85">
        <f t="shared" si="41"/>
        <v>0</v>
      </c>
      <c r="Y204" s="85">
        <f t="shared" si="41"/>
        <v>0</v>
      </c>
      <c r="Z204" s="85">
        <f t="shared" si="41"/>
        <v>0</v>
      </c>
      <c r="AA204" s="85">
        <f t="shared" si="41"/>
        <v>0</v>
      </c>
      <c r="AB204" s="85">
        <f t="shared" si="41"/>
        <v>0</v>
      </c>
      <c r="AC204" s="85">
        <f t="shared" si="41"/>
        <v>11</v>
      </c>
      <c r="AD204" s="85">
        <f t="shared" si="41"/>
        <v>825</v>
      </c>
    </row>
    <row r="205" spans="1:30" s="70" customFormat="1" ht="16.5">
      <c r="E205" s="80"/>
      <c r="F205" s="80"/>
    </row>
    <row r="206" spans="1:30" s="70" customFormat="1" ht="16.5">
      <c r="B206" s="83" t="s">
        <v>65</v>
      </c>
      <c r="C206" s="660" t="s">
        <v>66</v>
      </c>
      <c r="D206" s="661"/>
      <c r="E206" s="661"/>
      <c r="F206" s="662"/>
      <c r="G206" s="84" t="s">
        <v>6</v>
      </c>
      <c r="H206" s="76" t="s">
        <v>7</v>
      </c>
      <c r="I206" s="76" t="s">
        <v>8</v>
      </c>
      <c r="J206" s="76" t="s">
        <v>9</v>
      </c>
      <c r="K206" s="76" t="s">
        <v>10</v>
      </c>
      <c r="L206" s="76" t="s">
        <v>11</v>
      </c>
      <c r="M206" s="76" t="s">
        <v>12</v>
      </c>
      <c r="N206" s="76" t="s">
        <v>13</v>
      </c>
      <c r="O206" s="76" t="s">
        <v>14</v>
      </c>
      <c r="P206" s="76" t="s">
        <v>15</v>
      </c>
      <c r="Q206" s="76" t="s">
        <v>16</v>
      </c>
      <c r="R206" s="76" t="s">
        <v>17</v>
      </c>
      <c r="S206" s="76" t="s">
        <v>18</v>
      </c>
      <c r="T206" s="76" t="s">
        <v>22</v>
      </c>
      <c r="U206" s="76" t="s">
        <v>23</v>
      </c>
      <c r="V206" s="76" t="s">
        <v>24</v>
      </c>
      <c r="W206" s="76" t="s">
        <v>25</v>
      </c>
      <c r="X206" s="76" t="s">
        <v>26</v>
      </c>
      <c r="Y206" s="76" t="s">
        <v>27</v>
      </c>
      <c r="Z206" s="76" t="s">
        <v>28</v>
      </c>
      <c r="AA206" s="76" t="s">
        <v>29</v>
      </c>
    </row>
    <row r="207" spans="1:30" s="70" customFormat="1" ht="16.5">
      <c r="C207" s="663"/>
      <c r="D207" s="664"/>
      <c r="E207" s="664"/>
      <c r="F207" s="665"/>
      <c r="G207" s="77">
        <f>G204</f>
        <v>1266</v>
      </c>
      <c r="H207" s="77">
        <f>H204+7</f>
        <v>21</v>
      </c>
      <c r="I207" s="77">
        <f>I204+4</f>
        <v>360</v>
      </c>
      <c r="J207" s="77">
        <f>J204+7</f>
        <v>387</v>
      </c>
      <c r="K207" s="77">
        <f>K204+3</f>
        <v>4</v>
      </c>
      <c r="L207" s="77">
        <f t="shared" ref="L207:S207" si="42">L204</f>
        <v>0</v>
      </c>
      <c r="M207" s="77">
        <f t="shared" si="42"/>
        <v>2</v>
      </c>
      <c r="N207" s="77">
        <f t="shared" si="42"/>
        <v>0</v>
      </c>
      <c r="O207" s="77">
        <f t="shared" si="42"/>
        <v>0</v>
      </c>
      <c r="P207" s="77">
        <f t="shared" si="42"/>
        <v>3</v>
      </c>
      <c r="Q207" s="77">
        <f t="shared" si="42"/>
        <v>37</v>
      </c>
      <c r="R207" s="77">
        <f t="shared" si="42"/>
        <v>0</v>
      </c>
      <c r="S207" s="77">
        <f t="shared" si="42"/>
        <v>0</v>
      </c>
      <c r="T207" s="77">
        <f>W201</f>
        <v>0</v>
      </c>
      <c r="U207" s="77">
        <f>X201</f>
        <v>0</v>
      </c>
      <c r="V207" s="77">
        <f>Y201</f>
        <v>0</v>
      </c>
      <c r="W207" s="77">
        <f>Z201</f>
        <v>0</v>
      </c>
      <c r="X207" s="77">
        <f>AA201</f>
        <v>0</v>
      </c>
      <c r="Y207" s="77">
        <f>AB204</f>
        <v>0</v>
      </c>
      <c r="Z207" s="77">
        <f>AC204</f>
        <v>11</v>
      </c>
      <c r="AA207" s="77">
        <f>SUM(H207:Z207)</f>
        <v>825</v>
      </c>
    </row>
    <row r="208" spans="1:30" s="70" customFormat="1" ht="16.5">
      <c r="E208" s="80"/>
      <c r="F208" s="80"/>
    </row>
    <row r="209" spans="1:30" s="70" customFormat="1" ht="30.75" customHeight="1">
      <c r="B209" s="83" t="s">
        <v>67</v>
      </c>
      <c r="C209" s="666" t="s">
        <v>68</v>
      </c>
      <c r="D209" s="666"/>
      <c r="E209" s="666"/>
      <c r="F209" s="666"/>
      <c r="G209" s="84" t="s">
        <v>6</v>
      </c>
      <c r="H209" s="667" t="s">
        <v>69</v>
      </c>
      <c r="I209" s="667"/>
      <c r="J209" s="667" t="s">
        <v>70</v>
      </c>
      <c r="K209" s="667"/>
      <c r="L209" s="76" t="s">
        <v>11</v>
      </c>
      <c r="M209" s="76" t="s">
        <v>12</v>
      </c>
      <c r="N209" s="76" t="s">
        <v>13</v>
      </c>
      <c r="O209" s="76" t="s">
        <v>14</v>
      </c>
      <c r="P209" s="76" t="s">
        <v>15</v>
      </c>
      <c r="Q209" s="76" t="s">
        <v>16</v>
      </c>
      <c r="R209" s="76" t="s">
        <v>17</v>
      </c>
      <c r="S209" s="76" t="s">
        <v>18</v>
      </c>
      <c r="T209" s="76" t="s">
        <v>22</v>
      </c>
      <c r="U209" s="76" t="s">
        <v>23</v>
      </c>
      <c r="V209" s="76" t="s">
        <v>24</v>
      </c>
      <c r="W209" s="76" t="s">
        <v>25</v>
      </c>
      <c r="X209" s="76" t="s">
        <v>26</v>
      </c>
      <c r="Y209" s="76" t="s">
        <v>27</v>
      </c>
      <c r="Z209" s="76" t="s">
        <v>28</v>
      </c>
      <c r="AA209" s="76" t="s">
        <v>29</v>
      </c>
    </row>
    <row r="210" spans="1:30" s="70" customFormat="1" ht="16.5">
      <c r="C210" s="666"/>
      <c r="D210" s="666"/>
      <c r="E210" s="666"/>
      <c r="F210" s="666"/>
      <c r="G210" s="77">
        <f>G204</f>
        <v>1266</v>
      </c>
      <c r="H210" s="668">
        <f>H207+J207</f>
        <v>408</v>
      </c>
      <c r="I210" s="668"/>
      <c r="J210" s="668">
        <f>I207+K207</f>
        <v>364</v>
      </c>
      <c r="K210" s="668"/>
      <c r="L210" s="77">
        <f>L207</f>
        <v>0</v>
      </c>
      <c r="M210" s="77">
        <f t="shared" ref="M210:Q210" si="43">M207</f>
        <v>2</v>
      </c>
      <c r="N210" s="77" t="s">
        <v>790</v>
      </c>
      <c r="O210" s="77" t="s">
        <v>790</v>
      </c>
      <c r="P210" s="77">
        <f t="shared" si="43"/>
        <v>3</v>
      </c>
      <c r="Q210" s="77">
        <f t="shared" si="43"/>
        <v>37</v>
      </c>
      <c r="R210" s="77" t="s">
        <v>790</v>
      </c>
      <c r="S210" s="285" t="s">
        <v>790</v>
      </c>
      <c r="T210" s="285" t="s">
        <v>790</v>
      </c>
      <c r="U210" s="285" t="s">
        <v>790</v>
      </c>
      <c r="V210" s="285" t="s">
        <v>790</v>
      </c>
      <c r="W210" s="285" t="s">
        <v>790</v>
      </c>
      <c r="X210" s="285" t="s">
        <v>790</v>
      </c>
      <c r="Y210" s="77">
        <f>Y207</f>
        <v>0</v>
      </c>
      <c r="Z210" s="77">
        <f>Z207</f>
        <v>11</v>
      </c>
      <c r="AA210" s="77">
        <f>SUM(H210:Z210)</f>
        <v>825</v>
      </c>
    </row>
    <row r="212" spans="1:30" s="67" customFormat="1"/>
    <row r="213" spans="1:30" s="277" customFormat="1" ht="16.5">
      <c r="A213" s="276" t="s">
        <v>0</v>
      </c>
      <c r="B213" s="283" t="s">
        <v>1</v>
      </c>
      <c r="C213" s="282" t="s">
        <v>2</v>
      </c>
      <c r="D213" s="282" t="s">
        <v>3</v>
      </c>
      <c r="E213" s="275" t="s">
        <v>4</v>
      </c>
      <c r="F213" s="275" t="s">
        <v>5</v>
      </c>
      <c r="G213" s="275" t="s">
        <v>6</v>
      </c>
      <c r="H213" s="284" t="s">
        <v>7</v>
      </c>
      <c r="I213" s="284" t="s">
        <v>8</v>
      </c>
      <c r="J213" s="284" t="s">
        <v>9</v>
      </c>
      <c r="K213" s="284" t="s">
        <v>10</v>
      </c>
      <c r="L213" s="284" t="s">
        <v>11</v>
      </c>
      <c r="M213" s="284" t="s">
        <v>12</v>
      </c>
      <c r="N213" s="284" t="s">
        <v>13</v>
      </c>
      <c r="O213" s="284" t="s">
        <v>14</v>
      </c>
      <c r="P213" s="284" t="s">
        <v>15</v>
      </c>
      <c r="Q213" s="284" t="s">
        <v>16</v>
      </c>
      <c r="R213" s="284" t="s">
        <v>17</v>
      </c>
      <c r="S213" s="284" t="s">
        <v>18</v>
      </c>
      <c r="T213" s="286" t="s">
        <v>19</v>
      </c>
      <c r="U213" s="286" t="s">
        <v>20</v>
      </c>
      <c r="V213" s="286" t="s">
        <v>21</v>
      </c>
      <c r="W213" s="284" t="s">
        <v>22</v>
      </c>
      <c r="X213" s="284" t="s">
        <v>23</v>
      </c>
      <c r="Y213" s="284" t="s">
        <v>24</v>
      </c>
      <c r="Z213" s="284" t="s">
        <v>25</v>
      </c>
      <c r="AA213" s="284" t="s">
        <v>26</v>
      </c>
      <c r="AB213" s="284" t="s">
        <v>27</v>
      </c>
      <c r="AC213" s="284" t="s">
        <v>28</v>
      </c>
      <c r="AD213" s="284" t="s">
        <v>29</v>
      </c>
    </row>
    <row r="214" spans="1:30" s="277" customFormat="1" ht="16.5">
      <c r="A214" s="279">
        <v>6</v>
      </c>
      <c r="B214" s="290">
        <v>245</v>
      </c>
      <c r="C214" s="280" t="s">
        <v>781</v>
      </c>
      <c r="D214" s="280"/>
      <c r="E214" s="175">
        <v>1294</v>
      </c>
      <c r="F214" s="176" t="s">
        <v>31</v>
      </c>
      <c r="G214" s="175">
        <v>425</v>
      </c>
      <c r="H214" s="285">
        <v>1</v>
      </c>
      <c r="I214" s="285">
        <v>153</v>
      </c>
      <c r="J214" s="285">
        <v>163</v>
      </c>
      <c r="K214" s="285">
        <v>0</v>
      </c>
      <c r="L214" s="285">
        <v>1</v>
      </c>
      <c r="M214" s="285">
        <v>0</v>
      </c>
      <c r="N214" s="285"/>
      <c r="O214" s="285"/>
      <c r="P214" s="285"/>
      <c r="Q214" s="285">
        <v>6</v>
      </c>
      <c r="R214" s="285"/>
      <c r="S214" s="285"/>
      <c r="T214" s="287">
        <v>0</v>
      </c>
      <c r="U214" s="287">
        <v>1</v>
      </c>
      <c r="V214" s="287"/>
      <c r="W214" s="285"/>
      <c r="X214" s="285"/>
      <c r="Y214" s="285"/>
      <c r="Z214" s="285"/>
      <c r="AA214" s="285"/>
      <c r="AB214" s="285">
        <v>0</v>
      </c>
      <c r="AC214" s="285">
        <v>5</v>
      </c>
      <c r="AD214" s="285">
        <f>SUM(H214:AC214)</f>
        <v>330</v>
      </c>
    </row>
    <row r="215" spans="1:30" s="277" customFormat="1" ht="16.5">
      <c r="A215" s="279">
        <v>6</v>
      </c>
      <c r="B215" s="290">
        <v>245</v>
      </c>
      <c r="C215" s="280" t="s">
        <v>781</v>
      </c>
      <c r="D215" s="280"/>
      <c r="E215" s="175">
        <v>1294</v>
      </c>
      <c r="F215" s="176" t="s">
        <v>32</v>
      </c>
      <c r="G215" s="175">
        <v>424</v>
      </c>
      <c r="H215" s="285">
        <v>0</v>
      </c>
      <c r="I215" s="285">
        <v>148</v>
      </c>
      <c r="J215" s="285">
        <v>141</v>
      </c>
      <c r="K215" s="285">
        <v>0</v>
      </c>
      <c r="L215" s="285">
        <v>0</v>
      </c>
      <c r="M215" s="285">
        <v>0</v>
      </c>
      <c r="N215" s="285"/>
      <c r="O215" s="285"/>
      <c r="P215" s="285"/>
      <c r="Q215" s="285">
        <v>15</v>
      </c>
      <c r="R215" s="285"/>
      <c r="S215" s="285"/>
      <c r="T215" s="287">
        <v>3</v>
      </c>
      <c r="U215" s="287">
        <v>7</v>
      </c>
      <c r="V215" s="287"/>
      <c r="W215" s="285"/>
      <c r="X215" s="285"/>
      <c r="Y215" s="285"/>
      <c r="Z215" s="285"/>
      <c r="AA215" s="285"/>
      <c r="AB215" s="285">
        <v>0</v>
      </c>
      <c r="AC215" s="285">
        <v>5</v>
      </c>
      <c r="AD215" s="285">
        <f t="shared" ref="AD215:AD216" si="44">SUM(H215:AC215)</f>
        <v>319</v>
      </c>
    </row>
    <row r="216" spans="1:30" s="277" customFormat="1" ht="17.25" thickBot="1">
      <c r="A216" s="279">
        <v>1</v>
      </c>
      <c r="B216" s="290">
        <v>245</v>
      </c>
      <c r="C216" s="280" t="s">
        <v>781</v>
      </c>
      <c r="D216" s="280"/>
      <c r="E216" s="177">
        <v>1295</v>
      </c>
      <c r="F216" s="178" t="s">
        <v>31</v>
      </c>
      <c r="G216" s="177">
        <v>374</v>
      </c>
      <c r="H216" s="285">
        <v>0</v>
      </c>
      <c r="I216" s="285">
        <v>86</v>
      </c>
      <c r="J216" s="285">
        <v>128</v>
      </c>
      <c r="K216" s="285">
        <v>0</v>
      </c>
      <c r="L216" s="285">
        <v>0</v>
      </c>
      <c r="M216" s="285">
        <v>0</v>
      </c>
      <c r="N216" s="285"/>
      <c r="O216" s="285"/>
      <c r="P216" s="285"/>
      <c r="Q216" s="285">
        <v>7</v>
      </c>
      <c r="R216" s="285"/>
      <c r="S216" s="285"/>
      <c r="T216" s="287">
        <v>3</v>
      </c>
      <c r="U216" s="287">
        <v>3</v>
      </c>
      <c r="V216" s="287"/>
      <c r="W216" s="285"/>
      <c r="X216" s="285"/>
      <c r="Y216" s="285"/>
      <c r="Z216" s="285"/>
      <c r="AA216" s="285"/>
      <c r="AB216" s="285">
        <v>0</v>
      </c>
      <c r="AC216" s="285">
        <v>5</v>
      </c>
      <c r="AD216" s="285">
        <f t="shared" si="44"/>
        <v>232</v>
      </c>
    </row>
    <row r="217" spans="1:30" s="277" customFormat="1" ht="16.5">
      <c r="B217" s="291" t="s">
        <v>63</v>
      </c>
      <c r="C217" s="659" t="s">
        <v>64</v>
      </c>
      <c r="D217" s="659"/>
      <c r="E217" s="466"/>
      <c r="F217" s="466"/>
      <c r="G217" s="293">
        <f t="shared" ref="G217:AD217" si="45">SUM(G214:G216)</f>
        <v>1223</v>
      </c>
      <c r="H217" s="293">
        <f t="shared" si="45"/>
        <v>1</v>
      </c>
      <c r="I217" s="293">
        <f t="shared" si="45"/>
        <v>387</v>
      </c>
      <c r="J217" s="293">
        <f t="shared" si="45"/>
        <v>432</v>
      </c>
      <c r="K217" s="293">
        <f t="shared" si="45"/>
        <v>0</v>
      </c>
      <c r="L217" s="293">
        <f t="shared" si="45"/>
        <v>1</v>
      </c>
      <c r="M217" s="293">
        <f t="shared" si="45"/>
        <v>0</v>
      </c>
      <c r="N217" s="293">
        <f t="shared" si="45"/>
        <v>0</v>
      </c>
      <c r="O217" s="293">
        <f t="shared" si="45"/>
        <v>0</v>
      </c>
      <c r="P217" s="293">
        <f t="shared" si="45"/>
        <v>0</v>
      </c>
      <c r="Q217" s="293">
        <f t="shared" si="45"/>
        <v>28</v>
      </c>
      <c r="R217" s="293">
        <f t="shared" si="45"/>
        <v>0</v>
      </c>
      <c r="S217" s="293">
        <f t="shared" si="45"/>
        <v>0</v>
      </c>
      <c r="T217" s="293">
        <f t="shared" si="45"/>
        <v>6</v>
      </c>
      <c r="U217" s="293">
        <f t="shared" si="45"/>
        <v>11</v>
      </c>
      <c r="V217" s="293">
        <f t="shared" si="45"/>
        <v>0</v>
      </c>
      <c r="W217" s="293">
        <f t="shared" si="45"/>
        <v>0</v>
      </c>
      <c r="X217" s="293">
        <f t="shared" si="45"/>
        <v>0</v>
      </c>
      <c r="Y217" s="293">
        <f t="shared" si="45"/>
        <v>0</v>
      </c>
      <c r="Z217" s="293">
        <f t="shared" si="45"/>
        <v>0</v>
      </c>
      <c r="AA217" s="293">
        <f t="shared" si="45"/>
        <v>0</v>
      </c>
      <c r="AB217" s="293">
        <f t="shared" si="45"/>
        <v>0</v>
      </c>
      <c r="AC217" s="293">
        <f t="shared" si="45"/>
        <v>15</v>
      </c>
      <c r="AD217" s="293">
        <f t="shared" si="45"/>
        <v>881</v>
      </c>
    </row>
    <row r="218" spans="1:30" s="277" customFormat="1" ht="16.5">
      <c r="E218" s="288"/>
      <c r="F218" s="288"/>
    </row>
    <row r="219" spans="1:30" s="277" customFormat="1" ht="16.5">
      <c r="B219" s="291" t="s">
        <v>65</v>
      </c>
      <c r="C219" s="660" t="s">
        <v>66</v>
      </c>
      <c r="D219" s="661"/>
      <c r="E219" s="661"/>
      <c r="F219" s="662"/>
      <c r="G219" s="292" t="s">
        <v>6</v>
      </c>
      <c r="H219" s="284" t="s">
        <v>7</v>
      </c>
      <c r="I219" s="284" t="s">
        <v>8</v>
      </c>
      <c r="J219" s="284" t="s">
        <v>9</v>
      </c>
      <c r="K219" s="284" t="s">
        <v>10</v>
      </c>
      <c r="L219" s="284" t="s">
        <v>11</v>
      </c>
      <c r="M219" s="284" t="s">
        <v>12</v>
      </c>
      <c r="N219" s="284" t="s">
        <v>13</v>
      </c>
      <c r="O219" s="284" t="s">
        <v>14</v>
      </c>
      <c r="P219" s="284" t="s">
        <v>15</v>
      </c>
      <c r="Q219" s="284" t="s">
        <v>16</v>
      </c>
      <c r="R219" s="284" t="s">
        <v>17</v>
      </c>
      <c r="S219" s="284" t="s">
        <v>18</v>
      </c>
      <c r="T219" s="284" t="s">
        <v>22</v>
      </c>
      <c r="U219" s="284" t="s">
        <v>23</v>
      </c>
      <c r="V219" s="284" t="s">
        <v>24</v>
      </c>
      <c r="W219" s="284" t="s">
        <v>25</v>
      </c>
      <c r="X219" s="284" t="s">
        <v>26</v>
      </c>
      <c r="Y219" s="284" t="s">
        <v>27</v>
      </c>
      <c r="Z219" s="284" t="s">
        <v>28</v>
      </c>
      <c r="AA219" s="284" t="s">
        <v>29</v>
      </c>
    </row>
    <row r="220" spans="1:30" s="277" customFormat="1" ht="16.5">
      <c r="C220" s="663"/>
      <c r="D220" s="664"/>
      <c r="E220" s="664"/>
      <c r="F220" s="665"/>
      <c r="G220" s="285">
        <f>G217</f>
        <v>1223</v>
      </c>
      <c r="H220" s="285">
        <f>H217+3</f>
        <v>4</v>
      </c>
      <c r="I220" s="285">
        <f>I217+6</f>
        <v>393</v>
      </c>
      <c r="J220" s="285">
        <f>J217+3</f>
        <v>435</v>
      </c>
      <c r="K220" s="285">
        <f>K217+5</f>
        <v>5</v>
      </c>
      <c r="L220" s="285">
        <f t="shared" ref="L220:S220" si="46">L217</f>
        <v>1</v>
      </c>
      <c r="M220" s="285">
        <f t="shared" si="46"/>
        <v>0</v>
      </c>
      <c r="N220" s="285">
        <f t="shared" si="46"/>
        <v>0</v>
      </c>
      <c r="O220" s="285">
        <f t="shared" si="46"/>
        <v>0</v>
      </c>
      <c r="P220" s="285">
        <f t="shared" si="46"/>
        <v>0</v>
      </c>
      <c r="Q220" s="285">
        <f t="shared" si="46"/>
        <v>28</v>
      </c>
      <c r="R220" s="285">
        <f t="shared" si="46"/>
        <v>0</v>
      </c>
      <c r="S220" s="285">
        <f t="shared" si="46"/>
        <v>0</v>
      </c>
      <c r="T220" s="285">
        <f>W214</f>
        <v>0</v>
      </c>
      <c r="U220" s="285">
        <f>X214</f>
        <v>0</v>
      </c>
      <c r="V220" s="285">
        <f>Y214</f>
        <v>0</v>
      </c>
      <c r="W220" s="285">
        <f>Z214</f>
        <v>0</v>
      </c>
      <c r="X220" s="285">
        <f>AA214</f>
        <v>0</v>
      </c>
      <c r="Y220" s="285">
        <f>AB217</f>
        <v>0</v>
      </c>
      <c r="Z220" s="285">
        <f>AC217</f>
        <v>15</v>
      </c>
      <c r="AA220" s="285">
        <f>SUM(H220:Z220)</f>
        <v>881</v>
      </c>
    </row>
    <row r="221" spans="1:30" s="277" customFormat="1" ht="16.5">
      <c r="E221" s="288"/>
      <c r="F221" s="288"/>
    </row>
    <row r="222" spans="1:30" s="277" customFormat="1" ht="30.75" customHeight="1">
      <c r="B222" s="291" t="s">
        <v>67</v>
      </c>
      <c r="C222" s="666" t="s">
        <v>68</v>
      </c>
      <c r="D222" s="666"/>
      <c r="E222" s="666"/>
      <c r="F222" s="666"/>
      <c r="G222" s="292" t="s">
        <v>6</v>
      </c>
      <c r="H222" s="667" t="s">
        <v>69</v>
      </c>
      <c r="I222" s="667"/>
      <c r="J222" s="667" t="s">
        <v>70</v>
      </c>
      <c r="K222" s="667"/>
      <c r="L222" s="284" t="s">
        <v>11</v>
      </c>
      <c r="M222" s="284" t="s">
        <v>12</v>
      </c>
      <c r="N222" s="284" t="s">
        <v>13</v>
      </c>
      <c r="O222" s="284" t="s">
        <v>14</v>
      </c>
      <c r="P222" s="284" t="s">
        <v>15</v>
      </c>
      <c r="Q222" s="284" t="s">
        <v>16</v>
      </c>
      <c r="R222" s="284" t="s">
        <v>17</v>
      </c>
      <c r="S222" s="284" t="s">
        <v>18</v>
      </c>
      <c r="T222" s="284" t="s">
        <v>22</v>
      </c>
      <c r="U222" s="284" t="s">
        <v>23</v>
      </c>
      <c r="V222" s="284" t="s">
        <v>24</v>
      </c>
      <c r="W222" s="284" t="s">
        <v>25</v>
      </c>
      <c r="X222" s="284" t="s">
        <v>26</v>
      </c>
      <c r="Y222" s="284" t="s">
        <v>27</v>
      </c>
      <c r="Z222" s="284" t="s">
        <v>28</v>
      </c>
      <c r="AA222" s="284" t="s">
        <v>29</v>
      </c>
    </row>
    <row r="223" spans="1:30" s="277" customFormat="1" ht="16.5">
      <c r="C223" s="666"/>
      <c r="D223" s="666"/>
      <c r="E223" s="666"/>
      <c r="F223" s="666"/>
      <c r="G223" s="285">
        <f>G217</f>
        <v>1223</v>
      </c>
      <c r="H223" s="668">
        <f>H220+J220</f>
        <v>439</v>
      </c>
      <c r="I223" s="668"/>
      <c r="J223" s="668">
        <f>I220+K220</f>
        <v>398</v>
      </c>
      <c r="K223" s="668"/>
      <c r="L223" s="285">
        <f>L220</f>
        <v>1</v>
      </c>
      <c r="M223" s="285" t="s">
        <v>790</v>
      </c>
      <c r="N223" s="285" t="s">
        <v>790</v>
      </c>
      <c r="O223" s="285" t="s">
        <v>790</v>
      </c>
      <c r="P223" s="285" t="s">
        <v>790</v>
      </c>
      <c r="Q223" s="285">
        <f t="shared" ref="Q223" si="47">Q220</f>
        <v>28</v>
      </c>
      <c r="R223" s="285" t="s">
        <v>790</v>
      </c>
      <c r="S223" s="285" t="s">
        <v>790</v>
      </c>
      <c r="T223" s="285" t="s">
        <v>790</v>
      </c>
      <c r="U223" s="285" t="s">
        <v>790</v>
      </c>
      <c r="V223" s="285" t="s">
        <v>790</v>
      </c>
      <c r="W223" s="285" t="s">
        <v>790</v>
      </c>
      <c r="X223" s="285" t="s">
        <v>790</v>
      </c>
      <c r="Y223" s="285">
        <f>Y220</f>
        <v>0</v>
      </c>
      <c r="Z223" s="285">
        <f>Z220</f>
        <v>15</v>
      </c>
      <c r="AA223" s="285">
        <f>SUM(H223:Z223)</f>
        <v>881</v>
      </c>
    </row>
    <row r="224" spans="1:30" s="274" customFormat="1"/>
    <row r="225" spans="1:30" s="274" customFormat="1"/>
    <row r="226" spans="1:30" s="70" customFormat="1" ht="16.5">
      <c r="A226" s="69" t="s">
        <v>0</v>
      </c>
      <c r="B226" s="75" t="s">
        <v>1</v>
      </c>
      <c r="C226" s="74" t="s">
        <v>2</v>
      </c>
      <c r="D226" s="74" t="s">
        <v>3</v>
      </c>
      <c r="E226" s="68" t="s">
        <v>4</v>
      </c>
      <c r="F226" s="68" t="s">
        <v>5</v>
      </c>
      <c r="G226" s="68" t="s">
        <v>6</v>
      </c>
      <c r="H226" s="76" t="s">
        <v>7</v>
      </c>
      <c r="I226" s="76" t="s">
        <v>8</v>
      </c>
      <c r="J226" s="76" t="s">
        <v>9</v>
      </c>
      <c r="K226" s="76" t="s">
        <v>10</v>
      </c>
      <c r="L226" s="76" t="s">
        <v>11</v>
      </c>
      <c r="M226" s="76" t="s">
        <v>12</v>
      </c>
      <c r="N226" s="76" t="s">
        <v>13</v>
      </c>
      <c r="O226" s="76" t="s">
        <v>14</v>
      </c>
      <c r="P226" s="76" t="s">
        <v>15</v>
      </c>
      <c r="Q226" s="76" t="s">
        <v>16</v>
      </c>
      <c r="R226" s="76" t="s">
        <v>17</v>
      </c>
      <c r="S226" s="76" t="s">
        <v>18</v>
      </c>
      <c r="T226" s="78" t="s">
        <v>19</v>
      </c>
      <c r="U226" s="78" t="s">
        <v>20</v>
      </c>
      <c r="V226" s="78" t="s">
        <v>21</v>
      </c>
      <c r="W226" s="76" t="s">
        <v>22</v>
      </c>
      <c r="X226" s="76" t="s">
        <v>23</v>
      </c>
      <c r="Y226" s="76" t="s">
        <v>24</v>
      </c>
      <c r="Z226" s="76" t="s">
        <v>25</v>
      </c>
      <c r="AA226" s="76" t="s">
        <v>26</v>
      </c>
      <c r="AB226" s="76" t="s">
        <v>27</v>
      </c>
      <c r="AC226" s="76" t="s">
        <v>28</v>
      </c>
      <c r="AD226" s="76" t="s">
        <v>29</v>
      </c>
    </row>
    <row r="227" spans="1:30" s="70" customFormat="1" ht="16.5">
      <c r="A227" s="71">
        <v>6</v>
      </c>
      <c r="B227" s="82">
        <v>2</v>
      </c>
      <c r="C227" s="72" t="s">
        <v>261</v>
      </c>
      <c r="D227" s="72"/>
      <c r="E227" s="81">
        <v>1320</v>
      </c>
      <c r="F227" s="72" t="s">
        <v>31</v>
      </c>
      <c r="G227" s="528">
        <v>517</v>
      </c>
      <c r="H227" s="77">
        <v>166</v>
      </c>
      <c r="I227" s="77">
        <v>101</v>
      </c>
      <c r="J227" s="77">
        <v>2</v>
      </c>
      <c r="K227" s="77">
        <v>2</v>
      </c>
      <c r="L227" s="77">
        <v>65</v>
      </c>
      <c r="M227" s="77">
        <v>0</v>
      </c>
      <c r="N227" s="77">
        <v>0</v>
      </c>
      <c r="O227" s="77">
        <v>0</v>
      </c>
      <c r="P227" s="77">
        <v>0</v>
      </c>
      <c r="Q227" s="77">
        <v>17</v>
      </c>
      <c r="R227" s="77">
        <v>0</v>
      </c>
      <c r="S227" s="77">
        <v>0</v>
      </c>
      <c r="T227" s="79">
        <v>5</v>
      </c>
      <c r="U227" s="79">
        <v>2</v>
      </c>
      <c r="V227" s="79"/>
      <c r="W227" s="77">
        <v>0</v>
      </c>
      <c r="X227" s="77">
        <v>0</v>
      </c>
      <c r="Y227" s="77">
        <v>0</v>
      </c>
      <c r="Z227" s="77">
        <v>0</v>
      </c>
      <c r="AA227" s="77">
        <v>0</v>
      </c>
      <c r="AB227" s="77">
        <v>0</v>
      </c>
      <c r="AC227" s="77">
        <v>16</v>
      </c>
      <c r="AD227" s="77">
        <f>SUM(H227:AC227)</f>
        <v>376</v>
      </c>
    </row>
    <row r="228" spans="1:30" s="70" customFormat="1" ht="16.5">
      <c r="A228" s="71">
        <v>6</v>
      </c>
      <c r="B228" s="82">
        <v>2</v>
      </c>
      <c r="C228" s="72" t="s">
        <v>261</v>
      </c>
      <c r="D228" s="72"/>
      <c r="E228" s="81">
        <v>1320</v>
      </c>
      <c r="F228" s="72" t="s">
        <v>32</v>
      </c>
      <c r="G228" s="528">
        <v>516</v>
      </c>
      <c r="H228" s="77">
        <v>116</v>
      </c>
      <c r="I228" s="77">
        <v>140</v>
      </c>
      <c r="J228" s="77">
        <v>4</v>
      </c>
      <c r="K228" s="77">
        <v>0</v>
      </c>
      <c r="L228" s="77">
        <v>60</v>
      </c>
      <c r="M228" s="77">
        <v>0</v>
      </c>
      <c r="N228" s="77">
        <v>0</v>
      </c>
      <c r="O228" s="77">
        <v>0</v>
      </c>
      <c r="P228" s="77">
        <v>0</v>
      </c>
      <c r="Q228" s="77">
        <v>19</v>
      </c>
      <c r="R228" s="77">
        <v>0</v>
      </c>
      <c r="S228" s="77">
        <v>0</v>
      </c>
      <c r="T228" s="79">
        <v>0</v>
      </c>
      <c r="U228" s="79">
        <v>4</v>
      </c>
      <c r="V228" s="79"/>
      <c r="W228" s="77">
        <v>0</v>
      </c>
      <c r="X228" s="77">
        <v>0</v>
      </c>
      <c r="Y228" s="77">
        <v>0</v>
      </c>
      <c r="Z228" s="77">
        <v>0</v>
      </c>
      <c r="AA228" s="77">
        <v>0</v>
      </c>
      <c r="AB228" s="77">
        <v>0</v>
      </c>
      <c r="AC228" s="77">
        <v>8</v>
      </c>
      <c r="AD228" s="77">
        <f t="shared" ref="AD228:AD230" si="48">SUM(H228:AC228)</f>
        <v>351</v>
      </c>
    </row>
    <row r="229" spans="1:30" s="70" customFormat="1" ht="16.5">
      <c r="A229" s="71">
        <v>6</v>
      </c>
      <c r="B229" s="82">
        <v>2</v>
      </c>
      <c r="C229" s="72" t="s">
        <v>261</v>
      </c>
      <c r="D229" s="72"/>
      <c r="E229" s="81">
        <v>1320</v>
      </c>
      <c r="F229" s="72" t="s">
        <v>33</v>
      </c>
      <c r="G229" s="528">
        <v>516</v>
      </c>
      <c r="H229" s="77">
        <v>129</v>
      </c>
      <c r="I229" s="77">
        <v>139</v>
      </c>
      <c r="J229" s="77">
        <v>6</v>
      </c>
      <c r="K229" s="77">
        <v>1</v>
      </c>
      <c r="L229" s="77">
        <v>64</v>
      </c>
      <c r="M229" s="77">
        <v>0</v>
      </c>
      <c r="N229" s="77">
        <v>0</v>
      </c>
      <c r="O229" s="77">
        <v>0</v>
      </c>
      <c r="P229" s="77">
        <v>0</v>
      </c>
      <c r="Q229" s="77">
        <v>19</v>
      </c>
      <c r="R229" s="77">
        <v>0</v>
      </c>
      <c r="S229" s="77">
        <v>0</v>
      </c>
      <c r="T229" s="79">
        <v>0</v>
      </c>
      <c r="U229" s="79">
        <v>1</v>
      </c>
      <c r="V229" s="79"/>
      <c r="W229" s="77">
        <v>0</v>
      </c>
      <c r="X229" s="77">
        <v>0</v>
      </c>
      <c r="Y229" s="77">
        <v>0</v>
      </c>
      <c r="Z229" s="77">
        <v>0</v>
      </c>
      <c r="AA229" s="77">
        <v>0</v>
      </c>
      <c r="AB229" s="77">
        <v>0</v>
      </c>
      <c r="AC229" s="77">
        <v>5</v>
      </c>
      <c r="AD229" s="77">
        <f t="shared" si="48"/>
        <v>364</v>
      </c>
    </row>
    <row r="230" spans="1:30" s="70" customFormat="1" ht="17.25" thickBot="1">
      <c r="A230" s="71">
        <v>6</v>
      </c>
      <c r="B230" s="82">
        <v>2</v>
      </c>
      <c r="C230" s="72" t="s">
        <v>261</v>
      </c>
      <c r="D230" s="72"/>
      <c r="E230" s="81">
        <v>1321</v>
      </c>
      <c r="F230" s="72" t="s">
        <v>31</v>
      </c>
      <c r="G230" s="541">
        <v>334</v>
      </c>
      <c r="H230" s="77">
        <v>102</v>
      </c>
      <c r="I230" s="77">
        <v>91</v>
      </c>
      <c r="J230" s="77">
        <v>16</v>
      </c>
      <c r="K230" s="77">
        <v>0</v>
      </c>
      <c r="L230" s="77">
        <v>11</v>
      </c>
      <c r="M230" s="77">
        <v>0</v>
      </c>
      <c r="N230" s="77">
        <v>0</v>
      </c>
      <c r="O230" s="77">
        <v>0</v>
      </c>
      <c r="P230" s="77">
        <v>0</v>
      </c>
      <c r="Q230" s="77">
        <v>4</v>
      </c>
      <c r="R230" s="77">
        <v>0</v>
      </c>
      <c r="S230" s="77">
        <v>0</v>
      </c>
      <c r="T230" s="79">
        <v>3</v>
      </c>
      <c r="U230" s="79">
        <v>3</v>
      </c>
      <c r="V230" s="79"/>
      <c r="W230" s="77">
        <v>0</v>
      </c>
      <c r="X230" s="77">
        <v>0</v>
      </c>
      <c r="Y230" s="77">
        <v>0</v>
      </c>
      <c r="Z230" s="77">
        <v>0</v>
      </c>
      <c r="AA230" s="77">
        <v>0</v>
      </c>
      <c r="AB230" s="77">
        <v>0</v>
      </c>
      <c r="AC230" s="77">
        <v>1</v>
      </c>
      <c r="AD230" s="77">
        <f t="shared" si="48"/>
        <v>231</v>
      </c>
    </row>
    <row r="231" spans="1:30" s="70" customFormat="1" ht="16.5">
      <c r="B231" s="83" t="s">
        <v>63</v>
      </c>
      <c r="C231" s="659" t="s">
        <v>64</v>
      </c>
      <c r="D231" s="659"/>
      <c r="E231" s="86"/>
      <c r="F231" s="86"/>
      <c r="G231" s="85">
        <f t="shared" ref="G231:AD231" si="49">SUM(G227:G230)</f>
        <v>1883</v>
      </c>
      <c r="H231" s="85">
        <f t="shared" si="49"/>
        <v>513</v>
      </c>
      <c r="I231" s="85">
        <f t="shared" si="49"/>
        <v>471</v>
      </c>
      <c r="J231" s="85">
        <f t="shared" si="49"/>
        <v>28</v>
      </c>
      <c r="K231" s="85">
        <f t="shared" si="49"/>
        <v>3</v>
      </c>
      <c r="L231" s="85">
        <f t="shared" si="49"/>
        <v>200</v>
      </c>
      <c r="M231" s="85">
        <f t="shared" si="49"/>
        <v>0</v>
      </c>
      <c r="N231" s="85">
        <f t="shared" si="49"/>
        <v>0</v>
      </c>
      <c r="O231" s="85">
        <f t="shared" si="49"/>
        <v>0</v>
      </c>
      <c r="P231" s="85">
        <f t="shared" si="49"/>
        <v>0</v>
      </c>
      <c r="Q231" s="85">
        <f t="shared" si="49"/>
        <v>59</v>
      </c>
      <c r="R231" s="85">
        <f t="shared" si="49"/>
        <v>0</v>
      </c>
      <c r="S231" s="85">
        <f t="shared" si="49"/>
        <v>0</v>
      </c>
      <c r="T231" s="85">
        <f t="shared" si="49"/>
        <v>8</v>
      </c>
      <c r="U231" s="85">
        <f t="shared" si="49"/>
        <v>10</v>
      </c>
      <c r="V231" s="85">
        <f t="shared" si="49"/>
        <v>0</v>
      </c>
      <c r="W231" s="85">
        <f t="shared" si="49"/>
        <v>0</v>
      </c>
      <c r="X231" s="85">
        <f t="shared" si="49"/>
        <v>0</v>
      </c>
      <c r="Y231" s="85">
        <f t="shared" si="49"/>
        <v>0</v>
      </c>
      <c r="Z231" s="85">
        <f t="shared" si="49"/>
        <v>0</v>
      </c>
      <c r="AA231" s="85">
        <f t="shared" si="49"/>
        <v>0</v>
      </c>
      <c r="AB231" s="85">
        <f t="shared" si="49"/>
        <v>0</v>
      </c>
      <c r="AC231" s="85">
        <f t="shared" si="49"/>
        <v>30</v>
      </c>
      <c r="AD231" s="85">
        <f t="shared" si="49"/>
        <v>1322</v>
      </c>
    </row>
    <row r="232" spans="1:30" s="70" customFormat="1" ht="16.5">
      <c r="E232" s="80"/>
      <c r="F232" s="80"/>
    </row>
    <row r="233" spans="1:30" s="70" customFormat="1" ht="16.5">
      <c r="B233" s="83" t="s">
        <v>65</v>
      </c>
      <c r="C233" s="660" t="s">
        <v>66</v>
      </c>
      <c r="D233" s="661"/>
      <c r="E233" s="661"/>
      <c r="F233" s="662"/>
      <c r="G233" s="84" t="s">
        <v>6</v>
      </c>
      <c r="H233" s="76" t="s">
        <v>7</v>
      </c>
      <c r="I233" s="76" t="s">
        <v>8</v>
      </c>
      <c r="J233" s="76" t="s">
        <v>9</v>
      </c>
      <c r="K233" s="76" t="s">
        <v>10</v>
      </c>
      <c r="L233" s="76" t="s">
        <v>11</v>
      </c>
      <c r="M233" s="76" t="s">
        <v>12</v>
      </c>
      <c r="N233" s="76" t="s">
        <v>13</v>
      </c>
      <c r="O233" s="76" t="s">
        <v>14</v>
      </c>
      <c r="P233" s="76" t="s">
        <v>15</v>
      </c>
      <c r="Q233" s="76" t="s">
        <v>16</v>
      </c>
      <c r="R233" s="76" t="s">
        <v>17</v>
      </c>
      <c r="S233" s="76" t="s">
        <v>18</v>
      </c>
      <c r="T233" s="76" t="s">
        <v>22</v>
      </c>
      <c r="U233" s="76" t="s">
        <v>23</v>
      </c>
      <c r="V233" s="76" t="s">
        <v>24</v>
      </c>
      <c r="W233" s="76" t="s">
        <v>25</v>
      </c>
      <c r="X233" s="76" t="s">
        <v>26</v>
      </c>
      <c r="Y233" s="76" t="s">
        <v>27</v>
      </c>
      <c r="Z233" s="76" t="s">
        <v>28</v>
      </c>
      <c r="AA233" s="76" t="s">
        <v>29</v>
      </c>
    </row>
    <row r="234" spans="1:30" s="70" customFormat="1" ht="16.5">
      <c r="C234" s="663"/>
      <c r="D234" s="664"/>
      <c r="E234" s="664"/>
      <c r="F234" s="665"/>
      <c r="G234" s="77">
        <f>G231</f>
        <v>1883</v>
      </c>
      <c r="H234" s="77">
        <v>517</v>
      </c>
      <c r="I234" s="77">
        <v>476</v>
      </c>
      <c r="J234" s="77">
        <v>32</v>
      </c>
      <c r="K234" s="77">
        <v>8</v>
      </c>
      <c r="L234" s="77">
        <f t="shared" ref="L234:S234" si="50">L231</f>
        <v>200</v>
      </c>
      <c r="M234" s="77">
        <f t="shared" si="50"/>
        <v>0</v>
      </c>
      <c r="N234" s="77">
        <f t="shared" si="50"/>
        <v>0</v>
      </c>
      <c r="O234" s="77">
        <f t="shared" si="50"/>
        <v>0</v>
      </c>
      <c r="P234" s="77">
        <f t="shared" si="50"/>
        <v>0</v>
      </c>
      <c r="Q234" s="77">
        <f t="shared" si="50"/>
        <v>59</v>
      </c>
      <c r="R234" s="77">
        <f t="shared" si="50"/>
        <v>0</v>
      </c>
      <c r="S234" s="77">
        <f t="shared" si="50"/>
        <v>0</v>
      </c>
      <c r="T234" s="77">
        <f>W227</f>
        <v>0</v>
      </c>
      <c r="U234" s="77">
        <f>X227</f>
        <v>0</v>
      </c>
      <c r="V234" s="77">
        <f>Y227</f>
        <v>0</v>
      </c>
      <c r="W234" s="77">
        <f>Z227</f>
        <v>0</v>
      </c>
      <c r="X234" s="77">
        <f>AA227</f>
        <v>0</v>
      </c>
      <c r="Y234" s="77">
        <f>AB231</f>
        <v>0</v>
      </c>
      <c r="Z234" s="77">
        <f>AC231</f>
        <v>30</v>
      </c>
      <c r="AA234" s="77">
        <f>SUM(H234:Z234)</f>
        <v>1322</v>
      </c>
    </row>
    <row r="235" spans="1:30" s="70" customFormat="1" ht="16.5">
      <c r="E235" s="80"/>
      <c r="F235" s="80"/>
    </row>
    <row r="236" spans="1:30" s="70" customFormat="1" ht="30.75" customHeight="1">
      <c r="B236" s="83" t="s">
        <v>67</v>
      </c>
      <c r="C236" s="666" t="s">
        <v>68</v>
      </c>
      <c r="D236" s="666"/>
      <c r="E236" s="666"/>
      <c r="F236" s="666"/>
      <c r="G236" s="84" t="s">
        <v>6</v>
      </c>
      <c r="H236" s="667" t="s">
        <v>69</v>
      </c>
      <c r="I236" s="667"/>
      <c r="J236" s="667" t="s">
        <v>70</v>
      </c>
      <c r="K236" s="667"/>
      <c r="L236" s="76" t="s">
        <v>11</v>
      </c>
      <c r="M236" s="76" t="s">
        <v>12</v>
      </c>
      <c r="N236" s="76" t="s">
        <v>13</v>
      </c>
      <c r="O236" s="76" t="s">
        <v>14</v>
      </c>
      <c r="P236" s="76" t="s">
        <v>15</v>
      </c>
      <c r="Q236" s="76" t="s">
        <v>16</v>
      </c>
      <c r="R236" s="76" t="s">
        <v>17</v>
      </c>
      <c r="S236" s="76" t="s">
        <v>18</v>
      </c>
      <c r="T236" s="76" t="s">
        <v>22</v>
      </c>
      <c r="U236" s="76" t="s">
        <v>23</v>
      </c>
      <c r="V236" s="76" t="s">
        <v>24</v>
      </c>
      <c r="W236" s="76" t="s">
        <v>25</v>
      </c>
      <c r="X236" s="76" t="s">
        <v>26</v>
      </c>
      <c r="Y236" s="76" t="s">
        <v>27</v>
      </c>
      <c r="Z236" s="76" t="s">
        <v>28</v>
      </c>
      <c r="AA236" s="76" t="s">
        <v>29</v>
      </c>
    </row>
    <row r="237" spans="1:30" s="70" customFormat="1" ht="16.5">
      <c r="C237" s="666"/>
      <c r="D237" s="666"/>
      <c r="E237" s="666"/>
      <c r="F237" s="666"/>
      <c r="G237" s="77">
        <f>G231</f>
        <v>1883</v>
      </c>
      <c r="H237" s="668">
        <f>H234+J234</f>
        <v>549</v>
      </c>
      <c r="I237" s="668"/>
      <c r="J237" s="668">
        <f>I234+K234</f>
        <v>484</v>
      </c>
      <c r="K237" s="668"/>
      <c r="L237" s="77">
        <f>L234</f>
        <v>200</v>
      </c>
      <c r="M237" s="77" t="s">
        <v>790</v>
      </c>
      <c r="N237" s="77" t="s">
        <v>790</v>
      </c>
      <c r="O237" s="77" t="s">
        <v>790</v>
      </c>
      <c r="P237" s="77" t="s">
        <v>790</v>
      </c>
      <c r="Q237" s="77">
        <f t="shared" ref="Q237" si="51">Q234</f>
        <v>59</v>
      </c>
      <c r="R237" s="77" t="s">
        <v>790</v>
      </c>
      <c r="S237" s="285" t="s">
        <v>790</v>
      </c>
      <c r="T237" s="285" t="s">
        <v>790</v>
      </c>
      <c r="U237" s="285" t="s">
        <v>790</v>
      </c>
      <c r="V237" s="285" t="s">
        <v>790</v>
      </c>
      <c r="W237" s="285" t="s">
        <v>790</v>
      </c>
      <c r="X237" s="285" t="s">
        <v>790</v>
      </c>
      <c r="Y237" s="77">
        <f>Y234</f>
        <v>0</v>
      </c>
      <c r="Z237" s="77">
        <f>Z234</f>
        <v>30</v>
      </c>
      <c r="AA237" s="77">
        <f>SUM(H237:Z237)</f>
        <v>1322</v>
      </c>
    </row>
    <row r="238" spans="1:30" s="67" customFormat="1"/>
    <row r="239" spans="1:30" s="67" customFormat="1"/>
    <row r="240" spans="1:30" s="277" customFormat="1" ht="16.5">
      <c r="A240" s="276" t="s">
        <v>0</v>
      </c>
      <c r="B240" s="283" t="s">
        <v>1</v>
      </c>
      <c r="C240" s="282" t="s">
        <v>2</v>
      </c>
      <c r="D240" s="282" t="s">
        <v>3</v>
      </c>
      <c r="E240" s="275" t="s">
        <v>4</v>
      </c>
      <c r="F240" s="275" t="s">
        <v>5</v>
      </c>
      <c r="G240" s="275" t="s">
        <v>6</v>
      </c>
      <c r="H240" s="284" t="s">
        <v>7</v>
      </c>
      <c r="I240" s="284" t="s">
        <v>8</v>
      </c>
      <c r="J240" s="284" t="s">
        <v>9</v>
      </c>
      <c r="K240" s="284" t="s">
        <v>10</v>
      </c>
      <c r="L240" s="284" t="s">
        <v>11</v>
      </c>
      <c r="M240" s="284" t="s">
        <v>12</v>
      </c>
      <c r="N240" s="284" t="s">
        <v>13</v>
      </c>
      <c r="O240" s="284" t="s">
        <v>14</v>
      </c>
      <c r="P240" s="284" t="s">
        <v>15</v>
      </c>
      <c r="Q240" s="284" t="s">
        <v>16</v>
      </c>
      <c r="R240" s="284" t="s">
        <v>17</v>
      </c>
      <c r="S240" s="284" t="s">
        <v>18</v>
      </c>
      <c r="T240" s="286" t="s">
        <v>19</v>
      </c>
      <c r="U240" s="286" t="s">
        <v>20</v>
      </c>
      <c r="V240" s="286" t="s">
        <v>21</v>
      </c>
      <c r="W240" s="284" t="s">
        <v>22</v>
      </c>
      <c r="X240" s="284" t="s">
        <v>23</v>
      </c>
      <c r="Y240" s="284" t="s">
        <v>24</v>
      </c>
      <c r="Z240" s="284" t="s">
        <v>25</v>
      </c>
      <c r="AA240" s="284" t="s">
        <v>26</v>
      </c>
      <c r="AB240" s="284" t="s">
        <v>27</v>
      </c>
      <c r="AC240" s="284" t="s">
        <v>28</v>
      </c>
      <c r="AD240" s="284" t="s">
        <v>29</v>
      </c>
    </row>
    <row r="241" spans="1:30" s="277" customFormat="1" ht="16.5">
      <c r="A241" s="279">
        <v>6</v>
      </c>
      <c r="B241" s="290">
        <v>260</v>
      </c>
      <c r="C241" s="280" t="s">
        <v>782</v>
      </c>
      <c r="D241" s="280"/>
      <c r="E241" s="289">
        <v>1324</v>
      </c>
      <c r="F241" s="280" t="s">
        <v>31</v>
      </c>
      <c r="G241" s="281">
        <v>455</v>
      </c>
      <c r="H241" s="285">
        <v>211</v>
      </c>
      <c r="I241" s="285">
        <v>74</v>
      </c>
      <c r="J241" s="285">
        <v>3</v>
      </c>
      <c r="K241" s="285">
        <v>0</v>
      </c>
      <c r="L241" s="285">
        <v>73</v>
      </c>
      <c r="M241" s="285">
        <v>1</v>
      </c>
      <c r="N241" s="285"/>
      <c r="O241" s="285">
        <v>0</v>
      </c>
      <c r="P241" s="285">
        <v>0</v>
      </c>
      <c r="Q241" s="285">
        <v>2</v>
      </c>
      <c r="R241" s="285"/>
      <c r="S241" s="285"/>
      <c r="T241" s="287">
        <v>3</v>
      </c>
      <c r="U241" s="287">
        <v>0</v>
      </c>
      <c r="V241" s="287"/>
      <c r="W241" s="285"/>
      <c r="X241" s="285"/>
      <c r="Y241" s="285"/>
      <c r="Z241" s="285"/>
      <c r="AA241" s="285"/>
      <c r="AB241" s="285">
        <v>0</v>
      </c>
      <c r="AC241" s="285">
        <v>6</v>
      </c>
      <c r="AD241" s="285">
        <f>SUM(H241:AC241)</f>
        <v>373</v>
      </c>
    </row>
    <row r="242" spans="1:30" s="277" customFormat="1" ht="16.5">
      <c r="A242" s="279">
        <v>6</v>
      </c>
      <c r="B242" s="290">
        <v>260</v>
      </c>
      <c r="C242" s="280" t="s">
        <v>782</v>
      </c>
      <c r="D242" s="280"/>
      <c r="E242" s="289">
        <v>1324</v>
      </c>
      <c r="F242" s="280" t="s">
        <v>32</v>
      </c>
      <c r="G242" s="281">
        <v>454</v>
      </c>
      <c r="H242" s="285">
        <v>200</v>
      </c>
      <c r="I242" s="285">
        <v>62</v>
      </c>
      <c r="J242" s="285">
        <v>4</v>
      </c>
      <c r="K242" s="285">
        <v>0</v>
      </c>
      <c r="L242" s="285">
        <v>88</v>
      </c>
      <c r="M242" s="285">
        <v>0</v>
      </c>
      <c r="N242" s="285"/>
      <c r="O242" s="285">
        <v>1</v>
      </c>
      <c r="P242" s="285">
        <v>0</v>
      </c>
      <c r="Q242" s="285">
        <v>3</v>
      </c>
      <c r="R242" s="285"/>
      <c r="S242" s="285"/>
      <c r="T242" s="287">
        <v>0</v>
      </c>
      <c r="U242" s="287">
        <v>0</v>
      </c>
      <c r="V242" s="287"/>
      <c r="W242" s="285"/>
      <c r="X242" s="285"/>
      <c r="Y242" s="285"/>
      <c r="Z242" s="285"/>
      <c r="AA242" s="285"/>
      <c r="AB242" s="285">
        <v>0</v>
      </c>
      <c r="AC242" s="285">
        <v>3</v>
      </c>
      <c r="AD242" s="285">
        <f t="shared" ref="AD242:AD253" si="52">SUM(H242:AC242)</f>
        <v>361</v>
      </c>
    </row>
    <row r="243" spans="1:30" s="277" customFormat="1" ht="16.5">
      <c r="A243" s="279">
        <v>6</v>
      </c>
      <c r="B243" s="290">
        <v>260</v>
      </c>
      <c r="C243" s="280" t="s">
        <v>782</v>
      </c>
      <c r="D243" s="280"/>
      <c r="E243" s="289">
        <v>1325</v>
      </c>
      <c r="F243" s="280" t="s">
        <v>31</v>
      </c>
      <c r="G243" s="281">
        <v>477</v>
      </c>
      <c r="H243" s="285">
        <v>124</v>
      </c>
      <c r="I243" s="285">
        <v>72</v>
      </c>
      <c r="J243" s="285">
        <v>16</v>
      </c>
      <c r="K243" s="285">
        <v>2</v>
      </c>
      <c r="L243" s="285">
        <v>40</v>
      </c>
      <c r="M243" s="285">
        <v>0</v>
      </c>
      <c r="N243" s="285"/>
      <c r="O243" s="285">
        <v>1</v>
      </c>
      <c r="P243" s="285">
        <v>0</v>
      </c>
      <c r="Q243" s="285">
        <v>22</v>
      </c>
      <c r="R243" s="285"/>
      <c r="S243" s="285"/>
      <c r="T243" s="287">
        <v>7</v>
      </c>
      <c r="U243" s="287">
        <v>0</v>
      </c>
      <c r="V243" s="287"/>
      <c r="W243" s="285"/>
      <c r="X243" s="285"/>
      <c r="Y243" s="285"/>
      <c r="Z243" s="285"/>
      <c r="AA243" s="285"/>
      <c r="AB243" s="285">
        <v>0</v>
      </c>
      <c r="AC243" s="285">
        <v>9</v>
      </c>
      <c r="AD243" s="285">
        <f t="shared" si="52"/>
        <v>293</v>
      </c>
    </row>
    <row r="244" spans="1:30" s="277" customFormat="1" ht="16.5">
      <c r="A244" s="279">
        <v>6</v>
      </c>
      <c r="B244" s="290">
        <v>260</v>
      </c>
      <c r="C244" s="280" t="s">
        <v>782</v>
      </c>
      <c r="D244" s="280"/>
      <c r="E244" s="289">
        <v>1325</v>
      </c>
      <c r="F244" s="280" t="s">
        <v>32</v>
      </c>
      <c r="G244" s="281">
        <v>476</v>
      </c>
      <c r="H244" s="285">
        <v>147</v>
      </c>
      <c r="I244" s="285">
        <v>42</v>
      </c>
      <c r="J244" s="285">
        <v>7</v>
      </c>
      <c r="K244" s="285">
        <v>2</v>
      </c>
      <c r="L244" s="285">
        <v>49</v>
      </c>
      <c r="M244" s="285">
        <v>0</v>
      </c>
      <c r="N244" s="285"/>
      <c r="O244" s="285">
        <v>4</v>
      </c>
      <c r="P244" s="285">
        <v>0</v>
      </c>
      <c r="Q244" s="285">
        <v>12</v>
      </c>
      <c r="R244" s="285"/>
      <c r="S244" s="285"/>
      <c r="T244" s="287">
        <v>2</v>
      </c>
      <c r="U244" s="287">
        <v>0</v>
      </c>
      <c r="V244" s="287"/>
      <c r="W244" s="285"/>
      <c r="X244" s="285"/>
      <c r="Y244" s="285"/>
      <c r="Z244" s="285"/>
      <c r="AA244" s="285"/>
      <c r="AB244" s="285">
        <v>0</v>
      </c>
      <c r="AC244" s="285">
        <v>14</v>
      </c>
      <c r="AD244" s="285">
        <f t="shared" si="52"/>
        <v>279</v>
      </c>
    </row>
    <row r="245" spans="1:30" s="277" customFormat="1" ht="16.5">
      <c r="A245" s="279">
        <v>6</v>
      </c>
      <c r="B245" s="290">
        <v>260</v>
      </c>
      <c r="C245" s="280" t="s">
        <v>782</v>
      </c>
      <c r="D245" s="280"/>
      <c r="E245" s="289">
        <v>1326</v>
      </c>
      <c r="F245" s="280" t="s">
        <v>31</v>
      </c>
      <c r="G245" s="281">
        <v>506</v>
      </c>
      <c r="H245" s="285">
        <v>153</v>
      </c>
      <c r="I245" s="285">
        <v>151</v>
      </c>
      <c r="J245" s="285">
        <v>7</v>
      </c>
      <c r="K245" s="285">
        <v>3</v>
      </c>
      <c r="L245" s="285">
        <v>57</v>
      </c>
      <c r="M245" s="285">
        <v>1</v>
      </c>
      <c r="N245" s="285"/>
      <c r="O245" s="285">
        <v>3</v>
      </c>
      <c r="P245" s="285">
        <v>0</v>
      </c>
      <c r="Q245" s="285">
        <v>1</v>
      </c>
      <c r="R245" s="285"/>
      <c r="S245" s="285"/>
      <c r="T245" s="287">
        <v>0</v>
      </c>
      <c r="U245" s="287">
        <v>1</v>
      </c>
      <c r="V245" s="287"/>
      <c r="W245" s="285"/>
      <c r="X245" s="285"/>
      <c r="Y245" s="285"/>
      <c r="Z245" s="285"/>
      <c r="AA245" s="285"/>
      <c r="AB245" s="285">
        <v>0</v>
      </c>
      <c r="AC245" s="285">
        <v>4</v>
      </c>
      <c r="AD245" s="285">
        <f t="shared" si="52"/>
        <v>381</v>
      </c>
    </row>
    <row r="246" spans="1:30" s="277" customFormat="1" ht="16.5">
      <c r="A246" s="279">
        <v>6</v>
      </c>
      <c r="B246" s="290">
        <v>260</v>
      </c>
      <c r="C246" s="280" t="s">
        <v>782</v>
      </c>
      <c r="D246" s="280"/>
      <c r="E246" s="289">
        <v>1326</v>
      </c>
      <c r="F246" s="280" t="s">
        <v>32</v>
      </c>
      <c r="G246" s="281">
        <v>506</v>
      </c>
      <c r="H246" s="285">
        <v>155</v>
      </c>
      <c r="I246" s="285">
        <v>162</v>
      </c>
      <c r="J246" s="285">
        <v>3</v>
      </c>
      <c r="K246" s="285">
        <v>0</v>
      </c>
      <c r="L246" s="285">
        <v>25</v>
      </c>
      <c r="M246" s="285">
        <v>0</v>
      </c>
      <c r="N246" s="285"/>
      <c r="O246" s="285">
        <v>1</v>
      </c>
      <c r="P246" s="285">
        <v>1</v>
      </c>
      <c r="Q246" s="285">
        <v>6</v>
      </c>
      <c r="R246" s="285"/>
      <c r="S246" s="285"/>
      <c r="T246" s="287">
        <v>3</v>
      </c>
      <c r="U246" s="287">
        <v>0</v>
      </c>
      <c r="V246" s="287"/>
      <c r="W246" s="285"/>
      <c r="X246" s="285"/>
      <c r="Y246" s="285"/>
      <c r="Z246" s="285"/>
      <c r="AA246" s="285"/>
      <c r="AB246" s="285">
        <v>0</v>
      </c>
      <c r="AC246" s="285">
        <v>13</v>
      </c>
      <c r="AD246" s="285">
        <f t="shared" si="52"/>
        <v>369</v>
      </c>
    </row>
    <row r="247" spans="1:30" s="277" customFormat="1" ht="16.5">
      <c r="A247" s="279">
        <v>6</v>
      </c>
      <c r="B247" s="290">
        <v>260</v>
      </c>
      <c r="C247" s="280" t="s">
        <v>782</v>
      </c>
      <c r="D247" s="280"/>
      <c r="E247" s="289">
        <v>1327</v>
      </c>
      <c r="F247" s="280" t="s">
        <v>31</v>
      </c>
      <c r="G247" s="281">
        <v>462</v>
      </c>
      <c r="H247" s="285">
        <v>174</v>
      </c>
      <c r="I247" s="285">
        <v>43</v>
      </c>
      <c r="J247" s="285">
        <v>2</v>
      </c>
      <c r="K247" s="285">
        <v>0</v>
      </c>
      <c r="L247" s="285">
        <v>55</v>
      </c>
      <c r="M247" s="285">
        <v>1</v>
      </c>
      <c r="N247" s="285"/>
      <c r="O247" s="285">
        <v>2</v>
      </c>
      <c r="P247" s="285">
        <v>1</v>
      </c>
      <c r="Q247" s="285">
        <v>17</v>
      </c>
      <c r="R247" s="285"/>
      <c r="S247" s="285"/>
      <c r="T247" s="287">
        <v>0</v>
      </c>
      <c r="U247" s="287">
        <v>0</v>
      </c>
      <c r="V247" s="287"/>
      <c r="W247" s="285"/>
      <c r="X247" s="285"/>
      <c r="Y247" s="285"/>
      <c r="Z247" s="285"/>
      <c r="AA247" s="285"/>
      <c r="AB247" s="285">
        <v>0</v>
      </c>
      <c r="AC247" s="285">
        <v>12</v>
      </c>
      <c r="AD247" s="285">
        <f t="shared" si="52"/>
        <v>307</v>
      </c>
    </row>
    <row r="248" spans="1:30" s="277" customFormat="1" ht="16.5">
      <c r="A248" s="279">
        <v>6</v>
      </c>
      <c r="B248" s="290">
        <v>260</v>
      </c>
      <c r="C248" s="280" t="s">
        <v>782</v>
      </c>
      <c r="D248" s="280"/>
      <c r="E248" s="289">
        <v>1327</v>
      </c>
      <c r="F248" s="280" t="s">
        <v>79</v>
      </c>
      <c r="G248" s="281">
        <v>182</v>
      </c>
      <c r="H248" s="285">
        <v>87</v>
      </c>
      <c r="I248" s="285">
        <v>24</v>
      </c>
      <c r="J248" s="285">
        <v>0</v>
      </c>
      <c r="K248" s="285">
        <v>0</v>
      </c>
      <c r="L248" s="285">
        <v>38</v>
      </c>
      <c r="M248" s="285">
        <v>0</v>
      </c>
      <c r="N248" s="285"/>
      <c r="O248" s="285">
        <v>0</v>
      </c>
      <c r="P248" s="285">
        <v>0</v>
      </c>
      <c r="Q248" s="285">
        <v>0</v>
      </c>
      <c r="R248" s="285"/>
      <c r="S248" s="285"/>
      <c r="T248" s="287">
        <v>0</v>
      </c>
      <c r="U248" s="287">
        <v>0</v>
      </c>
      <c r="V248" s="287"/>
      <c r="W248" s="285"/>
      <c r="X248" s="285"/>
      <c r="Y248" s="285"/>
      <c r="Z248" s="285"/>
      <c r="AA248" s="285"/>
      <c r="AB248" s="285">
        <v>0</v>
      </c>
      <c r="AC248" s="285">
        <v>7</v>
      </c>
      <c r="AD248" s="285">
        <f t="shared" si="52"/>
        <v>156</v>
      </c>
    </row>
    <row r="249" spans="1:30" s="277" customFormat="1" ht="16.5">
      <c r="A249" s="279">
        <v>6</v>
      </c>
      <c r="B249" s="290">
        <v>260</v>
      </c>
      <c r="C249" s="280" t="s">
        <v>782</v>
      </c>
      <c r="D249" s="280"/>
      <c r="E249" s="289">
        <v>1328</v>
      </c>
      <c r="F249" s="280" t="s">
        <v>31</v>
      </c>
      <c r="G249" s="281">
        <v>152</v>
      </c>
      <c r="H249" s="285">
        <v>61</v>
      </c>
      <c r="I249" s="285">
        <v>30</v>
      </c>
      <c r="J249" s="285">
        <v>11</v>
      </c>
      <c r="K249" s="285">
        <v>0</v>
      </c>
      <c r="L249" s="285">
        <v>14</v>
      </c>
      <c r="M249" s="285">
        <v>0</v>
      </c>
      <c r="N249" s="285"/>
      <c r="O249" s="285">
        <v>0</v>
      </c>
      <c r="P249" s="285">
        <v>0</v>
      </c>
      <c r="Q249" s="285">
        <v>1</v>
      </c>
      <c r="R249" s="285"/>
      <c r="S249" s="285"/>
      <c r="T249" s="287">
        <v>0</v>
      </c>
      <c r="U249" s="287">
        <v>0</v>
      </c>
      <c r="V249" s="287"/>
      <c r="W249" s="285"/>
      <c r="X249" s="285"/>
      <c r="Y249" s="285"/>
      <c r="Z249" s="285"/>
      <c r="AA249" s="285"/>
      <c r="AB249" s="285">
        <v>0</v>
      </c>
      <c r="AC249" s="285">
        <v>0</v>
      </c>
      <c r="AD249" s="285">
        <f t="shared" si="52"/>
        <v>117</v>
      </c>
    </row>
    <row r="250" spans="1:30" s="277" customFormat="1" ht="16.5">
      <c r="A250" s="279">
        <v>6</v>
      </c>
      <c r="B250" s="290">
        <v>260</v>
      </c>
      <c r="C250" s="280" t="s">
        <v>782</v>
      </c>
      <c r="D250" s="280"/>
      <c r="E250" s="289">
        <v>1329</v>
      </c>
      <c r="F250" s="280" t="s">
        <v>31</v>
      </c>
      <c r="G250" s="281">
        <v>245</v>
      </c>
      <c r="H250" s="285">
        <v>61</v>
      </c>
      <c r="I250" s="285">
        <v>52</v>
      </c>
      <c r="J250" s="285">
        <v>3</v>
      </c>
      <c r="K250" s="285">
        <v>0</v>
      </c>
      <c r="L250" s="285">
        <v>44</v>
      </c>
      <c r="M250" s="285">
        <v>0</v>
      </c>
      <c r="N250" s="285"/>
      <c r="O250" s="285">
        <v>0</v>
      </c>
      <c r="P250" s="285">
        <v>0</v>
      </c>
      <c r="Q250" s="285">
        <v>0</v>
      </c>
      <c r="R250" s="285"/>
      <c r="S250" s="285"/>
      <c r="T250" s="287">
        <v>0</v>
      </c>
      <c r="U250" s="287">
        <v>0</v>
      </c>
      <c r="V250" s="287"/>
      <c r="W250" s="285"/>
      <c r="X250" s="285"/>
      <c r="Y250" s="285"/>
      <c r="Z250" s="285"/>
      <c r="AA250" s="285"/>
      <c r="AB250" s="285">
        <v>0</v>
      </c>
      <c r="AC250" s="285">
        <v>3</v>
      </c>
      <c r="AD250" s="285">
        <f t="shared" si="52"/>
        <v>163</v>
      </c>
    </row>
    <row r="251" spans="1:30" s="277" customFormat="1" ht="16.5">
      <c r="A251" s="279">
        <v>6</v>
      </c>
      <c r="B251" s="290">
        <v>260</v>
      </c>
      <c r="C251" s="280" t="s">
        <v>782</v>
      </c>
      <c r="D251" s="280"/>
      <c r="E251" s="289">
        <v>1330</v>
      </c>
      <c r="F251" s="280" t="s">
        <v>31</v>
      </c>
      <c r="G251" s="281">
        <v>302</v>
      </c>
      <c r="H251" s="285">
        <v>144</v>
      </c>
      <c r="I251" s="285">
        <v>65</v>
      </c>
      <c r="J251" s="285">
        <v>3</v>
      </c>
      <c r="K251" s="285">
        <v>1</v>
      </c>
      <c r="L251" s="285">
        <v>15</v>
      </c>
      <c r="M251" s="285">
        <v>0</v>
      </c>
      <c r="N251" s="285"/>
      <c r="O251" s="285">
        <v>1</v>
      </c>
      <c r="P251" s="285">
        <v>0</v>
      </c>
      <c r="Q251" s="285">
        <v>0</v>
      </c>
      <c r="R251" s="285"/>
      <c r="S251" s="285"/>
      <c r="T251" s="287">
        <v>0</v>
      </c>
      <c r="U251" s="287">
        <v>0</v>
      </c>
      <c r="V251" s="287"/>
      <c r="W251" s="285"/>
      <c r="X251" s="285"/>
      <c r="Y251" s="285"/>
      <c r="Z251" s="285"/>
      <c r="AA251" s="285"/>
      <c r="AB251" s="285">
        <v>0</v>
      </c>
      <c r="AC251" s="285">
        <v>1</v>
      </c>
      <c r="AD251" s="285">
        <f t="shared" si="52"/>
        <v>230</v>
      </c>
    </row>
    <row r="252" spans="1:30" s="277" customFormat="1" ht="16.5">
      <c r="A252" s="279">
        <v>6</v>
      </c>
      <c r="B252" s="290">
        <v>260</v>
      </c>
      <c r="C252" s="280" t="s">
        <v>782</v>
      </c>
      <c r="D252" s="280"/>
      <c r="E252" s="289">
        <v>1331</v>
      </c>
      <c r="F252" s="280" t="s">
        <v>31</v>
      </c>
      <c r="G252" s="281">
        <v>537</v>
      </c>
      <c r="H252" s="285">
        <v>45</v>
      </c>
      <c r="I252" s="285">
        <v>86</v>
      </c>
      <c r="J252" s="285">
        <v>105</v>
      </c>
      <c r="K252" s="285">
        <v>0</v>
      </c>
      <c r="L252" s="285">
        <v>142</v>
      </c>
      <c r="M252" s="285">
        <v>0</v>
      </c>
      <c r="N252" s="285"/>
      <c r="O252" s="285">
        <v>0</v>
      </c>
      <c r="P252" s="285">
        <v>0</v>
      </c>
      <c r="Q252" s="285">
        <v>1</v>
      </c>
      <c r="R252" s="285"/>
      <c r="S252" s="285"/>
      <c r="T252" s="287">
        <v>0</v>
      </c>
      <c r="U252" s="287">
        <v>0</v>
      </c>
      <c r="V252" s="287"/>
      <c r="W252" s="285"/>
      <c r="X252" s="285"/>
      <c r="Y252" s="285"/>
      <c r="Z252" s="285"/>
      <c r="AA252" s="285"/>
      <c r="AB252" s="285">
        <v>0</v>
      </c>
      <c r="AC252" s="285">
        <v>8</v>
      </c>
      <c r="AD252" s="285">
        <f t="shared" si="52"/>
        <v>387</v>
      </c>
    </row>
    <row r="253" spans="1:30" s="277" customFormat="1" ht="16.5">
      <c r="A253" s="279">
        <v>6</v>
      </c>
      <c r="B253" s="290">
        <v>260</v>
      </c>
      <c r="C253" s="280" t="s">
        <v>782</v>
      </c>
      <c r="D253" s="280"/>
      <c r="E253" s="289">
        <v>1332</v>
      </c>
      <c r="F253" s="280" t="s">
        <v>31</v>
      </c>
      <c r="G253" s="281">
        <v>147</v>
      </c>
      <c r="H253" s="285">
        <v>30</v>
      </c>
      <c r="I253" s="285">
        <v>33</v>
      </c>
      <c r="J253" s="285">
        <v>2</v>
      </c>
      <c r="K253" s="285">
        <v>1</v>
      </c>
      <c r="L253" s="285">
        <v>2</v>
      </c>
      <c r="M253" s="285">
        <v>0</v>
      </c>
      <c r="N253" s="285"/>
      <c r="O253" s="285">
        <v>1</v>
      </c>
      <c r="P253" s="285">
        <v>0</v>
      </c>
      <c r="Q253" s="285">
        <v>4</v>
      </c>
      <c r="R253" s="285"/>
      <c r="S253" s="285"/>
      <c r="T253" s="287">
        <v>0</v>
      </c>
      <c r="U253" s="287">
        <v>0</v>
      </c>
      <c r="V253" s="287"/>
      <c r="W253" s="285"/>
      <c r="X253" s="285"/>
      <c r="Y253" s="285"/>
      <c r="Z253" s="285"/>
      <c r="AA253" s="285"/>
      <c r="AB253" s="285">
        <v>0</v>
      </c>
      <c r="AC253" s="285">
        <v>3</v>
      </c>
      <c r="AD253" s="285">
        <f t="shared" si="52"/>
        <v>76</v>
      </c>
    </row>
    <row r="254" spans="1:30" s="277" customFormat="1" ht="16.5">
      <c r="B254" s="291" t="s">
        <v>63</v>
      </c>
      <c r="C254" s="659" t="s">
        <v>64</v>
      </c>
      <c r="D254" s="659"/>
      <c r="E254" s="467"/>
      <c r="F254" s="467"/>
      <c r="G254" s="293">
        <f>SUM(G241:G253)</f>
        <v>4901</v>
      </c>
      <c r="H254" s="293">
        <f t="shared" ref="H254:AD254" si="53">SUM(H241:H253)</f>
        <v>1592</v>
      </c>
      <c r="I254" s="293">
        <f t="shared" si="53"/>
        <v>896</v>
      </c>
      <c r="J254" s="293">
        <f t="shared" si="53"/>
        <v>166</v>
      </c>
      <c r="K254" s="293">
        <f t="shared" si="53"/>
        <v>9</v>
      </c>
      <c r="L254" s="293">
        <f t="shared" si="53"/>
        <v>642</v>
      </c>
      <c r="M254" s="293">
        <f t="shared" si="53"/>
        <v>3</v>
      </c>
      <c r="N254" s="293">
        <f t="shared" si="53"/>
        <v>0</v>
      </c>
      <c r="O254" s="293">
        <f t="shared" si="53"/>
        <v>14</v>
      </c>
      <c r="P254" s="293">
        <f t="shared" si="53"/>
        <v>2</v>
      </c>
      <c r="Q254" s="293">
        <f t="shared" si="53"/>
        <v>69</v>
      </c>
      <c r="R254" s="293">
        <f t="shared" si="53"/>
        <v>0</v>
      </c>
      <c r="S254" s="293">
        <f t="shared" si="53"/>
        <v>0</v>
      </c>
      <c r="T254" s="293">
        <f t="shared" si="53"/>
        <v>15</v>
      </c>
      <c r="U254" s="293">
        <f t="shared" si="53"/>
        <v>1</v>
      </c>
      <c r="V254" s="293">
        <f t="shared" si="53"/>
        <v>0</v>
      </c>
      <c r="W254" s="293">
        <f t="shared" si="53"/>
        <v>0</v>
      </c>
      <c r="X254" s="293">
        <f t="shared" si="53"/>
        <v>0</v>
      </c>
      <c r="Y254" s="293">
        <f t="shared" si="53"/>
        <v>0</v>
      </c>
      <c r="Z254" s="293">
        <f t="shared" si="53"/>
        <v>0</v>
      </c>
      <c r="AA254" s="293">
        <f t="shared" si="53"/>
        <v>0</v>
      </c>
      <c r="AB254" s="293">
        <f t="shared" si="53"/>
        <v>0</v>
      </c>
      <c r="AC254" s="293">
        <f t="shared" si="53"/>
        <v>83</v>
      </c>
      <c r="AD254" s="293">
        <f t="shared" si="53"/>
        <v>3492</v>
      </c>
    </row>
    <row r="255" spans="1:30" s="277" customFormat="1" ht="16.5">
      <c r="E255" s="288"/>
      <c r="F255" s="288"/>
      <c r="T255" s="277">
        <f>T254/2</f>
        <v>7.5</v>
      </c>
    </row>
    <row r="256" spans="1:30" s="277" customFormat="1" ht="16.5">
      <c r="B256" s="291" t="s">
        <v>65</v>
      </c>
      <c r="C256" s="660" t="s">
        <v>66</v>
      </c>
      <c r="D256" s="661"/>
      <c r="E256" s="661"/>
      <c r="F256" s="662"/>
      <c r="G256" s="292" t="s">
        <v>6</v>
      </c>
      <c r="H256" s="284" t="s">
        <v>7</v>
      </c>
      <c r="I256" s="284" t="s">
        <v>8</v>
      </c>
      <c r="J256" s="284" t="s">
        <v>9</v>
      </c>
      <c r="K256" s="284" t="s">
        <v>10</v>
      </c>
      <c r="L256" s="284" t="s">
        <v>11</v>
      </c>
      <c r="M256" s="284" t="s">
        <v>12</v>
      </c>
      <c r="N256" s="284" t="s">
        <v>13</v>
      </c>
      <c r="O256" s="284" t="s">
        <v>14</v>
      </c>
      <c r="P256" s="284" t="s">
        <v>15</v>
      </c>
      <c r="Q256" s="284" t="s">
        <v>16</v>
      </c>
      <c r="R256" s="284" t="s">
        <v>17</v>
      </c>
      <c r="S256" s="284" t="s">
        <v>18</v>
      </c>
      <c r="T256" s="284" t="s">
        <v>22</v>
      </c>
      <c r="U256" s="284" t="s">
        <v>23</v>
      </c>
      <c r="V256" s="284" t="s">
        <v>24</v>
      </c>
      <c r="W256" s="284" t="s">
        <v>25</v>
      </c>
      <c r="X256" s="284" t="s">
        <v>26</v>
      </c>
      <c r="Y256" s="284" t="s">
        <v>27</v>
      </c>
      <c r="Z256" s="284" t="s">
        <v>28</v>
      </c>
      <c r="AA256" s="284" t="s">
        <v>29</v>
      </c>
    </row>
    <row r="257" spans="1:30" s="277" customFormat="1" ht="16.5">
      <c r="C257" s="663"/>
      <c r="D257" s="664"/>
      <c r="E257" s="664"/>
      <c r="F257" s="665"/>
      <c r="G257" s="285">
        <f>G254</f>
        <v>4901</v>
      </c>
      <c r="H257" s="285">
        <f>H254+8</f>
        <v>1600</v>
      </c>
      <c r="I257" s="285">
        <f>I254+1</f>
        <v>897</v>
      </c>
      <c r="J257" s="285">
        <f>J254+7</f>
        <v>173</v>
      </c>
      <c r="K257" s="285">
        <f t="shared" ref="K257:S257" si="54">K254</f>
        <v>9</v>
      </c>
      <c r="L257" s="285">
        <f t="shared" si="54"/>
        <v>642</v>
      </c>
      <c r="M257" s="285">
        <f t="shared" si="54"/>
        <v>3</v>
      </c>
      <c r="N257" s="285">
        <f t="shared" si="54"/>
        <v>0</v>
      </c>
      <c r="O257" s="285">
        <f t="shared" si="54"/>
        <v>14</v>
      </c>
      <c r="P257" s="285">
        <f t="shared" si="54"/>
        <v>2</v>
      </c>
      <c r="Q257" s="285">
        <f t="shared" si="54"/>
        <v>69</v>
      </c>
      <c r="R257" s="285">
        <f t="shared" si="54"/>
        <v>0</v>
      </c>
      <c r="S257" s="285">
        <f t="shared" si="54"/>
        <v>0</v>
      </c>
      <c r="T257" s="285">
        <f>W254</f>
        <v>0</v>
      </c>
      <c r="U257" s="285">
        <f t="shared" ref="U257:Z257" si="55">X254</f>
        <v>0</v>
      </c>
      <c r="V257" s="285">
        <f t="shared" si="55"/>
        <v>0</v>
      </c>
      <c r="W257" s="285">
        <f t="shared" si="55"/>
        <v>0</v>
      </c>
      <c r="X257" s="285">
        <f t="shared" si="55"/>
        <v>0</v>
      </c>
      <c r="Y257" s="285">
        <f t="shared" si="55"/>
        <v>0</v>
      </c>
      <c r="Z257" s="285">
        <f t="shared" si="55"/>
        <v>83</v>
      </c>
      <c r="AA257" s="285">
        <f>SUM(H257:Z257)</f>
        <v>3492</v>
      </c>
    </row>
    <row r="258" spans="1:30" s="277" customFormat="1" ht="16.5">
      <c r="E258" s="288"/>
      <c r="F258" s="288"/>
    </row>
    <row r="259" spans="1:30" s="277" customFormat="1" ht="30.75" customHeight="1">
      <c r="B259" s="291" t="s">
        <v>67</v>
      </c>
      <c r="C259" s="666" t="s">
        <v>68</v>
      </c>
      <c r="D259" s="666"/>
      <c r="E259" s="666"/>
      <c r="F259" s="666"/>
      <c r="G259" s="292" t="s">
        <v>6</v>
      </c>
      <c r="H259" s="667" t="s">
        <v>69</v>
      </c>
      <c r="I259" s="667"/>
      <c r="J259" s="667" t="s">
        <v>70</v>
      </c>
      <c r="K259" s="667"/>
      <c r="L259" s="284" t="s">
        <v>11</v>
      </c>
      <c r="M259" s="284" t="s">
        <v>12</v>
      </c>
      <c r="N259" s="284" t="s">
        <v>13</v>
      </c>
      <c r="O259" s="284" t="s">
        <v>14</v>
      </c>
      <c r="P259" s="284" t="s">
        <v>15</v>
      </c>
      <c r="Q259" s="284" t="s">
        <v>16</v>
      </c>
      <c r="R259" s="284" t="s">
        <v>17</v>
      </c>
      <c r="S259" s="284" t="s">
        <v>18</v>
      </c>
      <c r="T259" s="284" t="s">
        <v>22</v>
      </c>
      <c r="U259" s="284" t="s">
        <v>23</v>
      </c>
      <c r="V259" s="284" t="s">
        <v>24</v>
      </c>
      <c r="W259" s="284" t="s">
        <v>25</v>
      </c>
      <c r="X259" s="284" t="s">
        <v>26</v>
      </c>
      <c r="Y259" s="284" t="s">
        <v>27</v>
      </c>
      <c r="Z259" s="284" t="s">
        <v>28</v>
      </c>
      <c r="AA259" s="284" t="s">
        <v>29</v>
      </c>
    </row>
    <row r="260" spans="1:30" s="277" customFormat="1" ht="16.5">
      <c r="C260" s="666"/>
      <c r="D260" s="666"/>
      <c r="E260" s="666"/>
      <c r="F260" s="666"/>
      <c r="G260" s="285">
        <f>G254</f>
        <v>4901</v>
      </c>
      <c r="H260" s="668">
        <f>H257+J257</f>
        <v>1773</v>
      </c>
      <c r="I260" s="668"/>
      <c r="J260" s="668">
        <f>I257+K257</f>
        <v>906</v>
      </c>
      <c r="K260" s="668"/>
      <c r="L260" s="285">
        <f>L257</f>
        <v>642</v>
      </c>
      <c r="M260" s="285">
        <f t="shared" ref="M260:Q260" si="56">M257</f>
        <v>3</v>
      </c>
      <c r="N260" s="285" t="s">
        <v>790</v>
      </c>
      <c r="O260" s="285">
        <f t="shared" si="56"/>
        <v>14</v>
      </c>
      <c r="P260" s="285">
        <f t="shared" si="56"/>
        <v>2</v>
      </c>
      <c r="Q260" s="285">
        <f t="shared" si="56"/>
        <v>69</v>
      </c>
      <c r="R260" s="285" t="s">
        <v>790</v>
      </c>
      <c r="S260" s="285" t="s">
        <v>790</v>
      </c>
      <c r="T260" s="285" t="s">
        <v>790</v>
      </c>
      <c r="U260" s="285" t="s">
        <v>790</v>
      </c>
      <c r="V260" s="285" t="s">
        <v>790</v>
      </c>
      <c r="W260" s="285" t="s">
        <v>790</v>
      </c>
      <c r="X260" s="285" t="s">
        <v>790</v>
      </c>
      <c r="Y260" s="285">
        <f>Y257</f>
        <v>0</v>
      </c>
      <c r="Z260" s="285">
        <f>Z257</f>
        <v>83</v>
      </c>
      <c r="AA260" s="285">
        <f>SUM(H260:Z260)</f>
        <v>3492</v>
      </c>
    </row>
    <row r="261" spans="1:30" s="274" customFormat="1"/>
    <row r="262" spans="1:30" s="274" customFormat="1"/>
    <row r="263" spans="1:30" s="277" customFormat="1" ht="16.5">
      <c r="A263" s="276" t="s">
        <v>0</v>
      </c>
      <c r="B263" s="283" t="s">
        <v>1</v>
      </c>
      <c r="C263" s="282" t="s">
        <v>2</v>
      </c>
      <c r="D263" s="282" t="s">
        <v>3</v>
      </c>
      <c r="E263" s="275" t="s">
        <v>4</v>
      </c>
      <c r="F263" s="275" t="s">
        <v>5</v>
      </c>
      <c r="G263" s="275" t="s">
        <v>6</v>
      </c>
      <c r="H263" s="284" t="s">
        <v>7</v>
      </c>
      <c r="I263" s="284" t="s">
        <v>8</v>
      </c>
      <c r="J263" s="284" t="s">
        <v>9</v>
      </c>
      <c r="K263" s="284" t="s">
        <v>10</v>
      </c>
      <c r="L263" s="284" t="s">
        <v>11</v>
      </c>
      <c r="M263" s="284" t="s">
        <v>12</v>
      </c>
      <c r="N263" s="284" t="s">
        <v>13</v>
      </c>
      <c r="O263" s="284" t="s">
        <v>14</v>
      </c>
      <c r="P263" s="284" t="s">
        <v>15</v>
      </c>
      <c r="Q263" s="284" t="s">
        <v>16</v>
      </c>
      <c r="R263" s="284" t="s">
        <v>17</v>
      </c>
      <c r="S263" s="284" t="s">
        <v>18</v>
      </c>
      <c r="T263" s="286" t="s">
        <v>19</v>
      </c>
      <c r="U263" s="286" t="s">
        <v>20</v>
      </c>
      <c r="V263" s="286" t="s">
        <v>21</v>
      </c>
      <c r="W263" s="284" t="s">
        <v>22</v>
      </c>
      <c r="X263" s="284" t="s">
        <v>23</v>
      </c>
      <c r="Y263" s="284" t="s">
        <v>24</v>
      </c>
      <c r="Z263" s="284" t="s">
        <v>25</v>
      </c>
      <c r="AA263" s="284" t="s">
        <v>26</v>
      </c>
      <c r="AB263" s="284" t="s">
        <v>27</v>
      </c>
      <c r="AC263" s="284" t="s">
        <v>28</v>
      </c>
      <c r="AD263" s="284" t="s">
        <v>29</v>
      </c>
    </row>
    <row r="264" spans="1:30" s="277" customFormat="1" ht="16.5">
      <c r="A264" s="279">
        <v>6</v>
      </c>
      <c r="B264" s="290"/>
      <c r="C264" s="280" t="s">
        <v>777</v>
      </c>
      <c r="D264" s="280"/>
      <c r="E264" s="289">
        <v>1418</v>
      </c>
      <c r="F264" s="529" t="s">
        <v>65</v>
      </c>
      <c r="G264" s="528">
        <v>393</v>
      </c>
      <c r="H264" s="285">
        <v>1</v>
      </c>
      <c r="I264" s="285">
        <v>60</v>
      </c>
      <c r="J264" s="285">
        <v>109</v>
      </c>
      <c r="K264" s="285">
        <v>0</v>
      </c>
      <c r="L264" s="285">
        <v>2</v>
      </c>
      <c r="M264" s="285">
        <v>70</v>
      </c>
      <c r="N264" s="285">
        <v>0</v>
      </c>
      <c r="O264" s="285">
        <v>0</v>
      </c>
      <c r="P264" s="285">
        <v>0</v>
      </c>
      <c r="Q264" s="285">
        <v>25</v>
      </c>
      <c r="R264" s="285">
        <v>0</v>
      </c>
      <c r="S264" s="285">
        <v>0</v>
      </c>
      <c r="T264" s="287">
        <v>0</v>
      </c>
      <c r="U264" s="287">
        <v>0</v>
      </c>
      <c r="V264" s="287"/>
      <c r="W264" s="285"/>
      <c r="X264" s="285"/>
      <c r="Y264" s="285"/>
      <c r="Z264" s="285"/>
      <c r="AA264" s="285"/>
      <c r="AB264" s="285">
        <v>1</v>
      </c>
      <c r="AC264" s="285">
        <v>6</v>
      </c>
      <c r="AD264" s="285">
        <f>SUM(H264:AC264)</f>
        <v>274</v>
      </c>
    </row>
    <row r="265" spans="1:30" s="277" customFormat="1" ht="17.25" thickBot="1">
      <c r="A265" s="279">
        <v>6</v>
      </c>
      <c r="B265" s="290"/>
      <c r="C265" s="280" t="s">
        <v>777</v>
      </c>
      <c r="D265" s="280"/>
      <c r="E265" s="289">
        <v>1418</v>
      </c>
      <c r="F265" s="529" t="s">
        <v>142</v>
      </c>
      <c r="G265" s="541">
        <v>393</v>
      </c>
      <c r="H265" s="285">
        <v>2</v>
      </c>
      <c r="I265" s="285">
        <v>58</v>
      </c>
      <c r="J265" s="285">
        <v>115</v>
      </c>
      <c r="K265" s="285">
        <v>2</v>
      </c>
      <c r="L265" s="285">
        <v>0</v>
      </c>
      <c r="M265" s="285">
        <v>59</v>
      </c>
      <c r="N265" s="285">
        <v>0</v>
      </c>
      <c r="O265" s="285">
        <v>0</v>
      </c>
      <c r="P265" s="285">
        <v>0</v>
      </c>
      <c r="Q265" s="285">
        <v>45</v>
      </c>
      <c r="R265" s="285">
        <v>0</v>
      </c>
      <c r="S265" s="285">
        <v>0</v>
      </c>
      <c r="T265" s="287">
        <v>1</v>
      </c>
      <c r="U265" s="287">
        <v>2</v>
      </c>
      <c r="V265" s="287"/>
      <c r="W265" s="285"/>
      <c r="X265" s="285"/>
      <c r="Y265" s="285"/>
      <c r="Z265" s="285"/>
      <c r="AA265" s="285"/>
      <c r="AB265" s="285">
        <v>0</v>
      </c>
      <c r="AC265" s="285">
        <v>3</v>
      </c>
      <c r="AD265" s="285">
        <f t="shared" ref="AD265" si="57">SUM(H265:AC265)</f>
        <v>287</v>
      </c>
    </row>
    <row r="266" spans="1:30" s="277" customFormat="1" ht="16.5">
      <c r="B266" s="291" t="s">
        <v>63</v>
      </c>
      <c r="C266" s="659" t="s">
        <v>64</v>
      </c>
      <c r="D266" s="659"/>
      <c r="E266" s="460"/>
      <c r="F266" s="460"/>
      <c r="G266" s="293">
        <f t="shared" ref="G266:AD266" si="58">SUM(G264:G265)</f>
        <v>786</v>
      </c>
      <c r="H266" s="293">
        <f t="shared" si="58"/>
        <v>3</v>
      </c>
      <c r="I266" s="293">
        <f t="shared" si="58"/>
        <v>118</v>
      </c>
      <c r="J266" s="293">
        <f t="shared" si="58"/>
        <v>224</v>
      </c>
      <c r="K266" s="293">
        <f t="shared" si="58"/>
        <v>2</v>
      </c>
      <c r="L266" s="293">
        <f t="shared" si="58"/>
        <v>2</v>
      </c>
      <c r="M266" s="293">
        <f t="shared" si="58"/>
        <v>129</v>
      </c>
      <c r="N266" s="293">
        <f t="shared" si="58"/>
        <v>0</v>
      </c>
      <c r="O266" s="293">
        <f t="shared" si="58"/>
        <v>0</v>
      </c>
      <c r="P266" s="293">
        <f t="shared" si="58"/>
        <v>0</v>
      </c>
      <c r="Q266" s="293">
        <f t="shared" si="58"/>
        <v>70</v>
      </c>
      <c r="R266" s="293">
        <f t="shared" si="58"/>
        <v>0</v>
      </c>
      <c r="S266" s="293">
        <f t="shared" si="58"/>
        <v>0</v>
      </c>
      <c r="T266" s="293">
        <f t="shared" si="58"/>
        <v>1</v>
      </c>
      <c r="U266" s="293">
        <f t="shared" si="58"/>
        <v>2</v>
      </c>
      <c r="V266" s="293">
        <f t="shared" si="58"/>
        <v>0</v>
      </c>
      <c r="W266" s="293">
        <f t="shared" si="58"/>
        <v>0</v>
      </c>
      <c r="X266" s="293">
        <f t="shared" si="58"/>
        <v>0</v>
      </c>
      <c r="Y266" s="293">
        <f t="shared" si="58"/>
        <v>0</v>
      </c>
      <c r="Z266" s="293">
        <f t="shared" si="58"/>
        <v>0</v>
      </c>
      <c r="AA266" s="293">
        <f t="shared" si="58"/>
        <v>0</v>
      </c>
      <c r="AB266" s="293">
        <f t="shared" si="58"/>
        <v>1</v>
      </c>
      <c r="AC266" s="293">
        <f t="shared" si="58"/>
        <v>9</v>
      </c>
      <c r="AD266" s="293">
        <f t="shared" si="58"/>
        <v>561</v>
      </c>
    </row>
    <row r="267" spans="1:30" s="277" customFormat="1" ht="16.5">
      <c r="E267" s="288"/>
      <c r="F267" s="288"/>
    </row>
    <row r="268" spans="1:30" s="277" customFormat="1" ht="16.5">
      <c r="B268" s="291" t="s">
        <v>65</v>
      </c>
      <c r="C268" s="660" t="s">
        <v>66</v>
      </c>
      <c r="D268" s="661"/>
      <c r="E268" s="661"/>
      <c r="F268" s="662"/>
      <c r="G268" s="292" t="s">
        <v>6</v>
      </c>
      <c r="H268" s="284" t="s">
        <v>7</v>
      </c>
      <c r="I268" s="284" t="s">
        <v>8</v>
      </c>
      <c r="J268" s="284" t="s">
        <v>9</v>
      </c>
      <c r="K268" s="284" t="s">
        <v>10</v>
      </c>
      <c r="L268" s="284" t="s">
        <v>11</v>
      </c>
      <c r="M268" s="284" t="s">
        <v>12</v>
      </c>
      <c r="N268" s="284" t="s">
        <v>13</v>
      </c>
      <c r="O268" s="284" t="s">
        <v>14</v>
      </c>
      <c r="P268" s="284" t="s">
        <v>15</v>
      </c>
      <c r="Q268" s="284" t="s">
        <v>16</v>
      </c>
      <c r="R268" s="284" t="s">
        <v>17</v>
      </c>
      <c r="S268" s="284" t="s">
        <v>18</v>
      </c>
      <c r="T268" s="284" t="s">
        <v>22</v>
      </c>
      <c r="U268" s="284" t="s">
        <v>23</v>
      </c>
      <c r="V268" s="284" t="s">
        <v>24</v>
      </c>
      <c r="W268" s="284" t="s">
        <v>25</v>
      </c>
      <c r="X268" s="284" t="s">
        <v>26</v>
      </c>
      <c r="Y268" s="284" t="s">
        <v>27</v>
      </c>
      <c r="Z268" s="284" t="s">
        <v>28</v>
      </c>
      <c r="AA268" s="284" t="s">
        <v>29</v>
      </c>
    </row>
    <row r="269" spans="1:30" s="277" customFormat="1" ht="16.5">
      <c r="C269" s="663"/>
      <c r="D269" s="664"/>
      <c r="E269" s="664"/>
      <c r="F269" s="665"/>
      <c r="G269" s="285">
        <f>G266</f>
        <v>786</v>
      </c>
      <c r="H269" s="285">
        <f>H266</f>
        <v>3</v>
      </c>
      <c r="I269" s="285">
        <f>I266+1</f>
        <v>119</v>
      </c>
      <c r="J269" s="285">
        <f>J266+1</f>
        <v>225</v>
      </c>
      <c r="K269" s="285">
        <f>K266+1</f>
        <v>3</v>
      </c>
      <c r="L269" s="285">
        <f t="shared" ref="L269:S269" si="59">L266</f>
        <v>2</v>
      </c>
      <c r="M269" s="285">
        <f t="shared" si="59"/>
        <v>129</v>
      </c>
      <c r="N269" s="285">
        <f t="shared" si="59"/>
        <v>0</v>
      </c>
      <c r="O269" s="285">
        <f t="shared" si="59"/>
        <v>0</v>
      </c>
      <c r="P269" s="285">
        <f t="shared" si="59"/>
        <v>0</v>
      </c>
      <c r="Q269" s="285">
        <f t="shared" si="59"/>
        <v>70</v>
      </c>
      <c r="R269" s="285">
        <f t="shared" si="59"/>
        <v>0</v>
      </c>
      <c r="S269" s="285">
        <f t="shared" si="59"/>
        <v>0</v>
      </c>
      <c r="T269" s="285">
        <f>W264</f>
        <v>0</v>
      </c>
      <c r="U269" s="285">
        <f>X264</f>
        <v>0</v>
      </c>
      <c r="V269" s="285">
        <f>Y264</f>
        <v>0</v>
      </c>
      <c r="W269" s="285">
        <f>Z264</f>
        <v>0</v>
      </c>
      <c r="X269" s="285">
        <f>AA264</f>
        <v>0</v>
      </c>
      <c r="Y269" s="285">
        <f>AB266</f>
        <v>1</v>
      </c>
      <c r="Z269" s="285">
        <f>AC266</f>
        <v>9</v>
      </c>
      <c r="AA269" s="285">
        <f>SUM(H269:Z269)</f>
        <v>561</v>
      </c>
    </row>
    <row r="270" spans="1:30" s="277" customFormat="1" ht="16.5">
      <c r="E270" s="288"/>
      <c r="F270" s="288"/>
    </row>
    <row r="271" spans="1:30" s="277" customFormat="1" ht="30.75" customHeight="1">
      <c r="B271" s="291" t="s">
        <v>67</v>
      </c>
      <c r="C271" s="666" t="s">
        <v>68</v>
      </c>
      <c r="D271" s="666"/>
      <c r="E271" s="666"/>
      <c r="F271" s="666"/>
      <c r="G271" s="292" t="s">
        <v>6</v>
      </c>
      <c r="H271" s="667" t="s">
        <v>69</v>
      </c>
      <c r="I271" s="667"/>
      <c r="J271" s="667" t="s">
        <v>70</v>
      </c>
      <c r="K271" s="667"/>
      <c r="L271" s="284" t="s">
        <v>11</v>
      </c>
      <c r="M271" s="284" t="s">
        <v>12</v>
      </c>
      <c r="N271" s="284" t="s">
        <v>13</v>
      </c>
      <c r="O271" s="284" t="s">
        <v>14</v>
      </c>
      <c r="P271" s="284" t="s">
        <v>15</v>
      </c>
      <c r="Q271" s="284" t="s">
        <v>16</v>
      </c>
      <c r="R271" s="284" t="s">
        <v>17</v>
      </c>
      <c r="S271" s="284" t="s">
        <v>18</v>
      </c>
      <c r="T271" s="284" t="s">
        <v>22</v>
      </c>
      <c r="U271" s="284" t="s">
        <v>23</v>
      </c>
      <c r="V271" s="284" t="s">
        <v>24</v>
      </c>
      <c r="W271" s="284" t="s">
        <v>25</v>
      </c>
      <c r="X271" s="284" t="s">
        <v>26</v>
      </c>
      <c r="Y271" s="284" t="s">
        <v>27</v>
      </c>
      <c r="Z271" s="284" t="s">
        <v>28</v>
      </c>
      <c r="AA271" s="284" t="s">
        <v>29</v>
      </c>
    </row>
    <row r="272" spans="1:30" s="277" customFormat="1" ht="16.5">
      <c r="C272" s="666"/>
      <c r="D272" s="666"/>
      <c r="E272" s="666"/>
      <c r="F272" s="666"/>
      <c r="G272" s="285">
        <f>G266</f>
        <v>786</v>
      </c>
      <c r="H272" s="668">
        <f>H269+J269</f>
        <v>228</v>
      </c>
      <c r="I272" s="668"/>
      <c r="J272" s="668">
        <f>I269+K269</f>
        <v>122</v>
      </c>
      <c r="K272" s="668"/>
      <c r="L272" s="285">
        <f>L269</f>
        <v>2</v>
      </c>
      <c r="M272" s="285">
        <f t="shared" ref="M272:Q272" si="60">M269</f>
        <v>129</v>
      </c>
      <c r="N272" s="285" t="s">
        <v>790</v>
      </c>
      <c r="O272" s="285" t="s">
        <v>790</v>
      </c>
      <c r="P272" s="285" t="s">
        <v>790</v>
      </c>
      <c r="Q272" s="285">
        <f t="shared" si="60"/>
        <v>70</v>
      </c>
      <c r="R272" s="285" t="s">
        <v>790</v>
      </c>
      <c r="S272" s="285" t="s">
        <v>790</v>
      </c>
      <c r="T272" s="285" t="s">
        <v>790</v>
      </c>
      <c r="U272" s="285" t="s">
        <v>790</v>
      </c>
      <c r="V272" s="285" t="s">
        <v>790</v>
      </c>
      <c r="W272" s="285" t="s">
        <v>790</v>
      </c>
      <c r="X272" s="285" t="s">
        <v>790</v>
      </c>
      <c r="Y272" s="285">
        <f>Y269</f>
        <v>1</v>
      </c>
      <c r="Z272" s="285">
        <f>Z269</f>
        <v>9</v>
      </c>
      <c r="AA272" s="285">
        <f>SUM(H272:Z272)</f>
        <v>561</v>
      </c>
    </row>
    <row r="273" spans="1:30" s="274" customFormat="1"/>
    <row r="274" spans="1:30" s="274" customFormat="1"/>
    <row r="275" spans="1:30" s="70" customFormat="1" ht="16.5">
      <c r="A275" s="69" t="s">
        <v>0</v>
      </c>
      <c r="B275" s="75" t="s">
        <v>1</v>
      </c>
      <c r="C275" s="74" t="s">
        <v>2</v>
      </c>
      <c r="D275" s="74" t="s">
        <v>3</v>
      </c>
      <c r="E275" s="68" t="s">
        <v>4</v>
      </c>
      <c r="F275" s="68" t="s">
        <v>5</v>
      </c>
      <c r="G275" s="68" t="s">
        <v>6</v>
      </c>
      <c r="H275" s="76" t="s">
        <v>7</v>
      </c>
      <c r="I275" s="76" t="s">
        <v>8</v>
      </c>
      <c r="J275" s="76" t="s">
        <v>9</v>
      </c>
      <c r="K275" s="76" t="s">
        <v>10</v>
      </c>
      <c r="L275" s="76" t="s">
        <v>11</v>
      </c>
      <c r="M275" s="76" t="s">
        <v>12</v>
      </c>
      <c r="N275" s="76" t="s">
        <v>13</v>
      </c>
      <c r="O275" s="76" t="s">
        <v>14</v>
      </c>
      <c r="P275" s="76" t="s">
        <v>15</v>
      </c>
      <c r="Q275" s="76" t="s">
        <v>16</v>
      </c>
      <c r="R275" s="76" t="s">
        <v>17</v>
      </c>
      <c r="S275" s="76" t="s">
        <v>18</v>
      </c>
      <c r="T275" s="78" t="s">
        <v>19</v>
      </c>
      <c r="U275" s="78" t="s">
        <v>20</v>
      </c>
      <c r="V275" s="78" t="s">
        <v>21</v>
      </c>
      <c r="W275" s="76" t="s">
        <v>22</v>
      </c>
      <c r="X275" s="76" t="s">
        <v>23</v>
      </c>
      <c r="Y275" s="76" t="s">
        <v>24</v>
      </c>
      <c r="Z275" s="76" t="s">
        <v>25</v>
      </c>
      <c r="AA275" s="76" t="s">
        <v>26</v>
      </c>
      <c r="AB275" s="76" t="s">
        <v>27</v>
      </c>
      <c r="AC275" s="76" t="s">
        <v>28</v>
      </c>
      <c r="AD275" s="76" t="s">
        <v>29</v>
      </c>
    </row>
    <row r="276" spans="1:30" s="70" customFormat="1" ht="16.5">
      <c r="A276" s="71">
        <v>6</v>
      </c>
      <c r="B276" s="82">
        <v>382</v>
      </c>
      <c r="C276" s="72" t="s">
        <v>227</v>
      </c>
      <c r="D276" s="72" t="s">
        <v>228</v>
      </c>
      <c r="E276" s="81">
        <v>1704</v>
      </c>
      <c r="F276" s="72" t="s">
        <v>31</v>
      </c>
      <c r="G276" s="528">
        <v>464</v>
      </c>
      <c r="H276" s="77">
        <v>73</v>
      </c>
      <c r="I276" s="77">
        <v>131</v>
      </c>
      <c r="J276" s="77">
        <v>93</v>
      </c>
      <c r="K276" s="77">
        <v>4</v>
      </c>
      <c r="L276" s="77">
        <v>0</v>
      </c>
      <c r="M276" s="77">
        <v>0</v>
      </c>
      <c r="N276" s="77">
        <v>0</v>
      </c>
      <c r="O276" s="77">
        <v>0</v>
      </c>
      <c r="P276" s="77">
        <v>0</v>
      </c>
      <c r="Q276" s="77">
        <v>8</v>
      </c>
      <c r="R276" s="77">
        <v>0</v>
      </c>
      <c r="S276" s="77">
        <v>0</v>
      </c>
      <c r="T276" s="79">
        <v>6</v>
      </c>
      <c r="U276" s="79">
        <v>1</v>
      </c>
      <c r="V276" s="79"/>
      <c r="W276" s="77"/>
      <c r="X276" s="77"/>
      <c r="Y276" s="77"/>
      <c r="Z276" s="77"/>
      <c r="AA276" s="77"/>
      <c r="AB276" s="77">
        <v>0</v>
      </c>
      <c r="AC276" s="77">
        <v>7</v>
      </c>
      <c r="AD276" s="77">
        <f>SUM(H276:AC276)</f>
        <v>323</v>
      </c>
    </row>
    <row r="277" spans="1:30" s="70" customFormat="1" ht="16.5">
      <c r="A277" s="71">
        <v>6</v>
      </c>
      <c r="B277" s="82">
        <v>382</v>
      </c>
      <c r="C277" s="72" t="s">
        <v>227</v>
      </c>
      <c r="D277" s="72" t="s">
        <v>228</v>
      </c>
      <c r="E277" s="81">
        <v>1704</v>
      </c>
      <c r="F277" s="72" t="s">
        <v>32</v>
      </c>
      <c r="G277" s="528">
        <v>463</v>
      </c>
      <c r="H277" s="77">
        <v>75</v>
      </c>
      <c r="I277" s="77">
        <v>105</v>
      </c>
      <c r="J277" s="77">
        <v>100</v>
      </c>
      <c r="K277" s="77">
        <v>3</v>
      </c>
      <c r="L277" s="77">
        <v>0</v>
      </c>
      <c r="M277" s="77">
        <v>0</v>
      </c>
      <c r="N277" s="77">
        <v>0</v>
      </c>
      <c r="O277" s="77">
        <v>0</v>
      </c>
      <c r="P277" s="77">
        <v>0</v>
      </c>
      <c r="Q277" s="77">
        <v>10</v>
      </c>
      <c r="R277" s="77">
        <v>0</v>
      </c>
      <c r="S277" s="77">
        <v>0</v>
      </c>
      <c r="T277" s="79">
        <v>3</v>
      </c>
      <c r="U277" s="79">
        <v>0</v>
      </c>
      <c r="V277" s="79"/>
      <c r="W277" s="77"/>
      <c r="X277" s="77"/>
      <c r="Y277" s="77"/>
      <c r="Z277" s="77"/>
      <c r="AA277" s="77"/>
      <c r="AB277" s="77">
        <v>0</v>
      </c>
      <c r="AC277" s="77">
        <v>8</v>
      </c>
      <c r="AD277" s="77">
        <f t="shared" ref="AD277:AD280" si="61">SUM(H277:AC277)</f>
        <v>304</v>
      </c>
    </row>
    <row r="278" spans="1:30" s="70" customFormat="1" ht="16.5">
      <c r="A278" s="71">
        <v>6</v>
      </c>
      <c r="B278" s="82">
        <v>382</v>
      </c>
      <c r="C278" s="72" t="s">
        <v>227</v>
      </c>
      <c r="D278" s="72" t="s">
        <v>229</v>
      </c>
      <c r="E278" s="81">
        <v>1705</v>
      </c>
      <c r="F278" s="72" t="s">
        <v>31</v>
      </c>
      <c r="G278" s="528">
        <v>378</v>
      </c>
      <c r="H278" s="77">
        <v>70</v>
      </c>
      <c r="I278" s="77">
        <v>125</v>
      </c>
      <c r="J278" s="77">
        <v>41</v>
      </c>
      <c r="K278" s="77">
        <v>3</v>
      </c>
      <c r="L278" s="77">
        <v>0</v>
      </c>
      <c r="M278" s="77">
        <v>0</v>
      </c>
      <c r="N278" s="77">
        <v>0</v>
      </c>
      <c r="O278" s="77">
        <v>0</v>
      </c>
      <c r="P278" s="77">
        <v>0</v>
      </c>
      <c r="Q278" s="77">
        <v>5</v>
      </c>
      <c r="R278" s="77">
        <v>0</v>
      </c>
      <c r="S278" s="77">
        <v>0</v>
      </c>
      <c r="T278" s="79">
        <v>2</v>
      </c>
      <c r="U278" s="79">
        <v>1</v>
      </c>
      <c r="V278" s="79"/>
      <c r="W278" s="77"/>
      <c r="X278" s="77"/>
      <c r="Y278" s="77"/>
      <c r="Z278" s="77"/>
      <c r="AA278" s="77"/>
      <c r="AB278" s="77">
        <v>0</v>
      </c>
      <c r="AC278" s="77">
        <v>7</v>
      </c>
      <c r="AD278" s="77">
        <f t="shared" si="61"/>
        <v>254</v>
      </c>
    </row>
    <row r="279" spans="1:30" s="70" customFormat="1" ht="16.5">
      <c r="A279" s="71">
        <v>6</v>
      </c>
      <c r="B279" s="82">
        <v>382</v>
      </c>
      <c r="C279" s="72" t="s">
        <v>227</v>
      </c>
      <c r="D279" s="72" t="s">
        <v>229</v>
      </c>
      <c r="E279" s="81">
        <v>1705</v>
      </c>
      <c r="F279" s="72" t="s">
        <v>32</v>
      </c>
      <c r="G279" s="528">
        <v>378</v>
      </c>
      <c r="H279" s="77">
        <v>66</v>
      </c>
      <c r="I279" s="77">
        <v>139</v>
      </c>
      <c r="J279" s="77">
        <v>38</v>
      </c>
      <c r="K279" s="77">
        <v>0</v>
      </c>
      <c r="L279" s="77">
        <v>0</v>
      </c>
      <c r="M279" s="77">
        <v>0</v>
      </c>
      <c r="N279" s="77">
        <v>0</v>
      </c>
      <c r="O279" s="77">
        <v>0</v>
      </c>
      <c r="P279" s="77">
        <v>0</v>
      </c>
      <c r="Q279" s="77">
        <v>15</v>
      </c>
      <c r="R279" s="77">
        <v>0</v>
      </c>
      <c r="S279" s="77">
        <v>0</v>
      </c>
      <c r="T279" s="79">
        <v>1</v>
      </c>
      <c r="U279" s="79">
        <v>2</v>
      </c>
      <c r="V279" s="79"/>
      <c r="W279" s="77"/>
      <c r="X279" s="77"/>
      <c r="Y279" s="77"/>
      <c r="Z279" s="77"/>
      <c r="AA279" s="77"/>
      <c r="AB279" s="77">
        <v>0</v>
      </c>
      <c r="AC279" s="77">
        <v>6</v>
      </c>
      <c r="AD279" s="77">
        <f t="shared" si="61"/>
        <v>267</v>
      </c>
    </row>
    <row r="280" spans="1:30" s="70" customFormat="1" ht="17.25" thickBot="1">
      <c r="A280" s="71">
        <v>6</v>
      </c>
      <c r="B280" s="82">
        <v>382</v>
      </c>
      <c r="C280" s="72" t="s">
        <v>227</v>
      </c>
      <c r="D280" s="72" t="s">
        <v>230</v>
      </c>
      <c r="E280" s="81">
        <v>1706</v>
      </c>
      <c r="F280" s="72" t="s">
        <v>31</v>
      </c>
      <c r="G280" s="541">
        <v>368</v>
      </c>
      <c r="H280" s="77">
        <v>20</v>
      </c>
      <c r="I280" s="77">
        <v>97</v>
      </c>
      <c r="J280" s="77">
        <v>83</v>
      </c>
      <c r="K280" s="77">
        <v>0</v>
      </c>
      <c r="L280" s="77">
        <v>0</v>
      </c>
      <c r="M280" s="77">
        <v>1</v>
      </c>
      <c r="N280" s="77">
        <v>0</v>
      </c>
      <c r="O280" s="77">
        <v>0</v>
      </c>
      <c r="P280" s="77">
        <v>0</v>
      </c>
      <c r="Q280" s="77">
        <v>24</v>
      </c>
      <c r="R280" s="77">
        <v>0</v>
      </c>
      <c r="S280" s="77">
        <v>0</v>
      </c>
      <c r="T280" s="79">
        <v>0</v>
      </c>
      <c r="U280" s="79">
        <v>1</v>
      </c>
      <c r="V280" s="79"/>
      <c r="W280" s="77"/>
      <c r="X280" s="77"/>
      <c r="Y280" s="77"/>
      <c r="Z280" s="77"/>
      <c r="AA280" s="77"/>
      <c r="AB280" s="77">
        <v>0</v>
      </c>
      <c r="AC280" s="77">
        <v>2</v>
      </c>
      <c r="AD280" s="77">
        <f t="shared" si="61"/>
        <v>228</v>
      </c>
    </row>
    <row r="281" spans="1:30" s="70" customFormat="1" ht="16.5">
      <c r="B281" s="83" t="s">
        <v>63</v>
      </c>
      <c r="C281" s="659" t="s">
        <v>64</v>
      </c>
      <c r="D281" s="659"/>
      <c r="E281" s="86"/>
      <c r="F281" s="86"/>
      <c r="G281" s="85">
        <f t="shared" ref="G281:AD281" si="62">SUM(G276:G280)</f>
        <v>2051</v>
      </c>
      <c r="H281" s="85">
        <f t="shared" si="62"/>
        <v>304</v>
      </c>
      <c r="I281" s="85">
        <f t="shared" si="62"/>
        <v>597</v>
      </c>
      <c r="J281" s="85">
        <f t="shared" si="62"/>
        <v>355</v>
      </c>
      <c r="K281" s="85">
        <f t="shared" si="62"/>
        <v>10</v>
      </c>
      <c r="L281" s="85">
        <f t="shared" si="62"/>
        <v>0</v>
      </c>
      <c r="M281" s="85">
        <f t="shared" si="62"/>
        <v>1</v>
      </c>
      <c r="N281" s="85">
        <f t="shared" si="62"/>
        <v>0</v>
      </c>
      <c r="O281" s="85">
        <f t="shared" si="62"/>
        <v>0</v>
      </c>
      <c r="P281" s="85">
        <f t="shared" si="62"/>
        <v>0</v>
      </c>
      <c r="Q281" s="85">
        <f t="shared" si="62"/>
        <v>62</v>
      </c>
      <c r="R281" s="85">
        <f t="shared" si="62"/>
        <v>0</v>
      </c>
      <c r="S281" s="85">
        <f t="shared" si="62"/>
        <v>0</v>
      </c>
      <c r="T281" s="85">
        <f t="shared" si="62"/>
        <v>12</v>
      </c>
      <c r="U281" s="85">
        <f t="shared" si="62"/>
        <v>5</v>
      </c>
      <c r="V281" s="85">
        <f t="shared" si="62"/>
        <v>0</v>
      </c>
      <c r="W281" s="85">
        <f t="shared" si="62"/>
        <v>0</v>
      </c>
      <c r="X281" s="85">
        <f t="shared" si="62"/>
        <v>0</v>
      </c>
      <c r="Y281" s="85">
        <f t="shared" si="62"/>
        <v>0</v>
      </c>
      <c r="Z281" s="85">
        <f t="shared" si="62"/>
        <v>0</v>
      </c>
      <c r="AA281" s="85">
        <f t="shared" si="62"/>
        <v>0</v>
      </c>
      <c r="AB281" s="85">
        <f t="shared" si="62"/>
        <v>0</v>
      </c>
      <c r="AC281" s="85">
        <f t="shared" si="62"/>
        <v>30</v>
      </c>
      <c r="AD281" s="85">
        <f t="shared" si="62"/>
        <v>1376</v>
      </c>
    </row>
    <row r="282" spans="1:30" s="70" customFormat="1" ht="16.5">
      <c r="E282" s="80"/>
      <c r="F282" s="80"/>
      <c r="T282" s="70">
        <f>T281/2</f>
        <v>6</v>
      </c>
      <c r="U282" s="70">
        <f>U281/2</f>
        <v>2.5</v>
      </c>
    </row>
    <row r="283" spans="1:30" s="70" customFormat="1" ht="16.5">
      <c r="B283" s="83" t="s">
        <v>65</v>
      </c>
      <c r="C283" s="660" t="s">
        <v>66</v>
      </c>
      <c r="D283" s="661"/>
      <c r="E283" s="661"/>
      <c r="F283" s="662"/>
      <c r="G283" s="84" t="s">
        <v>6</v>
      </c>
      <c r="H283" s="76" t="s">
        <v>7</v>
      </c>
      <c r="I283" s="76" t="s">
        <v>8</v>
      </c>
      <c r="J283" s="76" t="s">
        <v>9</v>
      </c>
      <c r="K283" s="76" t="s">
        <v>10</v>
      </c>
      <c r="L283" s="76" t="s">
        <v>11</v>
      </c>
      <c r="M283" s="76" t="s">
        <v>12</v>
      </c>
      <c r="N283" s="76" t="s">
        <v>13</v>
      </c>
      <c r="O283" s="76" t="s">
        <v>14</v>
      </c>
      <c r="P283" s="76" t="s">
        <v>15</v>
      </c>
      <c r="Q283" s="76" t="s">
        <v>16</v>
      </c>
      <c r="R283" s="76" t="s">
        <v>17</v>
      </c>
      <c r="S283" s="76" t="s">
        <v>18</v>
      </c>
      <c r="T283" s="76" t="s">
        <v>22</v>
      </c>
      <c r="U283" s="76" t="s">
        <v>23</v>
      </c>
      <c r="V283" s="76" t="s">
        <v>24</v>
      </c>
      <c r="W283" s="76" t="s">
        <v>25</v>
      </c>
      <c r="X283" s="76" t="s">
        <v>26</v>
      </c>
      <c r="Y283" s="76" t="s">
        <v>27</v>
      </c>
      <c r="Z283" s="76" t="s">
        <v>28</v>
      </c>
      <c r="AA283" s="76" t="s">
        <v>29</v>
      </c>
    </row>
    <row r="284" spans="1:30" s="70" customFormat="1" ht="16.5">
      <c r="C284" s="663"/>
      <c r="D284" s="664"/>
      <c r="E284" s="664"/>
      <c r="F284" s="665"/>
      <c r="G284" s="77">
        <f>G281</f>
        <v>2051</v>
      </c>
      <c r="H284" s="77">
        <f>H281+6</f>
        <v>310</v>
      </c>
      <c r="I284" s="77">
        <f>I281+3</f>
        <v>600</v>
      </c>
      <c r="J284" s="77">
        <f>J281+6</f>
        <v>361</v>
      </c>
      <c r="K284" s="77">
        <f>K281+2</f>
        <v>12</v>
      </c>
      <c r="L284" s="77">
        <f t="shared" ref="L284:S284" si="63">L281</f>
        <v>0</v>
      </c>
      <c r="M284" s="77">
        <f t="shared" si="63"/>
        <v>1</v>
      </c>
      <c r="N284" s="77">
        <f t="shared" si="63"/>
        <v>0</v>
      </c>
      <c r="O284" s="77">
        <f t="shared" si="63"/>
        <v>0</v>
      </c>
      <c r="P284" s="77">
        <f t="shared" si="63"/>
        <v>0</v>
      </c>
      <c r="Q284" s="77">
        <f t="shared" si="63"/>
        <v>62</v>
      </c>
      <c r="R284" s="77">
        <f t="shared" si="63"/>
        <v>0</v>
      </c>
      <c r="S284" s="77">
        <f t="shared" si="63"/>
        <v>0</v>
      </c>
      <c r="T284" s="77">
        <f>W276</f>
        <v>0</v>
      </c>
      <c r="U284" s="77">
        <f>X276</f>
        <v>0</v>
      </c>
      <c r="V284" s="77">
        <f>Y276</f>
        <v>0</v>
      </c>
      <c r="W284" s="77">
        <f>Z276</f>
        <v>0</v>
      </c>
      <c r="X284" s="77">
        <f>AA276</f>
        <v>0</v>
      </c>
      <c r="Y284" s="77">
        <f>AB281</f>
        <v>0</v>
      </c>
      <c r="Z284" s="77">
        <f>AC281</f>
        <v>30</v>
      </c>
      <c r="AA284" s="77">
        <f>SUM(H284:Z284)</f>
        <v>1376</v>
      </c>
    </row>
    <row r="285" spans="1:30" s="70" customFormat="1" ht="16.5">
      <c r="E285" s="80"/>
      <c r="F285" s="80"/>
    </row>
    <row r="286" spans="1:30" s="70" customFormat="1" ht="30.75" customHeight="1">
      <c r="B286" s="83" t="s">
        <v>67</v>
      </c>
      <c r="C286" s="666" t="s">
        <v>68</v>
      </c>
      <c r="D286" s="666"/>
      <c r="E286" s="666"/>
      <c r="F286" s="666"/>
      <c r="G286" s="84" t="s">
        <v>6</v>
      </c>
      <c r="H286" s="667" t="s">
        <v>69</v>
      </c>
      <c r="I286" s="667"/>
      <c r="J286" s="667" t="s">
        <v>70</v>
      </c>
      <c r="K286" s="667"/>
      <c r="L286" s="76" t="s">
        <v>11</v>
      </c>
      <c r="M286" s="76" t="s">
        <v>12</v>
      </c>
      <c r="N286" s="76" t="s">
        <v>13</v>
      </c>
      <c r="O286" s="76" t="s">
        <v>14</v>
      </c>
      <c r="P286" s="76" t="s">
        <v>15</v>
      </c>
      <c r="Q286" s="76" t="s">
        <v>16</v>
      </c>
      <c r="R286" s="76" t="s">
        <v>17</v>
      </c>
      <c r="S286" s="76" t="s">
        <v>18</v>
      </c>
      <c r="T286" s="76" t="s">
        <v>22</v>
      </c>
      <c r="U286" s="76" t="s">
        <v>23</v>
      </c>
      <c r="V286" s="76" t="s">
        <v>24</v>
      </c>
      <c r="W286" s="76" t="s">
        <v>25</v>
      </c>
      <c r="X286" s="76" t="s">
        <v>26</v>
      </c>
      <c r="Y286" s="76" t="s">
        <v>27</v>
      </c>
      <c r="Z286" s="76" t="s">
        <v>28</v>
      </c>
      <c r="AA286" s="76" t="s">
        <v>29</v>
      </c>
    </row>
    <row r="287" spans="1:30" s="70" customFormat="1" ht="16.5">
      <c r="C287" s="666"/>
      <c r="D287" s="666"/>
      <c r="E287" s="666"/>
      <c r="F287" s="666"/>
      <c r="G287" s="77">
        <f>G281</f>
        <v>2051</v>
      </c>
      <c r="H287" s="668">
        <f>H284+J284</f>
        <v>671</v>
      </c>
      <c r="I287" s="668"/>
      <c r="J287" s="668">
        <f>I284+K284</f>
        <v>612</v>
      </c>
      <c r="K287" s="668"/>
      <c r="L287" s="77">
        <f>L284</f>
        <v>0</v>
      </c>
      <c r="M287" s="77">
        <f t="shared" ref="M287:Q287" si="64">M284</f>
        <v>1</v>
      </c>
      <c r="N287" s="77" t="s">
        <v>790</v>
      </c>
      <c r="O287" s="77" t="s">
        <v>790</v>
      </c>
      <c r="P287" s="77" t="s">
        <v>790</v>
      </c>
      <c r="Q287" s="77">
        <f t="shared" si="64"/>
        <v>62</v>
      </c>
      <c r="R287" s="77" t="s">
        <v>790</v>
      </c>
      <c r="S287" s="285" t="s">
        <v>790</v>
      </c>
      <c r="T287" s="285" t="s">
        <v>790</v>
      </c>
      <c r="U287" s="285" t="s">
        <v>790</v>
      </c>
      <c r="V287" s="285" t="s">
        <v>790</v>
      </c>
      <c r="W287" s="285" t="s">
        <v>790</v>
      </c>
      <c r="X287" s="285" t="s">
        <v>790</v>
      </c>
      <c r="Y287" s="77">
        <f>Y284</f>
        <v>0</v>
      </c>
      <c r="Z287" s="77">
        <f>Z284</f>
        <v>30</v>
      </c>
      <c r="AA287" s="77">
        <f>SUM(H287:Z287)</f>
        <v>1376</v>
      </c>
    </row>
    <row r="290" spans="1:30" s="70" customFormat="1" ht="16.5">
      <c r="A290" s="69" t="s">
        <v>0</v>
      </c>
      <c r="B290" s="75" t="s">
        <v>1</v>
      </c>
      <c r="C290" s="74" t="s">
        <v>2</v>
      </c>
      <c r="D290" s="74" t="s">
        <v>3</v>
      </c>
      <c r="E290" s="68" t="s">
        <v>4</v>
      </c>
      <c r="F290" s="68" t="s">
        <v>5</v>
      </c>
      <c r="G290" s="68" t="s">
        <v>6</v>
      </c>
      <c r="H290" s="76" t="s">
        <v>7</v>
      </c>
      <c r="I290" s="76" t="s">
        <v>8</v>
      </c>
      <c r="J290" s="76" t="s">
        <v>9</v>
      </c>
      <c r="K290" s="76" t="s">
        <v>10</v>
      </c>
      <c r="L290" s="76" t="s">
        <v>11</v>
      </c>
      <c r="M290" s="76" t="s">
        <v>12</v>
      </c>
      <c r="N290" s="76" t="s">
        <v>13</v>
      </c>
      <c r="O290" s="76" t="s">
        <v>14</v>
      </c>
      <c r="P290" s="76" t="s">
        <v>15</v>
      </c>
      <c r="Q290" s="76" t="s">
        <v>16</v>
      </c>
      <c r="R290" s="76" t="s">
        <v>17</v>
      </c>
      <c r="S290" s="76" t="s">
        <v>18</v>
      </c>
      <c r="T290" s="78" t="s">
        <v>19</v>
      </c>
      <c r="U290" s="78" t="s">
        <v>20</v>
      </c>
      <c r="V290" s="78" t="s">
        <v>21</v>
      </c>
      <c r="W290" s="76" t="s">
        <v>22</v>
      </c>
      <c r="X290" s="76" t="s">
        <v>23</v>
      </c>
      <c r="Y290" s="76" t="s">
        <v>24</v>
      </c>
      <c r="Z290" s="76" t="s">
        <v>25</v>
      </c>
      <c r="AA290" s="76" t="s">
        <v>26</v>
      </c>
      <c r="AB290" s="76" t="s">
        <v>27</v>
      </c>
      <c r="AC290" s="76" t="s">
        <v>28</v>
      </c>
      <c r="AD290" s="76" t="s">
        <v>29</v>
      </c>
    </row>
    <row r="291" spans="1:30" s="70" customFormat="1" ht="16.5">
      <c r="A291" s="71">
        <v>6</v>
      </c>
      <c r="B291" s="82">
        <v>456</v>
      </c>
      <c r="C291" s="72" t="s">
        <v>231</v>
      </c>
      <c r="D291" s="72" t="s">
        <v>231</v>
      </c>
      <c r="E291" s="81">
        <v>1971</v>
      </c>
      <c r="F291" s="72" t="s">
        <v>31</v>
      </c>
      <c r="G291" s="73">
        <v>674</v>
      </c>
      <c r="H291" s="77">
        <v>165</v>
      </c>
      <c r="I291" s="77">
        <v>199</v>
      </c>
      <c r="J291" s="77">
        <v>6</v>
      </c>
      <c r="K291" s="77">
        <v>4</v>
      </c>
      <c r="L291" s="77">
        <v>3</v>
      </c>
      <c r="M291" s="77">
        <v>0</v>
      </c>
      <c r="N291" s="77">
        <v>0</v>
      </c>
      <c r="O291" s="77">
        <v>0</v>
      </c>
      <c r="P291" s="77">
        <v>0</v>
      </c>
      <c r="Q291" s="77">
        <v>10</v>
      </c>
      <c r="R291" s="77">
        <v>0</v>
      </c>
      <c r="S291" s="77">
        <v>0</v>
      </c>
      <c r="T291" s="79">
        <v>0</v>
      </c>
      <c r="U291" s="79">
        <v>7</v>
      </c>
      <c r="V291" s="79"/>
      <c r="W291" s="77">
        <v>0</v>
      </c>
      <c r="X291" s="77">
        <v>0</v>
      </c>
      <c r="Y291" s="77">
        <v>0</v>
      </c>
      <c r="Z291" s="77">
        <v>0</v>
      </c>
      <c r="AA291" s="77">
        <v>0</v>
      </c>
      <c r="AB291" s="77">
        <v>0</v>
      </c>
      <c r="AC291" s="77">
        <v>14</v>
      </c>
      <c r="AD291" s="77">
        <f>SUM(H291:AC291)</f>
        <v>408</v>
      </c>
    </row>
    <row r="292" spans="1:30" s="70" customFormat="1" ht="16.5">
      <c r="A292" s="71">
        <v>6</v>
      </c>
      <c r="B292" s="82">
        <v>456</v>
      </c>
      <c r="C292" s="72" t="s">
        <v>231</v>
      </c>
      <c r="D292" s="72" t="s">
        <v>231</v>
      </c>
      <c r="E292" s="81">
        <v>1971</v>
      </c>
      <c r="F292" s="72" t="s">
        <v>32</v>
      </c>
      <c r="G292" s="73">
        <v>674</v>
      </c>
      <c r="H292" s="77">
        <v>236</v>
      </c>
      <c r="I292" s="77">
        <v>148</v>
      </c>
      <c r="J292" s="77">
        <v>3</v>
      </c>
      <c r="K292" s="77">
        <v>0</v>
      </c>
      <c r="L292" s="77">
        <v>1</v>
      </c>
      <c r="M292" s="77">
        <v>0</v>
      </c>
      <c r="N292" s="77">
        <v>0</v>
      </c>
      <c r="O292" s="77">
        <v>0</v>
      </c>
      <c r="P292" s="77">
        <v>0</v>
      </c>
      <c r="Q292" s="77">
        <v>5</v>
      </c>
      <c r="R292" s="77">
        <v>0</v>
      </c>
      <c r="S292" s="77">
        <v>0</v>
      </c>
      <c r="T292" s="79">
        <v>3</v>
      </c>
      <c r="U292" s="79">
        <v>7</v>
      </c>
      <c r="V292" s="79"/>
      <c r="W292" s="77">
        <v>0</v>
      </c>
      <c r="X292" s="77">
        <v>0</v>
      </c>
      <c r="Y292" s="77">
        <v>0</v>
      </c>
      <c r="Z292" s="77">
        <v>0</v>
      </c>
      <c r="AA292" s="77">
        <v>0</v>
      </c>
      <c r="AB292" s="77">
        <v>0</v>
      </c>
      <c r="AC292" s="77">
        <v>10</v>
      </c>
      <c r="AD292" s="77">
        <f t="shared" ref="AD292:AD293" si="65">SUM(H292:AC292)</f>
        <v>413</v>
      </c>
    </row>
    <row r="293" spans="1:30" s="70" customFormat="1" ht="16.5">
      <c r="A293" s="71">
        <v>1</v>
      </c>
      <c r="B293" s="82">
        <v>456</v>
      </c>
      <c r="C293" s="72" t="s">
        <v>231</v>
      </c>
      <c r="D293" s="72" t="s">
        <v>232</v>
      </c>
      <c r="E293" s="81">
        <v>1972</v>
      </c>
      <c r="F293" s="72" t="s">
        <v>31</v>
      </c>
      <c r="G293" s="73">
        <v>474</v>
      </c>
      <c r="H293" s="77">
        <v>90</v>
      </c>
      <c r="I293" s="77">
        <v>119</v>
      </c>
      <c r="J293" s="77">
        <v>21</v>
      </c>
      <c r="K293" s="77">
        <v>2</v>
      </c>
      <c r="L293" s="77">
        <v>1</v>
      </c>
      <c r="M293" s="77">
        <v>0</v>
      </c>
      <c r="N293" s="77">
        <v>0</v>
      </c>
      <c r="O293" s="77">
        <v>0</v>
      </c>
      <c r="P293" s="77">
        <v>0</v>
      </c>
      <c r="Q293" s="77">
        <v>8</v>
      </c>
      <c r="R293" s="77">
        <v>0</v>
      </c>
      <c r="S293" s="77">
        <v>0</v>
      </c>
      <c r="T293" s="79">
        <v>2</v>
      </c>
      <c r="U293" s="79">
        <v>0</v>
      </c>
      <c r="V293" s="79"/>
      <c r="W293" s="77">
        <v>0</v>
      </c>
      <c r="X293" s="77">
        <v>0</v>
      </c>
      <c r="Y293" s="77">
        <v>0</v>
      </c>
      <c r="Z293" s="77">
        <v>0</v>
      </c>
      <c r="AA293" s="77">
        <v>0</v>
      </c>
      <c r="AB293" s="77">
        <v>0</v>
      </c>
      <c r="AC293" s="77">
        <v>11</v>
      </c>
      <c r="AD293" s="77">
        <f t="shared" si="65"/>
        <v>254</v>
      </c>
    </row>
    <row r="294" spans="1:30" s="70" customFormat="1" ht="16.5">
      <c r="B294" s="83" t="s">
        <v>63</v>
      </c>
      <c r="C294" s="659" t="s">
        <v>64</v>
      </c>
      <c r="D294" s="659"/>
      <c r="E294" s="86"/>
      <c r="F294" s="86"/>
      <c r="G294" s="85">
        <f t="shared" ref="G294:AD294" si="66">SUM(G291:G293)</f>
        <v>1822</v>
      </c>
      <c r="H294" s="85">
        <f t="shared" si="66"/>
        <v>491</v>
      </c>
      <c r="I294" s="85">
        <f t="shared" si="66"/>
        <v>466</v>
      </c>
      <c r="J294" s="85">
        <f t="shared" si="66"/>
        <v>30</v>
      </c>
      <c r="K294" s="85">
        <f t="shared" si="66"/>
        <v>6</v>
      </c>
      <c r="L294" s="85">
        <f t="shared" si="66"/>
        <v>5</v>
      </c>
      <c r="M294" s="85">
        <f t="shared" si="66"/>
        <v>0</v>
      </c>
      <c r="N294" s="85">
        <f t="shared" si="66"/>
        <v>0</v>
      </c>
      <c r="O294" s="85">
        <f t="shared" si="66"/>
        <v>0</v>
      </c>
      <c r="P294" s="85">
        <f t="shared" si="66"/>
        <v>0</v>
      </c>
      <c r="Q294" s="85">
        <f t="shared" si="66"/>
        <v>23</v>
      </c>
      <c r="R294" s="85">
        <f t="shared" si="66"/>
        <v>0</v>
      </c>
      <c r="S294" s="85">
        <f t="shared" si="66"/>
        <v>0</v>
      </c>
      <c r="T294" s="85">
        <f t="shared" si="66"/>
        <v>5</v>
      </c>
      <c r="U294" s="85">
        <f t="shared" si="66"/>
        <v>14</v>
      </c>
      <c r="V294" s="85">
        <f t="shared" si="66"/>
        <v>0</v>
      </c>
      <c r="W294" s="85">
        <f t="shared" si="66"/>
        <v>0</v>
      </c>
      <c r="X294" s="85">
        <f t="shared" si="66"/>
        <v>0</v>
      </c>
      <c r="Y294" s="85">
        <f t="shared" si="66"/>
        <v>0</v>
      </c>
      <c r="Z294" s="85">
        <f t="shared" si="66"/>
        <v>0</v>
      </c>
      <c r="AA294" s="85">
        <f t="shared" si="66"/>
        <v>0</v>
      </c>
      <c r="AB294" s="85">
        <f t="shared" si="66"/>
        <v>0</v>
      </c>
      <c r="AC294" s="85">
        <f t="shared" si="66"/>
        <v>35</v>
      </c>
      <c r="AD294" s="85">
        <f t="shared" si="66"/>
        <v>1075</v>
      </c>
    </row>
    <row r="295" spans="1:30" s="70" customFormat="1" ht="16.5">
      <c r="E295" s="80"/>
      <c r="F295" s="80"/>
    </row>
    <row r="296" spans="1:30" s="70" customFormat="1" ht="16.5">
      <c r="B296" s="83" t="s">
        <v>65</v>
      </c>
      <c r="C296" s="660" t="s">
        <v>66</v>
      </c>
      <c r="D296" s="661"/>
      <c r="E296" s="661"/>
      <c r="F296" s="662"/>
      <c r="G296" s="84" t="s">
        <v>6</v>
      </c>
      <c r="H296" s="76" t="s">
        <v>7</v>
      </c>
      <c r="I296" s="76" t="s">
        <v>8</v>
      </c>
      <c r="J296" s="76" t="s">
        <v>9</v>
      </c>
      <c r="K296" s="76" t="s">
        <v>10</v>
      </c>
      <c r="L296" s="76" t="s">
        <v>11</v>
      </c>
      <c r="M296" s="76" t="s">
        <v>12</v>
      </c>
      <c r="N296" s="76" t="s">
        <v>13</v>
      </c>
      <c r="O296" s="76" t="s">
        <v>14</v>
      </c>
      <c r="P296" s="76" t="s">
        <v>15</v>
      </c>
      <c r="Q296" s="76" t="s">
        <v>16</v>
      </c>
      <c r="R296" s="76" t="s">
        <v>17</v>
      </c>
      <c r="S296" s="76" t="s">
        <v>18</v>
      </c>
      <c r="T296" s="76" t="s">
        <v>22</v>
      </c>
      <c r="U296" s="76" t="s">
        <v>23</v>
      </c>
      <c r="V296" s="76" t="s">
        <v>24</v>
      </c>
      <c r="W296" s="76" t="s">
        <v>25</v>
      </c>
      <c r="X296" s="76" t="s">
        <v>26</v>
      </c>
      <c r="Y296" s="76" t="s">
        <v>27</v>
      </c>
      <c r="Z296" s="76" t="s">
        <v>28</v>
      </c>
      <c r="AA296" s="76" t="s">
        <v>29</v>
      </c>
    </row>
    <row r="297" spans="1:30" s="70" customFormat="1" ht="16.5">
      <c r="C297" s="663"/>
      <c r="D297" s="664"/>
      <c r="E297" s="664"/>
      <c r="F297" s="665"/>
      <c r="G297" s="77">
        <f>G294</f>
        <v>1822</v>
      </c>
      <c r="H297" s="77">
        <v>494</v>
      </c>
      <c r="I297" s="77">
        <v>473</v>
      </c>
      <c r="J297" s="77">
        <v>32</v>
      </c>
      <c r="K297" s="77">
        <v>13</v>
      </c>
      <c r="L297" s="77">
        <f t="shared" ref="L297:S297" si="67">L294</f>
        <v>5</v>
      </c>
      <c r="M297" s="77">
        <f t="shared" si="67"/>
        <v>0</v>
      </c>
      <c r="N297" s="77">
        <f t="shared" si="67"/>
        <v>0</v>
      </c>
      <c r="O297" s="77">
        <f t="shared" si="67"/>
        <v>0</v>
      </c>
      <c r="P297" s="77">
        <f t="shared" si="67"/>
        <v>0</v>
      </c>
      <c r="Q297" s="77">
        <f t="shared" si="67"/>
        <v>23</v>
      </c>
      <c r="R297" s="77">
        <f t="shared" si="67"/>
        <v>0</v>
      </c>
      <c r="S297" s="77">
        <f t="shared" si="67"/>
        <v>0</v>
      </c>
      <c r="T297" s="77">
        <f>W291</f>
        <v>0</v>
      </c>
      <c r="U297" s="77">
        <f>X291</f>
        <v>0</v>
      </c>
      <c r="V297" s="77">
        <f>Y291</f>
        <v>0</v>
      </c>
      <c r="W297" s="77">
        <f>Z291</f>
        <v>0</v>
      </c>
      <c r="X297" s="77">
        <f>AA291</f>
        <v>0</v>
      </c>
      <c r="Y297" s="77">
        <f>AB294</f>
        <v>0</v>
      </c>
      <c r="Z297" s="77">
        <f>AC294</f>
        <v>35</v>
      </c>
      <c r="AA297" s="77">
        <f>SUM(H297:Z297)</f>
        <v>1075</v>
      </c>
    </row>
    <row r="298" spans="1:30" s="70" customFormat="1" ht="16.5">
      <c r="E298" s="80"/>
      <c r="F298" s="80"/>
    </row>
    <row r="299" spans="1:30" s="70" customFormat="1" ht="30.75" customHeight="1">
      <c r="B299" s="83" t="s">
        <v>67</v>
      </c>
      <c r="C299" s="666" t="s">
        <v>68</v>
      </c>
      <c r="D299" s="666"/>
      <c r="E299" s="666"/>
      <c r="F299" s="666"/>
      <c r="G299" s="84" t="s">
        <v>6</v>
      </c>
      <c r="H299" s="667" t="s">
        <v>69</v>
      </c>
      <c r="I299" s="667"/>
      <c r="J299" s="667" t="s">
        <v>70</v>
      </c>
      <c r="K299" s="667"/>
      <c r="L299" s="76" t="s">
        <v>11</v>
      </c>
      <c r="M299" s="76" t="s">
        <v>12</v>
      </c>
      <c r="N299" s="76" t="s">
        <v>13</v>
      </c>
      <c r="O299" s="76" t="s">
        <v>14</v>
      </c>
      <c r="P299" s="76" t="s">
        <v>15</v>
      </c>
      <c r="Q299" s="76" t="s">
        <v>16</v>
      </c>
      <c r="R299" s="76" t="s">
        <v>17</v>
      </c>
      <c r="S299" s="76" t="s">
        <v>18</v>
      </c>
      <c r="T299" s="76" t="s">
        <v>22</v>
      </c>
      <c r="U299" s="76" t="s">
        <v>23</v>
      </c>
      <c r="V299" s="76" t="s">
        <v>24</v>
      </c>
      <c r="W299" s="76" t="s">
        <v>25</v>
      </c>
      <c r="X299" s="76" t="s">
        <v>26</v>
      </c>
      <c r="Y299" s="76" t="s">
        <v>27</v>
      </c>
      <c r="Z299" s="76" t="s">
        <v>28</v>
      </c>
      <c r="AA299" s="76" t="s">
        <v>29</v>
      </c>
    </row>
    <row r="300" spans="1:30" s="70" customFormat="1" ht="16.5">
      <c r="C300" s="666"/>
      <c r="D300" s="666"/>
      <c r="E300" s="666"/>
      <c r="F300" s="666"/>
      <c r="G300" s="77">
        <f>G294</f>
        <v>1822</v>
      </c>
      <c r="H300" s="668">
        <f>H297+J297</f>
        <v>526</v>
      </c>
      <c r="I300" s="668"/>
      <c r="J300" s="668">
        <f>I297+K297</f>
        <v>486</v>
      </c>
      <c r="K300" s="668"/>
      <c r="L300" s="77">
        <f>L297</f>
        <v>5</v>
      </c>
      <c r="M300" s="77">
        <f t="shared" ref="M300:Q300" si="68">M297</f>
        <v>0</v>
      </c>
      <c r="N300" s="489" t="s">
        <v>790</v>
      </c>
      <c r="O300" s="489" t="s">
        <v>790</v>
      </c>
      <c r="P300" s="489" t="s">
        <v>790</v>
      </c>
      <c r="Q300" s="77">
        <f t="shared" si="68"/>
        <v>23</v>
      </c>
      <c r="R300" s="489" t="s">
        <v>790</v>
      </c>
      <c r="S300" s="489" t="s">
        <v>790</v>
      </c>
      <c r="T300" s="489" t="s">
        <v>790</v>
      </c>
      <c r="U300" s="489" t="s">
        <v>790</v>
      </c>
      <c r="V300" s="489" t="s">
        <v>790</v>
      </c>
      <c r="W300" s="489" t="s">
        <v>790</v>
      </c>
      <c r="X300" s="489" t="s">
        <v>790</v>
      </c>
      <c r="Y300" s="77">
        <f>Y297</f>
        <v>0</v>
      </c>
      <c r="Z300" s="77">
        <f>Z297</f>
        <v>35</v>
      </c>
      <c r="AA300" s="77">
        <f>SUM(H300:Z300)</f>
        <v>1075</v>
      </c>
    </row>
    <row r="303" spans="1:30" s="70" customFormat="1" ht="16.5">
      <c r="A303" s="69" t="s">
        <v>0</v>
      </c>
      <c r="B303" s="75" t="s">
        <v>1</v>
      </c>
      <c r="C303" s="74" t="s">
        <v>2</v>
      </c>
      <c r="D303" s="74" t="s">
        <v>3</v>
      </c>
      <c r="E303" s="68" t="s">
        <v>4</v>
      </c>
      <c r="F303" s="68" t="s">
        <v>5</v>
      </c>
      <c r="G303" s="68" t="s">
        <v>6</v>
      </c>
      <c r="H303" s="76" t="s">
        <v>7</v>
      </c>
      <c r="I303" s="76" t="s">
        <v>8</v>
      </c>
      <c r="J303" s="76" t="s">
        <v>9</v>
      </c>
      <c r="K303" s="76" t="s">
        <v>10</v>
      </c>
      <c r="L303" s="76" t="s">
        <v>11</v>
      </c>
      <c r="M303" s="76" t="s">
        <v>12</v>
      </c>
      <c r="N303" s="76" t="s">
        <v>13</v>
      </c>
      <c r="O303" s="76" t="s">
        <v>14</v>
      </c>
      <c r="P303" s="76" t="s">
        <v>15</v>
      </c>
      <c r="Q303" s="76" t="s">
        <v>16</v>
      </c>
      <c r="R303" s="76" t="s">
        <v>17</v>
      </c>
      <c r="S303" s="76" t="s">
        <v>18</v>
      </c>
      <c r="T303" s="78" t="s">
        <v>19</v>
      </c>
      <c r="U303" s="78" t="s">
        <v>20</v>
      </c>
      <c r="V303" s="78" t="s">
        <v>21</v>
      </c>
      <c r="W303" s="76" t="s">
        <v>22</v>
      </c>
      <c r="X303" s="76" t="s">
        <v>23</v>
      </c>
      <c r="Y303" s="76" t="s">
        <v>24</v>
      </c>
      <c r="Z303" s="76" t="s">
        <v>25</v>
      </c>
      <c r="AA303" s="76" t="s">
        <v>26</v>
      </c>
      <c r="AB303" s="76" t="s">
        <v>27</v>
      </c>
      <c r="AC303" s="76" t="s">
        <v>28</v>
      </c>
      <c r="AD303" s="76" t="s">
        <v>29</v>
      </c>
    </row>
    <row r="304" spans="1:30" s="70" customFormat="1" ht="16.5">
      <c r="A304" s="71">
        <v>6</v>
      </c>
      <c r="B304" s="82">
        <v>459</v>
      </c>
      <c r="C304" s="72" t="s">
        <v>233</v>
      </c>
      <c r="D304" s="72" t="s">
        <v>233</v>
      </c>
      <c r="E304" s="81">
        <v>1978</v>
      </c>
      <c r="F304" s="72" t="s">
        <v>31</v>
      </c>
      <c r="G304" s="175">
        <v>493</v>
      </c>
      <c r="H304" s="77">
        <v>2</v>
      </c>
      <c r="I304" s="77">
        <v>149</v>
      </c>
      <c r="J304" s="77">
        <v>139</v>
      </c>
      <c r="K304" s="77">
        <v>4</v>
      </c>
      <c r="L304" s="77">
        <v>1</v>
      </c>
      <c r="M304" s="77">
        <v>0</v>
      </c>
      <c r="N304" s="77">
        <v>0</v>
      </c>
      <c r="O304" s="77">
        <v>0</v>
      </c>
      <c r="P304" s="77">
        <v>2</v>
      </c>
      <c r="Q304" s="77">
        <v>35</v>
      </c>
      <c r="R304" s="77">
        <v>0</v>
      </c>
      <c r="S304" s="77">
        <v>0</v>
      </c>
      <c r="T304" s="79">
        <v>0</v>
      </c>
      <c r="U304" s="79">
        <v>3</v>
      </c>
      <c r="V304" s="79"/>
      <c r="W304" s="77">
        <v>0</v>
      </c>
      <c r="X304" s="77">
        <v>0</v>
      </c>
      <c r="Y304" s="77">
        <v>0</v>
      </c>
      <c r="Z304" s="77">
        <v>0</v>
      </c>
      <c r="AA304" s="77">
        <v>0</v>
      </c>
      <c r="AB304" s="77">
        <v>0</v>
      </c>
      <c r="AC304" s="77">
        <v>7</v>
      </c>
      <c r="AD304" s="77">
        <f t="shared" ref="AD304:AD313" si="69">SUM(H304:AC304)</f>
        <v>342</v>
      </c>
    </row>
    <row r="305" spans="1:30" s="70" customFormat="1" ht="16.5">
      <c r="A305" s="71">
        <v>6</v>
      </c>
      <c r="B305" s="82">
        <v>459</v>
      </c>
      <c r="C305" s="72" t="s">
        <v>233</v>
      </c>
      <c r="D305" s="72" t="s">
        <v>233</v>
      </c>
      <c r="E305" s="81">
        <v>1978</v>
      </c>
      <c r="F305" s="72" t="s">
        <v>32</v>
      </c>
      <c r="G305" s="175">
        <v>493</v>
      </c>
      <c r="H305" s="77">
        <v>2</v>
      </c>
      <c r="I305" s="77">
        <v>174</v>
      </c>
      <c r="J305" s="77">
        <v>124</v>
      </c>
      <c r="K305" s="77">
        <v>5</v>
      </c>
      <c r="L305" s="77">
        <v>2</v>
      </c>
      <c r="M305" s="77">
        <v>0</v>
      </c>
      <c r="N305" s="77">
        <v>0</v>
      </c>
      <c r="O305" s="77">
        <v>0</v>
      </c>
      <c r="P305" s="77">
        <v>2</v>
      </c>
      <c r="Q305" s="77">
        <v>28</v>
      </c>
      <c r="R305" s="77">
        <v>0</v>
      </c>
      <c r="S305" s="77">
        <v>0</v>
      </c>
      <c r="T305" s="79">
        <v>0</v>
      </c>
      <c r="U305" s="79">
        <v>0</v>
      </c>
      <c r="V305" s="79"/>
      <c r="W305" s="77">
        <v>0</v>
      </c>
      <c r="X305" s="77">
        <v>0</v>
      </c>
      <c r="Y305" s="77">
        <v>0</v>
      </c>
      <c r="Z305" s="77">
        <v>0</v>
      </c>
      <c r="AA305" s="77">
        <v>0</v>
      </c>
      <c r="AB305" s="77">
        <v>0</v>
      </c>
      <c r="AC305" s="77">
        <v>8</v>
      </c>
      <c r="AD305" s="77">
        <f t="shared" si="69"/>
        <v>345</v>
      </c>
    </row>
    <row r="306" spans="1:30" s="70" customFormat="1" ht="16.5">
      <c r="A306" s="71">
        <v>6</v>
      </c>
      <c r="B306" s="82">
        <v>459</v>
      </c>
      <c r="C306" s="72" t="s">
        <v>233</v>
      </c>
      <c r="D306" s="72" t="s">
        <v>233</v>
      </c>
      <c r="E306" s="81">
        <v>1979</v>
      </c>
      <c r="F306" s="72" t="s">
        <v>31</v>
      </c>
      <c r="G306" s="175">
        <v>692</v>
      </c>
      <c r="H306" s="77">
        <v>5</v>
      </c>
      <c r="I306" s="77">
        <v>248</v>
      </c>
      <c r="J306" s="77">
        <v>163</v>
      </c>
      <c r="K306" s="77">
        <v>3</v>
      </c>
      <c r="L306" s="77">
        <v>3</v>
      </c>
      <c r="M306" s="77">
        <v>0</v>
      </c>
      <c r="N306" s="77">
        <v>0</v>
      </c>
      <c r="O306" s="77">
        <v>0</v>
      </c>
      <c r="P306" s="77">
        <v>2</v>
      </c>
      <c r="Q306" s="77">
        <v>55</v>
      </c>
      <c r="R306" s="77">
        <v>0</v>
      </c>
      <c r="S306" s="77">
        <v>0</v>
      </c>
      <c r="T306" s="79">
        <v>0</v>
      </c>
      <c r="U306" s="79">
        <v>0</v>
      </c>
      <c r="V306" s="79"/>
      <c r="W306" s="77">
        <v>0</v>
      </c>
      <c r="X306" s="77">
        <v>0</v>
      </c>
      <c r="Y306" s="77">
        <v>0</v>
      </c>
      <c r="Z306" s="77">
        <v>0</v>
      </c>
      <c r="AA306" s="77">
        <v>0</v>
      </c>
      <c r="AB306" s="77">
        <v>0</v>
      </c>
      <c r="AC306" s="77">
        <v>3</v>
      </c>
      <c r="AD306" s="77">
        <f t="shared" si="69"/>
        <v>482</v>
      </c>
    </row>
    <row r="307" spans="1:30" s="70" customFormat="1" ht="16.5">
      <c r="A307" s="71">
        <v>6</v>
      </c>
      <c r="B307" s="82">
        <v>459</v>
      </c>
      <c r="C307" s="72" t="s">
        <v>233</v>
      </c>
      <c r="D307" s="72" t="s">
        <v>234</v>
      </c>
      <c r="E307" s="81">
        <v>1980</v>
      </c>
      <c r="F307" s="72" t="s">
        <v>31</v>
      </c>
      <c r="G307" s="175">
        <v>323</v>
      </c>
      <c r="H307" s="77">
        <v>1</v>
      </c>
      <c r="I307" s="77">
        <v>89</v>
      </c>
      <c r="J307" s="77">
        <v>86</v>
      </c>
      <c r="K307" s="77">
        <v>0</v>
      </c>
      <c r="L307" s="77">
        <v>2</v>
      </c>
      <c r="M307" s="77">
        <v>1</v>
      </c>
      <c r="N307" s="77">
        <v>0</v>
      </c>
      <c r="O307" s="77">
        <v>0</v>
      </c>
      <c r="P307" s="77">
        <v>4</v>
      </c>
      <c r="Q307" s="77">
        <v>52</v>
      </c>
      <c r="R307" s="77">
        <v>0</v>
      </c>
      <c r="S307" s="77">
        <v>0</v>
      </c>
      <c r="T307" s="79">
        <v>0</v>
      </c>
      <c r="U307" s="79">
        <v>0</v>
      </c>
      <c r="V307" s="79"/>
      <c r="W307" s="77">
        <v>0</v>
      </c>
      <c r="X307" s="77">
        <v>0</v>
      </c>
      <c r="Y307" s="77">
        <v>0</v>
      </c>
      <c r="Z307" s="77">
        <v>0</v>
      </c>
      <c r="AA307" s="77">
        <v>0</v>
      </c>
      <c r="AB307" s="77">
        <v>0</v>
      </c>
      <c r="AC307" s="77">
        <v>3</v>
      </c>
      <c r="AD307" s="77">
        <f t="shared" si="69"/>
        <v>238</v>
      </c>
    </row>
    <row r="308" spans="1:30" s="70" customFormat="1" ht="16.5">
      <c r="A308" s="71">
        <v>6</v>
      </c>
      <c r="B308" s="82">
        <v>459</v>
      </c>
      <c r="C308" s="72" t="s">
        <v>233</v>
      </c>
      <c r="D308" s="72" t="s">
        <v>235</v>
      </c>
      <c r="E308" s="81">
        <v>1981</v>
      </c>
      <c r="F308" s="72" t="s">
        <v>31</v>
      </c>
      <c r="G308" s="175">
        <v>194</v>
      </c>
      <c r="H308" s="77">
        <v>3</v>
      </c>
      <c r="I308" s="77">
        <v>61</v>
      </c>
      <c r="J308" s="77">
        <v>34</v>
      </c>
      <c r="K308" s="77">
        <v>4</v>
      </c>
      <c r="L308" s="77">
        <v>0</v>
      </c>
      <c r="M308" s="77">
        <v>1</v>
      </c>
      <c r="N308" s="77">
        <v>0</v>
      </c>
      <c r="O308" s="77">
        <v>0</v>
      </c>
      <c r="P308" s="77">
        <v>1</v>
      </c>
      <c r="Q308" s="77">
        <v>9</v>
      </c>
      <c r="R308" s="77">
        <v>0</v>
      </c>
      <c r="S308" s="77">
        <v>0</v>
      </c>
      <c r="T308" s="79">
        <v>0</v>
      </c>
      <c r="U308" s="79">
        <v>0</v>
      </c>
      <c r="V308" s="79"/>
      <c r="W308" s="77">
        <v>0</v>
      </c>
      <c r="X308" s="77">
        <v>0</v>
      </c>
      <c r="Y308" s="77">
        <v>0</v>
      </c>
      <c r="Z308" s="77">
        <v>0</v>
      </c>
      <c r="AA308" s="77">
        <v>0</v>
      </c>
      <c r="AB308" s="77">
        <v>0</v>
      </c>
      <c r="AC308" s="77">
        <v>3</v>
      </c>
      <c r="AD308" s="77">
        <f t="shared" si="69"/>
        <v>116</v>
      </c>
    </row>
    <row r="309" spans="1:30" s="70" customFormat="1" ht="16.5">
      <c r="A309" s="71">
        <v>6</v>
      </c>
      <c r="B309" s="82">
        <v>459</v>
      </c>
      <c r="C309" s="72" t="s">
        <v>233</v>
      </c>
      <c r="D309" s="72" t="s">
        <v>236</v>
      </c>
      <c r="E309" s="81">
        <v>1982</v>
      </c>
      <c r="F309" s="72" t="s">
        <v>31</v>
      </c>
      <c r="G309" s="175">
        <v>293</v>
      </c>
      <c r="H309" s="77">
        <v>0</v>
      </c>
      <c r="I309" s="77">
        <v>65</v>
      </c>
      <c r="J309" s="77">
        <v>104</v>
      </c>
      <c r="K309" s="77">
        <v>1</v>
      </c>
      <c r="L309" s="77">
        <v>3</v>
      </c>
      <c r="M309" s="77">
        <v>1</v>
      </c>
      <c r="N309" s="77">
        <v>0</v>
      </c>
      <c r="O309" s="77">
        <v>0</v>
      </c>
      <c r="P309" s="77">
        <v>0</v>
      </c>
      <c r="Q309" s="77">
        <v>19</v>
      </c>
      <c r="R309" s="77">
        <v>0</v>
      </c>
      <c r="S309" s="77">
        <v>0</v>
      </c>
      <c r="T309" s="79">
        <v>0</v>
      </c>
      <c r="U309" s="79">
        <v>0</v>
      </c>
      <c r="V309" s="79"/>
      <c r="W309" s="77">
        <v>0</v>
      </c>
      <c r="X309" s="77">
        <v>0</v>
      </c>
      <c r="Y309" s="77">
        <v>0</v>
      </c>
      <c r="Z309" s="77">
        <v>0</v>
      </c>
      <c r="AA309" s="77">
        <v>0</v>
      </c>
      <c r="AB309" s="77">
        <v>0</v>
      </c>
      <c r="AC309" s="77">
        <v>4</v>
      </c>
      <c r="AD309" s="77">
        <f t="shared" si="69"/>
        <v>197</v>
      </c>
    </row>
    <row r="310" spans="1:30" s="70" customFormat="1" ht="16.5">
      <c r="A310" s="71">
        <v>6</v>
      </c>
      <c r="B310" s="82">
        <v>459</v>
      </c>
      <c r="C310" s="72" t="s">
        <v>233</v>
      </c>
      <c r="D310" s="72" t="s">
        <v>237</v>
      </c>
      <c r="E310" s="81">
        <v>1983</v>
      </c>
      <c r="F310" s="72" t="s">
        <v>31</v>
      </c>
      <c r="G310" s="175">
        <v>191</v>
      </c>
      <c r="H310" s="77">
        <v>2</v>
      </c>
      <c r="I310" s="77">
        <v>61</v>
      </c>
      <c r="J310" s="77">
        <v>43</v>
      </c>
      <c r="K310" s="77">
        <v>1</v>
      </c>
      <c r="L310" s="77">
        <v>1</v>
      </c>
      <c r="M310" s="77">
        <v>0</v>
      </c>
      <c r="N310" s="77">
        <v>0</v>
      </c>
      <c r="O310" s="77">
        <v>0</v>
      </c>
      <c r="P310" s="77">
        <v>1</v>
      </c>
      <c r="Q310" s="77">
        <v>30</v>
      </c>
      <c r="R310" s="77">
        <v>0</v>
      </c>
      <c r="S310" s="77">
        <v>0</v>
      </c>
      <c r="T310" s="79">
        <v>1</v>
      </c>
      <c r="U310" s="79">
        <v>0</v>
      </c>
      <c r="V310" s="79"/>
      <c r="W310" s="77">
        <v>0</v>
      </c>
      <c r="X310" s="77">
        <v>0</v>
      </c>
      <c r="Y310" s="77">
        <v>0</v>
      </c>
      <c r="Z310" s="77">
        <v>0</v>
      </c>
      <c r="AA310" s="77">
        <v>0</v>
      </c>
      <c r="AB310" s="77">
        <v>0</v>
      </c>
      <c r="AC310" s="77">
        <v>3</v>
      </c>
      <c r="AD310" s="77">
        <f t="shared" si="69"/>
        <v>143</v>
      </c>
    </row>
    <row r="311" spans="1:30" s="70" customFormat="1" ht="16.5">
      <c r="A311" s="71">
        <v>6</v>
      </c>
      <c r="B311" s="82">
        <v>459</v>
      </c>
      <c r="C311" s="72" t="s">
        <v>233</v>
      </c>
      <c r="D311" s="72" t="s">
        <v>238</v>
      </c>
      <c r="E311" s="81">
        <v>1984</v>
      </c>
      <c r="F311" s="72" t="s">
        <v>31</v>
      </c>
      <c r="G311" s="175">
        <v>107</v>
      </c>
      <c r="H311" s="77">
        <v>0</v>
      </c>
      <c r="I311" s="77">
        <v>6</v>
      </c>
      <c r="J311" s="77">
        <v>3</v>
      </c>
      <c r="K311" s="77">
        <v>0</v>
      </c>
      <c r="L311" s="77">
        <v>0</v>
      </c>
      <c r="M311" s="77">
        <v>1</v>
      </c>
      <c r="N311" s="77">
        <v>0</v>
      </c>
      <c r="O311" s="77">
        <v>0</v>
      </c>
      <c r="P311" s="77">
        <v>4</v>
      </c>
      <c r="Q311" s="77">
        <v>67</v>
      </c>
      <c r="R311" s="77">
        <v>0</v>
      </c>
      <c r="S311" s="77">
        <v>0</v>
      </c>
      <c r="T311" s="79">
        <v>0</v>
      </c>
      <c r="U311" s="79">
        <v>0</v>
      </c>
      <c r="V311" s="79"/>
      <c r="W311" s="77">
        <v>0</v>
      </c>
      <c r="X311" s="77">
        <v>0</v>
      </c>
      <c r="Y311" s="77">
        <v>0</v>
      </c>
      <c r="Z311" s="77">
        <v>0</v>
      </c>
      <c r="AA311" s="77">
        <v>0</v>
      </c>
      <c r="AB311" s="77">
        <v>0</v>
      </c>
      <c r="AC311" s="77">
        <v>3</v>
      </c>
      <c r="AD311" s="77">
        <f t="shared" si="69"/>
        <v>84</v>
      </c>
    </row>
    <row r="312" spans="1:30" s="70" customFormat="1" ht="16.5">
      <c r="A312" s="71">
        <v>6</v>
      </c>
      <c r="B312" s="82">
        <v>459</v>
      </c>
      <c r="C312" s="72" t="s">
        <v>233</v>
      </c>
      <c r="D312" s="72" t="s">
        <v>239</v>
      </c>
      <c r="E312" s="81">
        <v>1985</v>
      </c>
      <c r="F312" s="72" t="s">
        <v>31</v>
      </c>
      <c r="G312" s="175">
        <v>233</v>
      </c>
      <c r="H312" s="77">
        <v>1</v>
      </c>
      <c r="I312" s="77">
        <v>15</v>
      </c>
      <c r="J312" s="77">
        <v>12</v>
      </c>
      <c r="K312" s="77">
        <v>2</v>
      </c>
      <c r="L312" s="77">
        <v>2</v>
      </c>
      <c r="M312" s="77">
        <v>2</v>
      </c>
      <c r="N312" s="77">
        <v>0</v>
      </c>
      <c r="O312" s="77">
        <v>0</v>
      </c>
      <c r="P312" s="77">
        <v>8</v>
      </c>
      <c r="Q312" s="77">
        <v>131</v>
      </c>
      <c r="R312" s="77">
        <v>0</v>
      </c>
      <c r="S312" s="77">
        <v>0</v>
      </c>
      <c r="T312" s="79">
        <v>0</v>
      </c>
      <c r="U312" s="79">
        <v>0</v>
      </c>
      <c r="V312" s="79"/>
      <c r="W312" s="77">
        <v>0</v>
      </c>
      <c r="X312" s="77">
        <v>0</v>
      </c>
      <c r="Y312" s="77">
        <v>0</v>
      </c>
      <c r="Z312" s="77">
        <v>0</v>
      </c>
      <c r="AA312" s="77">
        <v>0</v>
      </c>
      <c r="AB312" s="77">
        <v>0</v>
      </c>
      <c r="AC312" s="77">
        <v>3</v>
      </c>
      <c r="AD312" s="77">
        <f t="shared" si="69"/>
        <v>176</v>
      </c>
    </row>
    <row r="313" spans="1:30" s="70" customFormat="1" ht="17.25" thickBot="1">
      <c r="A313" s="71">
        <v>6</v>
      </c>
      <c r="B313" s="82">
        <v>459</v>
      </c>
      <c r="C313" s="72" t="s">
        <v>233</v>
      </c>
      <c r="D313" s="72" t="s">
        <v>240</v>
      </c>
      <c r="E313" s="81">
        <v>1986</v>
      </c>
      <c r="F313" s="72" t="s">
        <v>31</v>
      </c>
      <c r="G313" s="177">
        <v>294</v>
      </c>
      <c r="H313" s="77">
        <v>38</v>
      </c>
      <c r="I313" s="77">
        <v>96</v>
      </c>
      <c r="J313" s="77">
        <v>23</v>
      </c>
      <c r="K313" s="77">
        <v>1</v>
      </c>
      <c r="L313" s="77">
        <v>1</v>
      </c>
      <c r="M313" s="77">
        <v>2</v>
      </c>
      <c r="N313" s="77">
        <v>0</v>
      </c>
      <c r="O313" s="77">
        <v>0</v>
      </c>
      <c r="P313" s="77">
        <v>1</v>
      </c>
      <c r="Q313" s="77">
        <v>42</v>
      </c>
      <c r="R313" s="77">
        <v>0</v>
      </c>
      <c r="S313" s="77">
        <v>0</v>
      </c>
      <c r="T313" s="79">
        <v>0</v>
      </c>
      <c r="U313" s="79">
        <v>2</v>
      </c>
      <c r="V313" s="79"/>
      <c r="W313" s="77">
        <v>0</v>
      </c>
      <c r="X313" s="77">
        <v>0</v>
      </c>
      <c r="Y313" s="77">
        <v>0</v>
      </c>
      <c r="Z313" s="77">
        <v>0</v>
      </c>
      <c r="AA313" s="77">
        <v>0</v>
      </c>
      <c r="AB313" s="77">
        <v>0</v>
      </c>
      <c r="AC313" s="77">
        <v>5</v>
      </c>
      <c r="AD313" s="77">
        <f t="shared" si="69"/>
        <v>211</v>
      </c>
    </row>
    <row r="314" spans="1:30" s="70" customFormat="1" ht="16.5">
      <c r="B314" s="83" t="s">
        <v>63</v>
      </c>
      <c r="C314" s="659" t="s">
        <v>64</v>
      </c>
      <c r="D314" s="659"/>
      <c r="E314" s="86"/>
      <c r="F314" s="86"/>
      <c r="G314" s="85">
        <f t="shared" ref="G314:AD314" si="70">SUM(G304:G313)</f>
        <v>3313</v>
      </c>
      <c r="H314" s="85">
        <f t="shared" si="70"/>
        <v>54</v>
      </c>
      <c r="I314" s="85">
        <f t="shared" si="70"/>
        <v>964</v>
      </c>
      <c r="J314" s="85">
        <f t="shared" si="70"/>
        <v>731</v>
      </c>
      <c r="K314" s="85">
        <f t="shared" si="70"/>
        <v>21</v>
      </c>
      <c r="L314" s="85">
        <f t="shared" si="70"/>
        <v>15</v>
      </c>
      <c r="M314" s="85">
        <f t="shared" si="70"/>
        <v>8</v>
      </c>
      <c r="N314" s="85">
        <f t="shared" si="70"/>
        <v>0</v>
      </c>
      <c r="O314" s="85">
        <f t="shared" si="70"/>
        <v>0</v>
      </c>
      <c r="P314" s="85">
        <f t="shared" si="70"/>
        <v>25</v>
      </c>
      <c r="Q314" s="85">
        <f t="shared" si="70"/>
        <v>468</v>
      </c>
      <c r="R314" s="85">
        <f t="shared" si="70"/>
        <v>0</v>
      </c>
      <c r="S314" s="85">
        <f t="shared" si="70"/>
        <v>0</v>
      </c>
      <c r="T314" s="85">
        <f t="shared" si="70"/>
        <v>1</v>
      </c>
      <c r="U314" s="85">
        <f t="shared" si="70"/>
        <v>5</v>
      </c>
      <c r="V314" s="85">
        <f t="shared" si="70"/>
        <v>0</v>
      </c>
      <c r="W314" s="85">
        <f t="shared" si="70"/>
        <v>0</v>
      </c>
      <c r="X314" s="85">
        <f t="shared" si="70"/>
        <v>0</v>
      </c>
      <c r="Y314" s="85">
        <f t="shared" si="70"/>
        <v>0</v>
      </c>
      <c r="Z314" s="85">
        <f t="shared" si="70"/>
        <v>0</v>
      </c>
      <c r="AA314" s="85">
        <f t="shared" si="70"/>
        <v>0</v>
      </c>
      <c r="AB314" s="85">
        <f t="shared" si="70"/>
        <v>0</v>
      </c>
      <c r="AC314" s="85">
        <f t="shared" si="70"/>
        <v>42</v>
      </c>
      <c r="AD314" s="85">
        <f t="shared" si="70"/>
        <v>2334</v>
      </c>
    </row>
    <row r="315" spans="1:30" s="70" customFormat="1" ht="16.5">
      <c r="E315" s="80"/>
      <c r="F315" s="80"/>
    </row>
    <row r="316" spans="1:30" s="70" customFormat="1" ht="16.5">
      <c r="B316" s="83" t="s">
        <v>65</v>
      </c>
      <c r="C316" s="660" t="s">
        <v>66</v>
      </c>
      <c r="D316" s="661"/>
      <c r="E316" s="661"/>
      <c r="F316" s="662"/>
      <c r="G316" s="84" t="s">
        <v>6</v>
      </c>
      <c r="H316" s="76" t="s">
        <v>7</v>
      </c>
      <c r="I316" s="76" t="s">
        <v>8</v>
      </c>
      <c r="J316" s="76" t="s">
        <v>9</v>
      </c>
      <c r="K316" s="76" t="s">
        <v>10</v>
      </c>
      <c r="L316" s="76" t="s">
        <v>11</v>
      </c>
      <c r="M316" s="76" t="s">
        <v>12</v>
      </c>
      <c r="N316" s="76" t="s">
        <v>13</v>
      </c>
      <c r="O316" s="76" t="s">
        <v>14</v>
      </c>
      <c r="P316" s="76" t="s">
        <v>15</v>
      </c>
      <c r="Q316" s="76" t="s">
        <v>16</v>
      </c>
      <c r="R316" s="76" t="s">
        <v>17</v>
      </c>
      <c r="S316" s="76" t="s">
        <v>18</v>
      </c>
      <c r="T316" s="76" t="s">
        <v>22</v>
      </c>
      <c r="U316" s="76" t="s">
        <v>23</v>
      </c>
      <c r="V316" s="76" t="s">
        <v>24</v>
      </c>
      <c r="W316" s="76" t="s">
        <v>25</v>
      </c>
      <c r="X316" s="76" t="s">
        <v>26</v>
      </c>
      <c r="Y316" s="76" t="s">
        <v>27</v>
      </c>
      <c r="Z316" s="76" t="s">
        <v>28</v>
      </c>
      <c r="AA316" s="76" t="s">
        <v>29</v>
      </c>
    </row>
    <row r="317" spans="1:30" s="70" customFormat="1" ht="16.5">
      <c r="C317" s="663"/>
      <c r="D317" s="664"/>
      <c r="E317" s="664"/>
      <c r="F317" s="665"/>
      <c r="G317" s="77">
        <f>G314</f>
        <v>3313</v>
      </c>
      <c r="H317" s="77">
        <f>H314</f>
        <v>54</v>
      </c>
      <c r="I317" s="77">
        <f>I314+3</f>
        <v>967</v>
      </c>
      <c r="J317" s="77">
        <f>J314+1</f>
        <v>732</v>
      </c>
      <c r="K317" s="77">
        <f>K314+2</f>
        <v>23</v>
      </c>
      <c r="L317" s="77">
        <f t="shared" ref="L317:S317" si="71">L314</f>
        <v>15</v>
      </c>
      <c r="M317" s="77">
        <f t="shared" si="71"/>
        <v>8</v>
      </c>
      <c r="N317" s="77">
        <f t="shared" si="71"/>
        <v>0</v>
      </c>
      <c r="O317" s="77">
        <f t="shared" si="71"/>
        <v>0</v>
      </c>
      <c r="P317" s="77">
        <f t="shared" si="71"/>
        <v>25</v>
      </c>
      <c r="Q317" s="77">
        <f t="shared" si="71"/>
        <v>468</v>
      </c>
      <c r="R317" s="77">
        <f t="shared" si="71"/>
        <v>0</v>
      </c>
      <c r="S317" s="77">
        <f t="shared" si="71"/>
        <v>0</v>
      </c>
      <c r="T317" s="77">
        <f>W304</f>
        <v>0</v>
      </c>
      <c r="U317" s="77">
        <f>X304</f>
        <v>0</v>
      </c>
      <c r="V317" s="77">
        <f>Y304</f>
        <v>0</v>
      </c>
      <c r="W317" s="77">
        <f>Z304</f>
        <v>0</v>
      </c>
      <c r="X317" s="77">
        <f>AA304</f>
        <v>0</v>
      </c>
      <c r="Y317" s="77">
        <f>AB314</f>
        <v>0</v>
      </c>
      <c r="Z317" s="77">
        <f>AC314</f>
        <v>42</v>
      </c>
      <c r="AA317" s="77">
        <f>SUM(H317:Z317)</f>
        <v>2334</v>
      </c>
    </row>
    <row r="318" spans="1:30" s="70" customFormat="1" ht="16.5">
      <c r="E318" s="80"/>
      <c r="F318" s="80"/>
    </row>
    <row r="319" spans="1:30" s="70" customFormat="1" ht="30.75" customHeight="1">
      <c r="B319" s="83" t="s">
        <v>67</v>
      </c>
      <c r="C319" s="666" t="s">
        <v>68</v>
      </c>
      <c r="D319" s="666"/>
      <c r="E319" s="666"/>
      <c r="F319" s="666"/>
      <c r="G319" s="84" t="s">
        <v>6</v>
      </c>
      <c r="H319" s="667" t="s">
        <v>69</v>
      </c>
      <c r="I319" s="667"/>
      <c r="J319" s="667" t="s">
        <v>70</v>
      </c>
      <c r="K319" s="667"/>
      <c r="L319" s="76" t="s">
        <v>11</v>
      </c>
      <c r="M319" s="76" t="s">
        <v>12</v>
      </c>
      <c r="N319" s="76" t="s">
        <v>13</v>
      </c>
      <c r="O319" s="76" t="s">
        <v>14</v>
      </c>
      <c r="P319" s="76" t="s">
        <v>15</v>
      </c>
      <c r="Q319" s="76" t="s">
        <v>16</v>
      </c>
      <c r="R319" s="76" t="s">
        <v>17</v>
      </c>
      <c r="S319" s="76" t="s">
        <v>18</v>
      </c>
      <c r="T319" s="76" t="s">
        <v>22</v>
      </c>
      <c r="U319" s="76" t="s">
        <v>23</v>
      </c>
      <c r="V319" s="76" t="s">
        <v>24</v>
      </c>
      <c r="W319" s="76" t="s">
        <v>25</v>
      </c>
      <c r="X319" s="76" t="s">
        <v>26</v>
      </c>
      <c r="Y319" s="76" t="s">
        <v>27</v>
      </c>
      <c r="Z319" s="76" t="s">
        <v>28</v>
      </c>
      <c r="AA319" s="76" t="s">
        <v>29</v>
      </c>
    </row>
    <row r="320" spans="1:30" s="70" customFormat="1" ht="16.5">
      <c r="C320" s="666"/>
      <c r="D320" s="666"/>
      <c r="E320" s="666"/>
      <c r="F320" s="666"/>
      <c r="G320" s="77">
        <f>G314</f>
        <v>3313</v>
      </c>
      <c r="H320" s="668">
        <f>H317+J317</f>
        <v>786</v>
      </c>
      <c r="I320" s="668"/>
      <c r="J320" s="668">
        <f>I317+K317</f>
        <v>990</v>
      </c>
      <c r="K320" s="668"/>
      <c r="L320" s="77">
        <f>L317</f>
        <v>15</v>
      </c>
      <c r="M320" s="77">
        <f t="shared" ref="M320:Q320" si="72">M317</f>
        <v>8</v>
      </c>
      <c r="N320" s="77" t="s">
        <v>790</v>
      </c>
      <c r="O320" s="77" t="s">
        <v>790</v>
      </c>
      <c r="P320" s="77">
        <f t="shared" si="72"/>
        <v>25</v>
      </c>
      <c r="Q320" s="77">
        <f t="shared" si="72"/>
        <v>468</v>
      </c>
      <c r="R320" s="489" t="s">
        <v>790</v>
      </c>
      <c r="S320" s="489" t="s">
        <v>790</v>
      </c>
      <c r="T320" s="489" t="s">
        <v>790</v>
      </c>
      <c r="U320" s="489" t="s">
        <v>790</v>
      </c>
      <c r="V320" s="489" t="s">
        <v>790</v>
      </c>
      <c r="W320" s="489" t="s">
        <v>790</v>
      </c>
      <c r="X320" s="489" t="s">
        <v>790</v>
      </c>
      <c r="Y320" s="77">
        <f>Y317</f>
        <v>0</v>
      </c>
      <c r="Z320" s="77">
        <f>Z317</f>
        <v>42</v>
      </c>
      <c r="AA320" s="77">
        <f>SUM(H320:Z320)</f>
        <v>2334</v>
      </c>
    </row>
    <row r="323" spans="1:30" s="277" customFormat="1" ht="16.5">
      <c r="A323" s="276" t="s">
        <v>0</v>
      </c>
      <c r="B323" s="283" t="s">
        <v>1</v>
      </c>
      <c r="C323" s="282" t="s">
        <v>2</v>
      </c>
      <c r="D323" s="282" t="s">
        <v>3</v>
      </c>
      <c r="E323" s="275" t="s">
        <v>4</v>
      </c>
      <c r="F323" s="275" t="s">
        <v>5</v>
      </c>
      <c r="G323" s="275" t="s">
        <v>6</v>
      </c>
      <c r="H323" s="284" t="s">
        <v>7</v>
      </c>
      <c r="I323" s="284" t="s">
        <v>8</v>
      </c>
      <c r="J323" s="284" t="s">
        <v>9</v>
      </c>
      <c r="K323" s="284" t="s">
        <v>10</v>
      </c>
      <c r="L323" s="284" t="s">
        <v>11</v>
      </c>
      <c r="M323" s="284" t="s">
        <v>12</v>
      </c>
      <c r="N323" s="284" t="s">
        <v>13</v>
      </c>
      <c r="O323" s="284" t="s">
        <v>14</v>
      </c>
      <c r="P323" s="284" t="s">
        <v>15</v>
      </c>
      <c r="Q323" s="284" t="s">
        <v>16</v>
      </c>
      <c r="R323" s="284" t="s">
        <v>17</v>
      </c>
      <c r="S323" s="284" t="s">
        <v>18</v>
      </c>
      <c r="T323" s="286" t="s">
        <v>19</v>
      </c>
      <c r="U323" s="286" t="s">
        <v>20</v>
      </c>
      <c r="V323" s="286" t="s">
        <v>21</v>
      </c>
      <c r="W323" s="284" t="s">
        <v>22</v>
      </c>
      <c r="X323" s="284" t="s">
        <v>23</v>
      </c>
      <c r="Y323" s="284" t="s">
        <v>24</v>
      </c>
      <c r="Z323" s="284" t="s">
        <v>25</v>
      </c>
      <c r="AA323" s="284" t="s">
        <v>26</v>
      </c>
      <c r="AB323" s="284" t="s">
        <v>27</v>
      </c>
      <c r="AC323" s="284" t="s">
        <v>28</v>
      </c>
      <c r="AD323" s="284" t="s">
        <v>29</v>
      </c>
    </row>
    <row r="324" spans="1:30" s="277" customFormat="1" ht="16.5">
      <c r="A324" s="279">
        <v>6</v>
      </c>
      <c r="B324" s="290">
        <v>463</v>
      </c>
      <c r="C324" s="280" t="s">
        <v>784</v>
      </c>
      <c r="D324" s="280"/>
      <c r="E324" s="289">
        <v>1995</v>
      </c>
      <c r="F324" s="280" t="s">
        <v>31</v>
      </c>
      <c r="G324" s="281">
        <v>615</v>
      </c>
      <c r="H324" s="285">
        <v>134</v>
      </c>
      <c r="I324" s="285">
        <v>101</v>
      </c>
      <c r="J324" s="285">
        <v>97</v>
      </c>
      <c r="K324" s="285">
        <v>21</v>
      </c>
      <c r="L324" s="285">
        <v>1</v>
      </c>
      <c r="M324" s="285">
        <v>2</v>
      </c>
      <c r="N324" s="285"/>
      <c r="O324" s="285"/>
      <c r="P324" s="285"/>
      <c r="Q324" s="285">
        <v>20</v>
      </c>
      <c r="R324" s="285"/>
      <c r="S324" s="285"/>
      <c r="T324" s="287">
        <v>6</v>
      </c>
      <c r="U324" s="287"/>
      <c r="V324" s="287"/>
      <c r="W324" s="285"/>
      <c r="X324" s="285"/>
      <c r="Y324" s="285"/>
      <c r="Z324" s="285"/>
      <c r="AA324" s="285"/>
      <c r="AB324" s="285">
        <v>0</v>
      </c>
      <c r="AC324" s="285">
        <v>9</v>
      </c>
      <c r="AD324" s="285">
        <f>SUM(H324:AC324)</f>
        <v>391</v>
      </c>
    </row>
    <row r="325" spans="1:30" s="277" customFormat="1" ht="16.5">
      <c r="A325" s="279">
        <v>6</v>
      </c>
      <c r="B325" s="290">
        <v>463</v>
      </c>
      <c r="C325" s="280" t="s">
        <v>784</v>
      </c>
      <c r="D325" s="280"/>
      <c r="E325" s="289">
        <v>1995</v>
      </c>
      <c r="F325" s="280" t="s">
        <v>32</v>
      </c>
      <c r="G325" s="281">
        <v>614</v>
      </c>
      <c r="H325" s="285">
        <v>132</v>
      </c>
      <c r="I325" s="285">
        <v>129</v>
      </c>
      <c r="J325" s="285">
        <v>96</v>
      </c>
      <c r="K325" s="285">
        <v>24</v>
      </c>
      <c r="L325" s="285">
        <v>2</v>
      </c>
      <c r="M325" s="285">
        <v>5</v>
      </c>
      <c r="N325" s="285"/>
      <c r="O325" s="285"/>
      <c r="P325" s="285"/>
      <c r="Q325" s="285">
        <v>24</v>
      </c>
      <c r="R325" s="285"/>
      <c r="S325" s="285"/>
      <c r="T325" s="287">
        <v>9</v>
      </c>
      <c r="U325" s="287"/>
      <c r="V325" s="287"/>
      <c r="W325" s="285"/>
      <c r="X325" s="285"/>
      <c r="Y325" s="285"/>
      <c r="Z325" s="285"/>
      <c r="AA325" s="285"/>
      <c r="AB325" s="285">
        <v>1</v>
      </c>
      <c r="AC325" s="285">
        <v>10</v>
      </c>
      <c r="AD325" s="285">
        <f t="shared" ref="AD325:AD329" si="73">SUM(H325:AC325)</f>
        <v>432</v>
      </c>
    </row>
    <row r="326" spans="1:30" s="277" customFormat="1" ht="16.5">
      <c r="A326" s="279">
        <v>6</v>
      </c>
      <c r="B326" s="290">
        <v>463</v>
      </c>
      <c r="C326" s="280" t="s">
        <v>784</v>
      </c>
      <c r="D326" s="280"/>
      <c r="E326" s="289">
        <v>1995</v>
      </c>
      <c r="F326" s="280" t="s">
        <v>33</v>
      </c>
      <c r="G326" s="281">
        <v>614</v>
      </c>
      <c r="H326" s="285">
        <v>149</v>
      </c>
      <c r="I326" s="285">
        <v>110</v>
      </c>
      <c r="J326" s="285">
        <v>78</v>
      </c>
      <c r="K326" s="285">
        <v>16</v>
      </c>
      <c r="L326" s="285">
        <v>2</v>
      </c>
      <c r="M326" s="285">
        <v>2</v>
      </c>
      <c r="N326" s="285"/>
      <c r="O326" s="285"/>
      <c r="P326" s="285"/>
      <c r="Q326" s="285">
        <v>29</v>
      </c>
      <c r="R326" s="285"/>
      <c r="S326" s="285"/>
      <c r="T326" s="287">
        <v>8</v>
      </c>
      <c r="U326" s="287"/>
      <c r="V326" s="287"/>
      <c r="W326" s="285"/>
      <c r="X326" s="285"/>
      <c r="Y326" s="285"/>
      <c r="Z326" s="285"/>
      <c r="AA326" s="285"/>
      <c r="AB326" s="285">
        <v>1</v>
      </c>
      <c r="AC326" s="285">
        <v>7</v>
      </c>
      <c r="AD326" s="285">
        <f t="shared" si="73"/>
        <v>402</v>
      </c>
    </row>
    <row r="327" spans="1:30" s="277" customFormat="1" ht="16.5">
      <c r="A327" s="279">
        <v>6</v>
      </c>
      <c r="B327" s="290">
        <v>463</v>
      </c>
      <c r="C327" s="280" t="s">
        <v>784</v>
      </c>
      <c r="D327" s="280"/>
      <c r="E327" s="289">
        <v>1996</v>
      </c>
      <c r="F327" s="280" t="s">
        <v>31</v>
      </c>
      <c r="G327" s="281">
        <v>377</v>
      </c>
      <c r="H327" s="285">
        <v>60</v>
      </c>
      <c r="I327" s="285">
        <v>66</v>
      </c>
      <c r="J327" s="285">
        <v>48</v>
      </c>
      <c r="K327" s="285">
        <v>5</v>
      </c>
      <c r="L327" s="285">
        <v>1</v>
      </c>
      <c r="M327" s="285">
        <v>1</v>
      </c>
      <c r="N327" s="285"/>
      <c r="O327" s="285"/>
      <c r="P327" s="285"/>
      <c r="Q327" s="285">
        <v>41</v>
      </c>
      <c r="R327" s="285"/>
      <c r="S327" s="285"/>
      <c r="T327" s="287">
        <v>2</v>
      </c>
      <c r="U327" s="287"/>
      <c r="V327" s="287"/>
      <c r="W327" s="285"/>
      <c r="X327" s="285"/>
      <c r="Y327" s="285"/>
      <c r="Z327" s="285"/>
      <c r="AA327" s="285"/>
      <c r="AB327" s="285">
        <v>0</v>
      </c>
      <c r="AC327" s="285">
        <v>5</v>
      </c>
      <c r="AD327" s="285">
        <f t="shared" si="73"/>
        <v>229</v>
      </c>
    </row>
    <row r="328" spans="1:30" s="277" customFormat="1" ht="16.5">
      <c r="A328" s="279">
        <v>6</v>
      </c>
      <c r="B328" s="290">
        <v>463</v>
      </c>
      <c r="C328" s="280" t="s">
        <v>784</v>
      </c>
      <c r="D328" s="280"/>
      <c r="E328" s="289">
        <v>1997</v>
      </c>
      <c r="F328" s="280" t="s">
        <v>31</v>
      </c>
      <c r="G328" s="281">
        <v>406</v>
      </c>
      <c r="H328" s="285">
        <v>46</v>
      </c>
      <c r="I328" s="285">
        <v>71</v>
      </c>
      <c r="J328" s="285">
        <v>16</v>
      </c>
      <c r="K328" s="285">
        <v>34</v>
      </c>
      <c r="L328" s="285">
        <v>0</v>
      </c>
      <c r="M328" s="285">
        <v>5</v>
      </c>
      <c r="N328" s="285"/>
      <c r="O328" s="285"/>
      <c r="P328" s="285"/>
      <c r="Q328" s="285">
        <v>18</v>
      </c>
      <c r="R328" s="285"/>
      <c r="S328" s="285"/>
      <c r="T328" s="287">
        <v>2</v>
      </c>
      <c r="U328" s="287"/>
      <c r="V328" s="287"/>
      <c r="W328" s="285"/>
      <c r="X328" s="285"/>
      <c r="Y328" s="285"/>
      <c r="Z328" s="285"/>
      <c r="AA328" s="285"/>
      <c r="AB328" s="285">
        <v>0</v>
      </c>
      <c r="AC328" s="285">
        <v>17</v>
      </c>
      <c r="AD328" s="285">
        <f t="shared" si="73"/>
        <v>209</v>
      </c>
    </row>
    <row r="329" spans="1:30" s="277" customFormat="1" ht="16.5">
      <c r="A329" s="279">
        <v>6</v>
      </c>
      <c r="B329" s="290">
        <v>463</v>
      </c>
      <c r="C329" s="280" t="s">
        <v>784</v>
      </c>
      <c r="D329" s="280"/>
      <c r="E329" s="289">
        <v>1998</v>
      </c>
      <c r="F329" s="280" t="s">
        <v>31</v>
      </c>
      <c r="G329" s="281">
        <v>701</v>
      </c>
      <c r="H329" s="285">
        <v>81</v>
      </c>
      <c r="I329" s="285">
        <v>226</v>
      </c>
      <c r="J329" s="285">
        <v>108</v>
      </c>
      <c r="K329" s="285">
        <v>18</v>
      </c>
      <c r="L329" s="285">
        <v>1</v>
      </c>
      <c r="M329" s="285">
        <v>20</v>
      </c>
      <c r="N329" s="285"/>
      <c r="O329" s="285"/>
      <c r="P329" s="285"/>
      <c r="Q329" s="285">
        <v>4</v>
      </c>
      <c r="R329" s="285"/>
      <c r="S329" s="285"/>
      <c r="T329" s="287">
        <v>2</v>
      </c>
      <c r="U329" s="287"/>
      <c r="V329" s="287"/>
      <c r="W329" s="285"/>
      <c r="X329" s="285"/>
      <c r="Y329" s="285"/>
      <c r="Z329" s="285"/>
      <c r="AA329" s="285"/>
      <c r="AB329" s="285">
        <v>0</v>
      </c>
      <c r="AC329" s="285">
        <v>12</v>
      </c>
      <c r="AD329" s="285">
        <f t="shared" si="73"/>
        <v>472</v>
      </c>
    </row>
    <row r="330" spans="1:30" s="277" customFormat="1" ht="16.5">
      <c r="B330" s="291" t="s">
        <v>63</v>
      </c>
      <c r="C330" s="659" t="s">
        <v>64</v>
      </c>
      <c r="D330" s="659"/>
      <c r="E330" s="467"/>
      <c r="F330" s="467"/>
      <c r="G330" s="293">
        <f t="shared" ref="G330:AD330" si="74">SUM(G324:G329)</f>
        <v>3327</v>
      </c>
      <c r="H330" s="293">
        <f t="shared" si="74"/>
        <v>602</v>
      </c>
      <c r="I330" s="293">
        <f t="shared" si="74"/>
        <v>703</v>
      </c>
      <c r="J330" s="293">
        <f t="shared" si="74"/>
        <v>443</v>
      </c>
      <c r="K330" s="293">
        <f t="shared" si="74"/>
        <v>118</v>
      </c>
      <c r="L330" s="293">
        <f t="shared" si="74"/>
        <v>7</v>
      </c>
      <c r="M330" s="293">
        <f t="shared" si="74"/>
        <v>35</v>
      </c>
      <c r="N330" s="293">
        <f t="shared" si="74"/>
        <v>0</v>
      </c>
      <c r="O330" s="293">
        <f t="shared" si="74"/>
        <v>0</v>
      </c>
      <c r="P330" s="293">
        <f t="shared" si="74"/>
        <v>0</v>
      </c>
      <c r="Q330" s="293">
        <f t="shared" si="74"/>
        <v>136</v>
      </c>
      <c r="R330" s="293">
        <f t="shared" si="74"/>
        <v>0</v>
      </c>
      <c r="S330" s="293">
        <f t="shared" si="74"/>
        <v>0</v>
      </c>
      <c r="T330" s="293">
        <f t="shared" si="74"/>
        <v>29</v>
      </c>
      <c r="U330" s="293">
        <f t="shared" si="74"/>
        <v>0</v>
      </c>
      <c r="V330" s="293">
        <f t="shared" si="74"/>
        <v>0</v>
      </c>
      <c r="W330" s="293">
        <f t="shared" si="74"/>
        <v>0</v>
      </c>
      <c r="X330" s="293">
        <f t="shared" si="74"/>
        <v>0</v>
      </c>
      <c r="Y330" s="293">
        <f t="shared" si="74"/>
        <v>0</v>
      </c>
      <c r="Z330" s="293">
        <f t="shared" si="74"/>
        <v>0</v>
      </c>
      <c r="AA330" s="293">
        <f t="shared" si="74"/>
        <v>0</v>
      </c>
      <c r="AB330" s="293">
        <f t="shared" si="74"/>
        <v>2</v>
      </c>
      <c r="AC330" s="293">
        <f t="shared" si="74"/>
        <v>60</v>
      </c>
      <c r="AD330" s="293">
        <f t="shared" si="74"/>
        <v>2135</v>
      </c>
    </row>
    <row r="331" spans="1:30" s="277" customFormat="1" ht="16.5">
      <c r="E331" s="288"/>
      <c r="F331" s="288"/>
      <c r="T331" s="277">
        <f>T330/2</f>
        <v>14.5</v>
      </c>
      <c r="U331" s="277">
        <f>U330/2</f>
        <v>0</v>
      </c>
    </row>
    <row r="332" spans="1:30" s="277" customFormat="1" ht="16.5">
      <c r="B332" s="291" t="s">
        <v>65</v>
      </c>
      <c r="C332" s="660" t="s">
        <v>66</v>
      </c>
      <c r="D332" s="661"/>
      <c r="E332" s="661"/>
      <c r="F332" s="662"/>
      <c r="G332" s="292" t="s">
        <v>6</v>
      </c>
      <c r="H332" s="284" t="s">
        <v>7</v>
      </c>
      <c r="I332" s="284" t="s">
        <v>8</v>
      </c>
      <c r="J332" s="284" t="s">
        <v>9</v>
      </c>
      <c r="K332" s="284" t="s">
        <v>10</v>
      </c>
      <c r="L332" s="284" t="s">
        <v>11</v>
      </c>
      <c r="M332" s="284" t="s">
        <v>12</v>
      </c>
      <c r="N332" s="284" t="s">
        <v>13</v>
      </c>
      <c r="O332" s="284" t="s">
        <v>14</v>
      </c>
      <c r="P332" s="284" t="s">
        <v>15</v>
      </c>
      <c r="Q332" s="284" t="s">
        <v>16</v>
      </c>
      <c r="R332" s="284" t="s">
        <v>17</v>
      </c>
      <c r="S332" s="284" t="s">
        <v>18</v>
      </c>
      <c r="T332" s="284" t="s">
        <v>22</v>
      </c>
      <c r="U332" s="284" t="s">
        <v>23</v>
      </c>
      <c r="V332" s="284" t="s">
        <v>24</v>
      </c>
      <c r="W332" s="284" t="s">
        <v>25</v>
      </c>
      <c r="X332" s="284" t="s">
        <v>26</v>
      </c>
      <c r="Y332" s="284" t="s">
        <v>27</v>
      </c>
      <c r="Z332" s="284" t="s">
        <v>28</v>
      </c>
      <c r="AA332" s="284" t="s">
        <v>29</v>
      </c>
    </row>
    <row r="333" spans="1:30" s="277" customFormat="1" ht="16.5">
      <c r="C333" s="663"/>
      <c r="D333" s="664"/>
      <c r="E333" s="664"/>
      <c r="F333" s="665"/>
      <c r="G333" s="285">
        <f>G330</f>
        <v>3327</v>
      </c>
      <c r="H333" s="285">
        <f>H330+15</f>
        <v>617</v>
      </c>
      <c r="I333" s="285">
        <f>I330</f>
        <v>703</v>
      </c>
      <c r="J333" s="285">
        <f>J330+14</f>
        <v>457</v>
      </c>
      <c r="K333" s="285">
        <f>K330</f>
        <v>118</v>
      </c>
      <c r="L333" s="285">
        <f t="shared" ref="L333:S333" si="75">L330</f>
        <v>7</v>
      </c>
      <c r="M333" s="285">
        <f t="shared" si="75"/>
        <v>35</v>
      </c>
      <c r="N333" s="285">
        <f t="shared" si="75"/>
        <v>0</v>
      </c>
      <c r="O333" s="285">
        <f t="shared" si="75"/>
        <v>0</v>
      </c>
      <c r="P333" s="285">
        <f t="shared" si="75"/>
        <v>0</v>
      </c>
      <c r="Q333" s="285">
        <f t="shared" si="75"/>
        <v>136</v>
      </c>
      <c r="R333" s="285">
        <f t="shared" si="75"/>
        <v>0</v>
      </c>
      <c r="S333" s="285">
        <f t="shared" si="75"/>
        <v>0</v>
      </c>
      <c r="T333" s="285">
        <f>W330</f>
        <v>0</v>
      </c>
      <c r="U333" s="285">
        <f>X330</f>
        <v>0</v>
      </c>
      <c r="V333" s="285">
        <f>Y324</f>
        <v>0</v>
      </c>
      <c r="W333" s="285">
        <f>Z324</f>
        <v>0</v>
      </c>
      <c r="X333" s="285">
        <f>AA324</f>
        <v>0</v>
      </c>
      <c r="Y333" s="285">
        <f>AB330</f>
        <v>2</v>
      </c>
      <c r="Z333" s="285">
        <f>AC330</f>
        <v>60</v>
      </c>
      <c r="AA333" s="285">
        <f>SUM(H333:Z333)</f>
        <v>2135</v>
      </c>
    </row>
    <row r="334" spans="1:30" s="277" customFormat="1" ht="16.5">
      <c r="E334" s="288"/>
      <c r="F334" s="288"/>
    </row>
    <row r="335" spans="1:30" s="277" customFormat="1" ht="30.75" customHeight="1">
      <c r="B335" s="291" t="s">
        <v>67</v>
      </c>
      <c r="C335" s="666" t="s">
        <v>68</v>
      </c>
      <c r="D335" s="666"/>
      <c r="E335" s="666"/>
      <c r="F335" s="666"/>
      <c r="G335" s="292" t="s">
        <v>6</v>
      </c>
      <c r="H335" s="667" t="s">
        <v>69</v>
      </c>
      <c r="I335" s="667"/>
      <c r="J335" s="42" t="s">
        <v>8</v>
      </c>
      <c r="K335" s="339" t="s">
        <v>10</v>
      </c>
      <c r="L335" s="284" t="s">
        <v>11</v>
      </c>
      <c r="M335" s="284" t="s">
        <v>12</v>
      </c>
      <c r="N335" s="284" t="s">
        <v>13</v>
      </c>
      <c r="O335" s="284" t="s">
        <v>14</v>
      </c>
      <c r="P335" s="284" t="s">
        <v>15</v>
      </c>
      <c r="Q335" s="284" t="s">
        <v>16</v>
      </c>
      <c r="R335" s="284" t="s">
        <v>17</v>
      </c>
      <c r="S335" s="284" t="s">
        <v>18</v>
      </c>
      <c r="T335" s="284" t="s">
        <v>22</v>
      </c>
      <c r="U335" s="284" t="s">
        <v>23</v>
      </c>
      <c r="V335" s="284" t="s">
        <v>24</v>
      </c>
      <c r="W335" s="284" t="s">
        <v>25</v>
      </c>
      <c r="X335" s="284" t="s">
        <v>26</v>
      </c>
      <c r="Y335" s="284" t="s">
        <v>27</v>
      </c>
      <c r="Z335" s="284" t="s">
        <v>28</v>
      </c>
      <c r="AA335" s="284" t="s">
        <v>29</v>
      </c>
    </row>
    <row r="336" spans="1:30" s="277" customFormat="1" ht="16.5">
      <c r="C336" s="666"/>
      <c r="D336" s="666"/>
      <c r="E336" s="666"/>
      <c r="F336" s="666"/>
      <c r="G336" s="285">
        <f>G330</f>
        <v>3327</v>
      </c>
      <c r="H336" s="668">
        <f>H333+J333</f>
        <v>1074</v>
      </c>
      <c r="I336" s="668"/>
      <c r="J336" s="44">
        <f>I333</f>
        <v>703</v>
      </c>
      <c r="K336" s="340">
        <f>K333</f>
        <v>118</v>
      </c>
      <c r="L336" s="285">
        <f>L333</f>
        <v>7</v>
      </c>
      <c r="M336" s="285">
        <f t="shared" ref="M336:Q336" si="76">M333</f>
        <v>35</v>
      </c>
      <c r="N336" s="285" t="s">
        <v>790</v>
      </c>
      <c r="O336" s="285" t="s">
        <v>790</v>
      </c>
      <c r="P336" s="285" t="s">
        <v>790</v>
      </c>
      <c r="Q336" s="285">
        <f t="shared" si="76"/>
        <v>136</v>
      </c>
      <c r="R336" s="489" t="s">
        <v>790</v>
      </c>
      <c r="S336" s="489" t="s">
        <v>790</v>
      </c>
      <c r="T336" s="489" t="s">
        <v>790</v>
      </c>
      <c r="U336" s="489" t="s">
        <v>790</v>
      </c>
      <c r="V336" s="489" t="s">
        <v>790</v>
      </c>
      <c r="W336" s="489" t="s">
        <v>790</v>
      </c>
      <c r="X336" s="489" t="s">
        <v>790</v>
      </c>
      <c r="Y336" s="285">
        <f>Y333</f>
        <v>2</v>
      </c>
      <c r="Z336" s="285">
        <f>Z333</f>
        <v>60</v>
      </c>
      <c r="AA336" s="285">
        <f>SUM(H336:Z336)</f>
        <v>2135</v>
      </c>
    </row>
    <row r="337" spans="1:30" s="274" customFormat="1"/>
    <row r="338" spans="1:30" s="274" customFormat="1"/>
    <row r="339" spans="1:30" s="277" customFormat="1" ht="16.5">
      <c r="A339" s="276" t="s">
        <v>0</v>
      </c>
      <c r="B339" s="283" t="s">
        <v>1</v>
      </c>
      <c r="C339" s="282" t="s">
        <v>2</v>
      </c>
      <c r="D339" s="282" t="s">
        <v>3</v>
      </c>
      <c r="E339" s="275" t="s">
        <v>4</v>
      </c>
      <c r="F339" s="275" t="s">
        <v>5</v>
      </c>
      <c r="G339" s="275" t="s">
        <v>6</v>
      </c>
      <c r="H339" s="284" t="s">
        <v>7</v>
      </c>
      <c r="I339" s="284" t="s">
        <v>8</v>
      </c>
      <c r="J339" s="284" t="s">
        <v>9</v>
      </c>
      <c r="K339" s="284" t="s">
        <v>10</v>
      </c>
      <c r="L339" s="284" t="s">
        <v>11</v>
      </c>
      <c r="M339" s="284" t="s">
        <v>12</v>
      </c>
      <c r="N339" s="284" t="s">
        <v>13</v>
      </c>
      <c r="O339" s="284" t="s">
        <v>14</v>
      </c>
      <c r="P339" s="284" t="s">
        <v>15</v>
      </c>
      <c r="Q339" s="284" t="s">
        <v>16</v>
      </c>
      <c r="R339" s="284" t="s">
        <v>17</v>
      </c>
      <c r="S339" s="284" t="s">
        <v>18</v>
      </c>
      <c r="T339" s="286" t="s">
        <v>19</v>
      </c>
      <c r="U339" s="286" t="s">
        <v>20</v>
      </c>
      <c r="V339" s="286" t="s">
        <v>21</v>
      </c>
      <c r="W339" s="284" t="s">
        <v>22</v>
      </c>
      <c r="X339" s="284" t="s">
        <v>23</v>
      </c>
      <c r="Y339" s="284" t="s">
        <v>24</v>
      </c>
      <c r="Z339" s="284" t="s">
        <v>25</v>
      </c>
      <c r="AA339" s="284" t="s">
        <v>26</v>
      </c>
      <c r="AB339" s="284" t="s">
        <v>27</v>
      </c>
      <c r="AC339" s="284" t="s">
        <v>28</v>
      </c>
      <c r="AD339" s="284" t="s">
        <v>29</v>
      </c>
    </row>
    <row r="340" spans="1:30" s="277" customFormat="1" ht="16.5">
      <c r="A340" s="279">
        <v>6</v>
      </c>
      <c r="B340" s="290">
        <v>486</v>
      </c>
      <c r="C340" s="280" t="s">
        <v>779</v>
      </c>
      <c r="D340" s="280"/>
      <c r="E340" s="289">
        <v>2117</v>
      </c>
      <c r="F340" s="280" t="s">
        <v>31</v>
      </c>
      <c r="G340" s="281">
        <v>376</v>
      </c>
      <c r="H340" s="285">
        <v>21</v>
      </c>
      <c r="I340" s="285">
        <v>118</v>
      </c>
      <c r="J340" s="285">
        <v>89</v>
      </c>
      <c r="K340" s="285">
        <v>1</v>
      </c>
      <c r="L340" s="285">
        <v>1</v>
      </c>
      <c r="M340" s="285">
        <v>0</v>
      </c>
      <c r="N340" s="285"/>
      <c r="O340" s="285"/>
      <c r="P340" s="285">
        <v>0</v>
      </c>
      <c r="Q340" s="285">
        <v>1</v>
      </c>
      <c r="R340" s="285">
        <v>0</v>
      </c>
      <c r="S340" s="285">
        <v>0</v>
      </c>
      <c r="T340" s="287">
        <v>6</v>
      </c>
      <c r="U340" s="287">
        <v>2</v>
      </c>
      <c r="V340" s="287"/>
      <c r="W340" s="285"/>
      <c r="X340" s="285"/>
      <c r="Y340" s="285"/>
      <c r="Z340" s="285"/>
      <c r="AA340" s="285"/>
      <c r="AB340" s="285">
        <v>0</v>
      </c>
      <c r="AC340" s="285">
        <v>5</v>
      </c>
      <c r="AD340" s="285">
        <f>SUM(H340:AC340)</f>
        <v>244</v>
      </c>
    </row>
    <row r="341" spans="1:30" s="277" customFormat="1" ht="16.5">
      <c r="A341" s="279">
        <v>6</v>
      </c>
      <c r="B341" s="290">
        <v>486</v>
      </c>
      <c r="C341" s="280" t="s">
        <v>779</v>
      </c>
      <c r="D341" s="280"/>
      <c r="E341" s="289">
        <v>2117</v>
      </c>
      <c r="F341" s="280" t="s">
        <v>32</v>
      </c>
      <c r="G341" s="281">
        <v>376</v>
      </c>
      <c r="H341" s="285">
        <v>16</v>
      </c>
      <c r="I341" s="285">
        <v>138</v>
      </c>
      <c r="J341" s="285">
        <v>78</v>
      </c>
      <c r="K341" s="285">
        <v>0</v>
      </c>
      <c r="L341" s="285">
        <v>0</v>
      </c>
      <c r="M341" s="285">
        <v>1</v>
      </c>
      <c r="N341" s="285"/>
      <c r="O341" s="285"/>
      <c r="P341" s="285">
        <v>1</v>
      </c>
      <c r="Q341" s="285">
        <v>0</v>
      </c>
      <c r="R341" s="285">
        <v>0</v>
      </c>
      <c r="S341" s="285">
        <v>0</v>
      </c>
      <c r="T341" s="287">
        <v>0</v>
      </c>
      <c r="U341" s="287">
        <v>4</v>
      </c>
      <c r="V341" s="287"/>
      <c r="W341" s="285"/>
      <c r="X341" s="285"/>
      <c r="Y341" s="285"/>
      <c r="Z341" s="285"/>
      <c r="AA341" s="285"/>
      <c r="AB341" s="285">
        <v>0</v>
      </c>
      <c r="AC341" s="285">
        <v>4</v>
      </c>
      <c r="AD341" s="285">
        <f t="shared" ref="AD341:AD347" si="77">SUM(H341:AC341)</f>
        <v>242</v>
      </c>
    </row>
    <row r="342" spans="1:30" s="277" customFormat="1" ht="16.5">
      <c r="A342" s="279">
        <v>6</v>
      </c>
      <c r="B342" s="290">
        <v>486</v>
      </c>
      <c r="C342" s="280" t="s">
        <v>779</v>
      </c>
      <c r="D342" s="280"/>
      <c r="E342" s="289">
        <v>2118</v>
      </c>
      <c r="F342" s="280" t="s">
        <v>31</v>
      </c>
      <c r="G342" s="281">
        <v>411</v>
      </c>
      <c r="H342" s="285">
        <v>45</v>
      </c>
      <c r="I342" s="285">
        <v>156</v>
      </c>
      <c r="J342" s="285">
        <v>64</v>
      </c>
      <c r="K342" s="285">
        <v>0</v>
      </c>
      <c r="L342" s="285">
        <v>0</v>
      </c>
      <c r="M342" s="285">
        <v>0</v>
      </c>
      <c r="N342" s="285"/>
      <c r="O342" s="285"/>
      <c r="P342" s="285">
        <v>0</v>
      </c>
      <c r="Q342" s="285">
        <v>2</v>
      </c>
      <c r="R342" s="285">
        <v>0</v>
      </c>
      <c r="S342" s="285">
        <v>0</v>
      </c>
      <c r="T342" s="287">
        <v>4</v>
      </c>
      <c r="U342" s="287">
        <v>4</v>
      </c>
      <c r="V342" s="287"/>
      <c r="W342" s="285"/>
      <c r="X342" s="285"/>
      <c r="Y342" s="285"/>
      <c r="Z342" s="285"/>
      <c r="AA342" s="285"/>
      <c r="AB342" s="285">
        <v>0</v>
      </c>
      <c r="AC342" s="285">
        <v>8</v>
      </c>
      <c r="AD342" s="285">
        <f t="shared" si="77"/>
        <v>283</v>
      </c>
    </row>
    <row r="343" spans="1:30" s="277" customFormat="1" ht="16.5">
      <c r="A343" s="279">
        <v>6</v>
      </c>
      <c r="B343" s="290">
        <v>486</v>
      </c>
      <c r="C343" s="280" t="s">
        <v>779</v>
      </c>
      <c r="D343" s="280"/>
      <c r="E343" s="289">
        <v>2118</v>
      </c>
      <c r="F343" s="280" t="s">
        <v>32</v>
      </c>
      <c r="G343" s="281">
        <v>411</v>
      </c>
      <c r="H343" s="285">
        <v>42</v>
      </c>
      <c r="I343" s="285">
        <v>155</v>
      </c>
      <c r="J343" s="285">
        <v>60</v>
      </c>
      <c r="K343" s="285">
        <v>0</v>
      </c>
      <c r="L343" s="285">
        <v>0</v>
      </c>
      <c r="M343" s="285">
        <v>0</v>
      </c>
      <c r="N343" s="285"/>
      <c r="O343" s="285"/>
      <c r="P343" s="285">
        <v>0</v>
      </c>
      <c r="Q343" s="285">
        <v>2</v>
      </c>
      <c r="R343" s="285">
        <v>0</v>
      </c>
      <c r="S343" s="285">
        <v>0</v>
      </c>
      <c r="T343" s="287">
        <v>5</v>
      </c>
      <c r="U343" s="287">
        <v>4</v>
      </c>
      <c r="V343" s="287"/>
      <c r="W343" s="285"/>
      <c r="X343" s="285"/>
      <c r="Y343" s="285"/>
      <c r="Z343" s="285"/>
      <c r="AA343" s="285"/>
      <c r="AB343" s="285">
        <v>0</v>
      </c>
      <c r="AC343" s="285">
        <v>7</v>
      </c>
      <c r="AD343" s="285">
        <f t="shared" si="77"/>
        <v>275</v>
      </c>
    </row>
    <row r="344" spans="1:30" s="277" customFormat="1" ht="16.5">
      <c r="A344" s="279">
        <v>6</v>
      </c>
      <c r="B344" s="290">
        <v>486</v>
      </c>
      <c r="C344" s="280" t="s">
        <v>779</v>
      </c>
      <c r="D344" s="280"/>
      <c r="E344" s="289">
        <v>2119</v>
      </c>
      <c r="F344" s="280" t="s">
        <v>31</v>
      </c>
      <c r="G344" s="281">
        <v>379</v>
      </c>
      <c r="H344" s="285">
        <v>28</v>
      </c>
      <c r="I344" s="285">
        <v>167</v>
      </c>
      <c r="J344" s="285">
        <v>31</v>
      </c>
      <c r="K344" s="285">
        <v>0</v>
      </c>
      <c r="L344" s="285">
        <v>2</v>
      </c>
      <c r="M344" s="285">
        <v>1</v>
      </c>
      <c r="N344" s="285"/>
      <c r="O344" s="285"/>
      <c r="P344" s="285">
        <v>0</v>
      </c>
      <c r="Q344" s="285">
        <v>2</v>
      </c>
      <c r="R344" s="285">
        <v>0</v>
      </c>
      <c r="S344" s="285">
        <v>0</v>
      </c>
      <c r="T344" s="287">
        <v>1</v>
      </c>
      <c r="U344" s="287">
        <v>1</v>
      </c>
      <c r="V344" s="287"/>
      <c r="W344" s="285"/>
      <c r="X344" s="285"/>
      <c r="Y344" s="285"/>
      <c r="Z344" s="285"/>
      <c r="AA344" s="285"/>
      <c r="AB344" s="285">
        <v>0</v>
      </c>
      <c r="AC344" s="285">
        <v>0</v>
      </c>
      <c r="AD344" s="285">
        <f t="shared" si="77"/>
        <v>233</v>
      </c>
    </row>
    <row r="345" spans="1:30" s="277" customFormat="1" ht="16.5">
      <c r="A345" s="279">
        <v>6</v>
      </c>
      <c r="B345" s="290">
        <v>486</v>
      </c>
      <c r="C345" s="280" t="s">
        <v>779</v>
      </c>
      <c r="D345" s="280"/>
      <c r="E345" s="289">
        <v>2120</v>
      </c>
      <c r="F345" s="280" t="s">
        <v>31</v>
      </c>
      <c r="G345" s="281">
        <v>254</v>
      </c>
      <c r="H345" s="285">
        <v>0</v>
      </c>
      <c r="I345" s="285">
        <v>66</v>
      </c>
      <c r="J345" s="285">
        <v>78</v>
      </c>
      <c r="K345" s="285">
        <v>0</v>
      </c>
      <c r="L345" s="285">
        <v>4</v>
      </c>
      <c r="M345" s="285">
        <v>0</v>
      </c>
      <c r="N345" s="285"/>
      <c r="O345" s="285"/>
      <c r="P345" s="285">
        <v>0</v>
      </c>
      <c r="Q345" s="285">
        <v>0</v>
      </c>
      <c r="R345" s="285">
        <v>0</v>
      </c>
      <c r="S345" s="285">
        <v>0</v>
      </c>
      <c r="T345" s="287">
        <v>3</v>
      </c>
      <c r="U345" s="287">
        <v>1</v>
      </c>
      <c r="V345" s="287"/>
      <c r="W345" s="285"/>
      <c r="X345" s="285"/>
      <c r="Y345" s="285"/>
      <c r="Z345" s="285"/>
      <c r="AA345" s="285"/>
      <c r="AB345" s="285">
        <v>0</v>
      </c>
      <c r="AC345" s="285">
        <v>2</v>
      </c>
      <c r="AD345" s="285">
        <f t="shared" si="77"/>
        <v>154</v>
      </c>
    </row>
    <row r="346" spans="1:30" s="277" customFormat="1" ht="16.5">
      <c r="A346" s="279">
        <v>6</v>
      </c>
      <c r="B346" s="290">
        <v>486</v>
      </c>
      <c r="C346" s="280" t="s">
        <v>779</v>
      </c>
      <c r="D346" s="280"/>
      <c r="E346" s="289">
        <v>2121</v>
      </c>
      <c r="F346" s="280" t="s">
        <v>31</v>
      </c>
      <c r="G346" s="281">
        <v>341</v>
      </c>
      <c r="H346" s="285">
        <v>3</v>
      </c>
      <c r="I346" s="285">
        <v>87</v>
      </c>
      <c r="J346" s="285">
        <v>105</v>
      </c>
      <c r="K346" s="285">
        <v>0</v>
      </c>
      <c r="L346" s="285">
        <v>1</v>
      </c>
      <c r="M346" s="285">
        <v>0</v>
      </c>
      <c r="N346" s="285"/>
      <c r="O346" s="285"/>
      <c r="P346" s="285">
        <v>16</v>
      </c>
      <c r="Q346" s="285">
        <v>6</v>
      </c>
      <c r="R346" s="285">
        <v>0</v>
      </c>
      <c r="S346" s="285">
        <v>0</v>
      </c>
      <c r="T346" s="287">
        <v>3</v>
      </c>
      <c r="U346" s="287">
        <v>0</v>
      </c>
      <c r="V346" s="287"/>
      <c r="W346" s="285"/>
      <c r="X346" s="285"/>
      <c r="Y346" s="285"/>
      <c r="Z346" s="285"/>
      <c r="AA346" s="285"/>
      <c r="AB346" s="285">
        <v>0</v>
      </c>
      <c r="AC346" s="285">
        <v>5</v>
      </c>
      <c r="AD346" s="285">
        <f t="shared" si="77"/>
        <v>226</v>
      </c>
    </row>
    <row r="347" spans="1:30" s="277" customFormat="1" ht="16.5">
      <c r="A347" s="279">
        <v>6</v>
      </c>
      <c r="B347" s="290">
        <v>486</v>
      </c>
      <c r="C347" s="280" t="s">
        <v>779</v>
      </c>
      <c r="D347" s="280"/>
      <c r="E347" s="289">
        <v>2122</v>
      </c>
      <c r="F347" s="280" t="s">
        <v>31</v>
      </c>
      <c r="G347" s="281">
        <v>535</v>
      </c>
      <c r="H347" s="285">
        <v>5</v>
      </c>
      <c r="I347" s="285">
        <v>194</v>
      </c>
      <c r="J347" s="285">
        <v>155</v>
      </c>
      <c r="K347" s="285">
        <v>1</v>
      </c>
      <c r="L347" s="285">
        <v>0</v>
      </c>
      <c r="M347" s="285">
        <v>2</v>
      </c>
      <c r="N347" s="285"/>
      <c r="O347" s="285"/>
      <c r="P347" s="285">
        <v>0</v>
      </c>
      <c r="Q347" s="285">
        <v>16</v>
      </c>
      <c r="R347" s="285">
        <v>0</v>
      </c>
      <c r="S347" s="285">
        <v>0</v>
      </c>
      <c r="T347" s="287">
        <v>1</v>
      </c>
      <c r="U347" s="287">
        <v>1</v>
      </c>
      <c r="V347" s="287"/>
      <c r="W347" s="285"/>
      <c r="X347" s="285"/>
      <c r="Y347" s="285"/>
      <c r="Z347" s="285"/>
      <c r="AA347" s="285"/>
      <c r="AB347" s="285">
        <v>0</v>
      </c>
      <c r="AC347" s="285">
        <v>10</v>
      </c>
      <c r="AD347" s="285">
        <f t="shared" si="77"/>
        <v>385</v>
      </c>
    </row>
    <row r="348" spans="1:30" s="277" customFormat="1" ht="16.5">
      <c r="B348" s="291" t="s">
        <v>63</v>
      </c>
      <c r="C348" s="659" t="s">
        <v>64</v>
      </c>
      <c r="D348" s="659"/>
      <c r="E348" s="466"/>
      <c r="F348" s="466"/>
      <c r="G348" s="293">
        <f t="shared" ref="G348:AD348" si="78">SUM(G340:G347)</f>
        <v>3083</v>
      </c>
      <c r="H348" s="293">
        <f t="shared" si="78"/>
        <v>160</v>
      </c>
      <c r="I348" s="293">
        <f t="shared" si="78"/>
        <v>1081</v>
      </c>
      <c r="J348" s="293">
        <f t="shared" si="78"/>
        <v>660</v>
      </c>
      <c r="K348" s="293">
        <f t="shared" si="78"/>
        <v>2</v>
      </c>
      <c r="L348" s="293">
        <f t="shared" si="78"/>
        <v>8</v>
      </c>
      <c r="M348" s="293">
        <f t="shared" si="78"/>
        <v>4</v>
      </c>
      <c r="N348" s="293">
        <f t="shared" si="78"/>
        <v>0</v>
      </c>
      <c r="O348" s="293">
        <f t="shared" si="78"/>
        <v>0</v>
      </c>
      <c r="P348" s="293">
        <f t="shared" si="78"/>
        <v>17</v>
      </c>
      <c r="Q348" s="293">
        <f t="shared" si="78"/>
        <v>29</v>
      </c>
      <c r="R348" s="293">
        <f t="shared" si="78"/>
        <v>0</v>
      </c>
      <c r="S348" s="293">
        <f t="shared" si="78"/>
        <v>0</v>
      </c>
      <c r="T348" s="293">
        <f t="shared" si="78"/>
        <v>23</v>
      </c>
      <c r="U348" s="293">
        <f t="shared" si="78"/>
        <v>17</v>
      </c>
      <c r="V348" s="293">
        <f t="shared" si="78"/>
        <v>0</v>
      </c>
      <c r="W348" s="293">
        <f t="shared" si="78"/>
        <v>0</v>
      </c>
      <c r="X348" s="293">
        <f t="shared" si="78"/>
        <v>0</v>
      </c>
      <c r="Y348" s="293">
        <f t="shared" si="78"/>
        <v>0</v>
      </c>
      <c r="Z348" s="293">
        <f t="shared" si="78"/>
        <v>0</v>
      </c>
      <c r="AA348" s="293">
        <f t="shared" si="78"/>
        <v>0</v>
      </c>
      <c r="AB348" s="293">
        <f t="shared" si="78"/>
        <v>0</v>
      </c>
      <c r="AC348" s="293">
        <f t="shared" si="78"/>
        <v>41</v>
      </c>
      <c r="AD348" s="293">
        <f t="shared" si="78"/>
        <v>2042</v>
      </c>
    </row>
    <row r="349" spans="1:30" s="277" customFormat="1" ht="16.5">
      <c r="E349" s="288"/>
      <c r="F349" s="288"/>
      <c r="T349" s="277">
        <f>T348/2</f>
        <v>11.5</v>
      </c>
      <c r="U349" s="277">
        <f>U348/2</f>
        <v>8.5</v>
      </c>
    </row>
    <row r="350" spans="1:30" s="277" customFormat="1" ht="16.5">
      <c r="B350" s="291" t="s">
        <v>65</v>
      </c>
      <c r="C350" s="660" t="s">
        <v>66</v>
      </c>
      <c r="D350" s="661"/>
      <c r="E350" s="661"/>
      <c r="F350" s="662"/>
      <c r="G350" s="292" t="s">
        <v>6</v>
      </c>
      <c r="H350" s="284" t="s">
        <v>7</v>
      </c>
      <c r="I350" s="284" t="s">
        <v>8</v>
      </c>
      <c r="J350" s="284" t="s">
        <v>9</v>
      </c>
      <c r="K350" s="284" t="s">
        <v>10</v>
      </c>
      <c r="L350" s="284" t="s">
        <v>11</v>
      </c>
      <c r="M350" s="284" t="s">
        <v>12</v>
      </c>
      <c r="N350" s="284" t="s">
        <v>13</v>
      </c>
      <c r="O350" s="284" t="s">
        <v>14</v>
      </c>
      <c r="P350" s="284" t="s">
        <v>15</v>
      </c>
      <c r="Q350" s="284" t="s">
        <v>16</v>
      </c>
      <c r="R350" s="284" t="s">
        <v>17</v>
      </c>
      <c r="S350" s="284" t="s">
        <v>18</v>
      </c>
      <c r="T350" s="284" t="s">
        <v>22</v>
      </c>
      <c r="U350" s="284" t="s">
        <v>23</v>
      </c>
      <c r="V350" s="284" t="s">
        <v>24</v>
      </c>
      <c r="W350" s="284" t="s">
        <v>25</v>
      </c>
      <c r="X350" s="284" t="s">
        <v>26</v>
      </c>
      <c r="Y350" s="284" t="s">
        <v>27</v>
      </c>
      <c r="Z350" s="284" t="s">
        <v>28</v>
      </c>
      <c r="AA350" s="284" t="s">
        <v>29</v>
      </c>
    </row>
    <row r="351" spans="1:30" s="277" customFormat="1" ht="16.5">
      <c r="C351" s="663"/>
      <c r="D351" s="664"/>
      <c r="E351" s="664"/>
      <c r="F351" s="665"/>
      <c r="G351" s="285">
        <f>G348</f>
        <v>3083</v>
      </c>
      <c r="H351" s="285">
        <f>H348+11</f>
        <v>171</v>
      </c>
      <c r="I351" s="285">
        <f>I348+9</f>
        <v>1090</v>
      </c>
      <c r="J351" s="285">
        <f>J348+12</f>
        <v>672</v>
      </c>
      <c r="K351" s="285">
        <f>K348+8</f>
        <v>10</v>
      </c>
      <c r="L351" s="285">
        <f t="shared" ref="L351:S351" si="79">L348</f>
        <v>8</v>
      </c>
      <c r="M351" s="285">
        <f t="shared" si="79"/>
        <v>4</v>
      </c>
      <c r="N351" s="285">
        <f t="shared" si="79"/>
        <v>0</v>
      </c>
      <c r="O351" s="285">
        <f t="shared" si="79"/>
        <v>0</v>
      </c>
      <c r="P351" s="285">
        <f t="shared" si="79"/>
        <v>17</v>
      </c>
      <c r="Q351" s="285">
        <f t="shared" si="79"/>
        <v>29</v>
      </c>
      <c r="R351" s="285">
        <f t="shared" si="79"/>
        <v>0</v>
      </c>
      <c r="S351" s="285">
        <f t="shared" si="79"/>
        <v>0</v>
      </c>
      <c r="T351" s="285">
        <f>W348</f>
        <v>0</v>
      </c>
      <c r="U351" s="285">
        <f>X348</f>
        <v>0</v>
      </c>
      <c r="V351" s="285">
        <f>Y340</f>
        <v>0</v>
      </c>
      <c r="W351" s="285">
        <f>Z340</f>
        <v>0</v>
      </c>
      <c r="X351" s="285">
        <f>AA340</f>
        <v>0</v>
      </c>
      <c r="Y351" s="285">
        <f>AB348</f>
        <v>0</v>
      </c>
      <c r="Z351" s="285">
        <f>AC348</f>
        <v>41</v>
      </c>
      <c r="AA351" s="285">
        <f>SUM(H351:Z351)</f>
        <v>2042</v>
      </c>
    </row>
    <row r="352" spans="1:30" s="277" customFormat="1" ht="16.5">
      <c r="E352" s="288"/>
      <c r="F352" s="288"/>
    </row>
    <row r="353" spans="1:30" s="277" customFormat="1" ht="30.75" customHeight="1">
      <c r="B353" s="291" t="s">
        <v>67</v>
      </c>
      <c r="C353" s="666" t="s">
        <v>68</v>
      </c>
      <c r="D353" s="666"/>
      <c r="E353" s="666"/>
      <c r="F353" s="666"/>
      <c r="G353" s="292" t="s">
        <v>6</v>
      </c>
      <c r="H353" s="667" t="s">
        <v>69</v>
      </c>
      <c r="I353" s="667"/>
      <c r="J353" s="667" t="s">
        <v>70</v>
      </c>
      <c r="K353" s="667"/>
      <c r="L353" s="284" t="s">
        <v>11</v>
      </c>
      <c r="M353" s="284" t="s">
        <v>12</v>
      </c>
      <c r="N353" s="284" t="s">
        <v>13</v>
      </c>
      <c r="O353" s="284" t="s">
        <v>14</v>
      </c>
      <c r="P353" s="284" t="s">
        <v>15</v>
      </c>
      <c r="Q353" s="284" t="s">
        <v>16</v>
      </c>
      <c r="R353" s="284" t="s">
        <v>17</v>
      </c>
      <c r="S353" s="284" t="s">
        <v>18</v>
      </c>
      <c r="T353" s="284" t="s">
        <v>22</v>
      </c>
      <c r="U353" s="284" t="s">
        <v>23</v>
      </c>
      <c r="V353" s="284" t="s">
        <v>24</v>
      </c>
      <c r="W353" s="284" t="s">
        <v>25</v>
      </c>
      <c r="X353" s="284" t="s">
        <v>26</v>
      </c>
      <c r="Y353" s="284" t="s">
        <v>27</v>
      </c>
      <c r="Z353" s="284" t="s">
        <v>28</v>
      </c>
      <c r="AA353" s="284" t="s">
        <v>29</v>
      </c>
    </row>
    <row r="354" spans="1:30" s="277" customFormat="1" ht="16.5">
      <c r="C354" s="666"/>
      <c r="D354" s="666"/>
      <c r="E354" s="666"/>
      <c r="F354" s="666"/>
      <c r="G354" s="285">
        <f>G348</f>
        <v>3083</v>
      </c>
      <c r="H354" s="668">
        <f>H351+J351</f>
        <v>843</v>
      </c>
      <c r="I354" s="668"/>
      <c r="J354" s="668">
        <f>I351+K351</f>
        <v>1100</v>
      </c>
      <c r="K354" s="668"/>
      <c r="L354" s="285">
        <f>L351</f>
        <v>8</v>
      </c>
      <c r="M354" s="285">
        <f t="shared" ref="M354:Q354" si="80">M351</f>
        <v>4</v>
      </c>
      <c r="N354" s="285" t="s">
        <v>790</v>
      </c>
      <c r="O354" s="285" t="s">
        <v>790</v>
      </c>
      <c r="P354" s="285">
        <f t="shared" si="80"/>
        <v>17</v>
      </c>
      <c r="Q354" s="285">
        <f t="shared" si="80"/>
        <v>29</v>
      </c>
      <c r="R354" s="285" t="s">
        <v>790</v>
      </c>
      <c r="S354" s="285" t="s">
        <v>790</v>
      </c>
      <c r="T354" s="285" t="s">
        <v>790</v>
      </c>
      <c r="U354" s="285" t="s">
        <v>790</v>
      </c>
      <c r="V354" s="285" t="s">
        <v>790</v>
      </c>
      <c r="W354" s="285" t="s">
        <v>790</v>
      </c>
      <c r="X354" s="285" t="s">
        <v>790</v>
      </c>
      <c r="Y354" s="285">
        <f>Y351</f>
        <v>0</v>
      </c>
      <c r="Z354" s="285">
        <f>Z351</f>
        <v>41</v>
      </c>
      <c r="AA354" s="285">
        <f>SUM(H354:Z354)</f>
        <v>2042</v>
      </c>
    </row>
    <row r="355" spans="1:30" s="274" customFormat="1"/>
    <row r="356" spans="1:30" s="274" customFormat="1"/>
    <row r="357" spans="1:30" s="70" customFormat="1" ht="16.5">
      <c r="A357" s="69" t="s">
        <v>0</v>
      </c>
      <c r="B357" s="75" t="s">
        <v>1</v>
      </c>
      <c r="C357" s="74" t="s">
        <v>2</v>
      </c>
      <c r="D357" s="74" t="s">
        <v>3</v>
      </c>
      <c r="E357" s="68" t="s">
        <v>4</v>
      </c>
      <c r="F357" s="68" t="s">
        <v>5</v>
      </c>
      <c r="G357" s="68" t="s">
        <v>6</v>
      </c>
      <c r="H357" s="76" t="s">
        <v>7</v>
      </c>
      <c r="I357" s="76" t="s">
        <v>8</v>
      </c>
      <c r="J357" s="76" t="s">
        <v>9</v>
      </c>
      <c r="K357" s="76" t="s">
        <v>10</v>
      </c>
      <c r="L357" s="76" t="s">
        <v>11</v>
      </c>
      <c r="M357" s="76" t="s">
        <v>12</v>
      </c>
      <c r="N357" s="76" t="s">
        <v>13</v>
      </c>
      <c r="O357" s="76" t="s">
        <v>14</v>
      </c>
      <c r="P357" s="76" t="s">
        <v>15</v>
      </c>
      <c r="Q357" s="76" t="s">
        <v>16</v>
      </c>
      <c r="R357" s="76" t="s">
        <v>17</v>
      </c>
      <c r="S357" s="76" t="s">
        <v>18</v>
      </c>
      <c r="T357" s="78" t="s">
        <v>19</v>
      </c>
      <c r="U357" s="78" t="s">
        <v>20</v>
      </c>
      <c r="V357" s="78" t="s">
        <v>21</v>
      </c>
      <c r="W357" s="76" t="s">
        <v>22</v>
      </c>
      <c r="X357" s="76" t="s">
        <v>23</v>
      </c>
      <c r="Y357" s="76" t="s">
        <v>24</v>
      </c>
      <c r="Z357" s="76" t="s">
        <v>25</v>
      </c>
      <c r="AA357" s="76" t="s">
        <v>26</v>
      </c>
      <c r="AB357" s="76" t="s">
        <v>27</v>
      </c>
      <c r="AC357" s="76" t="s">
        <v>28</v>
      </c>
      <c r="AD357" s="76" t="s">
        <v>29</v>
      </c>
    </row>
    <row r="358" spans="1:30" s="70" customFormat="1" ht="16.5">
      <c r="A358" s="71">
        <v>6</v>
      </c>
      <c r="B358" s="82">
        <v>520</v>
      </c>
      <c r="C358" s="72" t="s">
        <v>241</v>
      </c>
      <c r="D358" s="72" t="s">
        <v>242</v>
      </c>
      <c r="E358" s="81">
        <v>2237</v>
      </c>
      <c r="F358" s="72" t="s">
        <v>31</v>
      </c>
      <c r="G358" s="73">
        <v>649</v>
      </c>
      <c r="H358" s="77">
        <v>2</v>
      </c>
      <c r="I358" s="77">
        <v>117</v>
      </c>
      <c r="J358" s="77">
        <v>82</v>
      </c>
      <c r="K358" s="77">
        <v>1</v>
      </c>
      <c r="L358" s="77">
        <v>155</v>
      </c>
      <c r="M358" s="77">
        <v>0</v>
      </c>
      <c r="N358" s="77"/>
      <c r="O358" s="77"/>
      <c r="P358" s="77"/>
      <c r="Q358" s="77">
        <v>0</v>
      </c>
      <c r="R358" s="77"/>
      <c r="S358" s="77"/>
      <c r="T358" s="79">
        <v>2</v>
      </c>
      <c r="U358" s="79">
        <v>0</v>
      </c>
      <c r="V358" s="79"/>
      <c r="W358" s="77">
        <v>15</v>
      </c>
      <c r="X358" s="77">
        <v>6</v>
      </c>
      <c r="Y358" s="77"/>
      <c r="Z358" s="77"/>
      <c r="AA358" s="77"/>
      <c r="AB358" s="77"/>
      <c r="AC358" s="77">
        <v>5</v>
      </c>
      <c r="AD358" s="77">
        <f>SUM(H358:AC358)</f>
        <v>385</v>
      </c>
    </row>
    <row r="359" spans="1:30" s="70" customFormat="1" ht="16.5">
      <c r="A359" s="71">
        <v>6</v>
      </c>
      <c r="B359" s="82">
        <v>520</v>
      </c>
      <c r="C359" s="72" t="s">
        <v>241</v>
      </c>
      <c r="D359" s="72" t="s">
        <v>241</v>
      </c>
      <c r="E359" s="81">
        <v>2238</v>
      </c>
      <c r="F359" s="72" t="s">
        <v>31</v>
      </c>
      <c r="G359" s="73">
        <v>739</v>
      </c>
      <c r="H359" s="77">
        <v>7</v>
      </c>
      <c r="I359" s="77">
        <v>109</v>
      </c>
      <c r="J359" s="77">
        <v>322</v>
      </c>
      <c r="K359" s="77">
        <v>1</v>
      </c>
      <c r="L359" s="77">
        <v>15</v>
      </c>
      <c r="M359" s="77">
        <v>0</v>
      </c>
      <c r="N359" s="77"/>
      <c r="O359" s="77"/>
      <c r="P359" s="77"/>
      <c r="Q359" s="77">
        <v>4</v>
      </c>
      <c r="R359" s="77"/>
      <c r="S359" s="77"/>
      <c r="T359" s="79">
        <v>4</v>
      </c>
      <c r="U359" s="79">
        <v>0</v>
      </c>
      <c r="V359" s="79"/>
      <c r="W359" s="77">
        <v>23</v>
      </c>
      <c r="X359" s="77">
        <v>0</v>
      </c>
      <c r="Y359" s="77"/>
      <c r="Z359" s="77"/>
      <c r="AA359" s="77"/>
      <c r="AB359" s="77">
        <v>7</v>
      </c>
      <c r="AC359" s="77">
        <v>10</v>
      </c>
      <c r="AD359" s="77">
        <f t="shared" ref="AD359:AD368" si="81">SUM(H359:AC359)</f>
        <v>502</v>
      </c>
    </row>
    <row r="360" spans="1:30" s="70" customFormat="1" ht="16.5">
      <c r="A360" s="71">
        <v>6</v>
      </c>
      <c r="B360" s="82">
        <v>520</v>
      </c>
      <c r="C360" s="72" t="s">
        <v>241</v>
      </c>
      <c r="D360" s="72" t="s">
        <v>241</v>
      </c>
      <c r="E360" s="81">
        <v>2239</v>
      </c>
      <c r="F360" s="72" t="s">
        <v>31</v>
      </c>
      <c r="G360" s="73">
        <v>419</v>
      </c>
      <c r="H360" s="77">
        <v>7</v>
      </c>
      <c r="I360" s="77">
        <v>84</v>
      </c>
      <c r="J360" s="77">
        <v>158</v>
      </c>
      <c r="K360" s="77">
        <v>1</v>
      </c>
      <c r="L360" s="77">
        <v>11</v>
      </c>
      <c r="M360" s="77">
        <v>0</v>
      </c>
      <c r="N360" s="77"/>
      <c r="O360" s="77"/>
      <c r="P360" s="77"/>
      <c r="Q360" s="77">
        <v>4</v>
      </c>
      <c r="R360" s="77"/>
      <c r="S360" s="77"/>
      <c r="T360" s="79">
        <v>4</v>
      </c>
      <c r="U360" s="79">
        <v>0</v>
      </c>
      <c r="V360" s="79"/>
      <c r="W360" s="77">
        <v>10</v>
      </c>
      <c r="X360" s="77">
        <v>3</v>
      </c>
      <c r="Y360" s="77"/>
      <c r="Z360" s="77"/>
      <c r="AA360" s="77"/>
      <c r="AB360" s="77"/>
      <c r="AC360" s="77">
        <v>9</v>
      </c>
      <c r="AD360" s="77">
        <f t="shared" si="81"/>
        <v>291</v>
      </c>
    </row>
    <row r="361" spans="1:30" s="70" customFormat="1" ht="16.5">
      <c r="A361" s="71">
        <v>6</v>
      </c>
      <c r="B361" s="82">
        <v>520</v>
      </c>
      <c r="C361" s="72" t="s">
        <v>241</v>
      </c>
      <c r="D361" s="72" t="s">
        <v>241</v>
      </c>
      <c r="E361" s="81">
        <v>2239</v>
      </c>
      <c r="F361" s="176" t="s">
        <v>32</v>
      </c>
      <c r="G361" s="73">
        <v>419</v>
      </c>
      <c r="H361" s="77">
        <v>2</v>
      </c>
      <c r="I361" s="77">
        <v>87</v>
      </c>
      <c r="J361" s="77">
        <v>157</v>
      </c>
      <c r="K361" s="77">
        <v>1</v>
      </c>
      <c r="L361" s="77">
        <v>18</v>
      </c>
      <c r="M361" s="77">
        <v>0</v>
      </c>
      <c r="N361" s="77"/>
      <c r="O361" s="77"/>
      <c r="P361" s="77"/>
      <c r="Q361" s="77">
        <v>8</v>
      </c>
      <c r="R361" s="77"/>
      <c r="S361" s="77"/>
      <c r="T361" s="79">
        <v>2</v>
      </c>
      <c r="U361" s="79">
        <v>0</v>
      </c>
      <c r="V361" s="79"/>
      <c r="W361" s="77">
        <v>9</v>
      </c>
      <c r="X361" s="77">
        <v>3</v>
      </c>
      <c r="Y361" s="77"/>
      <c r="Z361" s="77"/>
      <c r="AA361" s="77"/>
      <c r="AB361" s="77"/>
      <c r="AC361" s="77">
        <v>11</v>
      </c>
      <c r="AD361" s="77">
        <f t="shared" si="81"/>
        <v>298</v>
      </c>
    </row>
    <row r="362" spans="1:30" s="70" customFormat="1" ht="16.5">
      <c r="A362" s="71">
        <v>6</v>
      </c>
      <c r="B362" s="82">
        <v>520</v>
      </c>
      <c r="C362" s="72" t="s">
        <v>241</v>
      </c>
      <c r="D362" s="72" t="s">
        <v>243</v>
      </c>
      <c r="E362" s="81">
        <v>2240</v>
      </c>
      <c r="F362" s="72" t="s">
        <v>31</v>
      </c>
      <c r="G362" s="73">
        <v>663</v>
      </c>
      <c r="H362" s="77">
        <v>0</v>
      </c>
      <c r="I362" s="77">
        <v>141</v>
      </c>
      <c r="J362" s="77">
        <v>174</v>
      </c>
      <c r="K362" s="77">
        <v>0</v>
      </c>
      <c r="L362" s="77">
        <v>24</v>
      </c>
      <c r="M362" s="77">
        <v>1</v>
      </c>
      <c r="N362" s="77"/>
      <c r="O362" s="77"/>
      <c r="P362" s="77"/>
      <c r="Q362" s="77">
        <v>0</v>
      </c>
      <c r="R362" s="77"/>
      <c r="S362" s="77"/>
      <c r="T362" s="79">
        <v>1</v>
      </c>
      <c r="U362" s="79">
        <v>3</v>
      </c>
      <c r="V362" s="79"/>
      <c r="W362" s="77">
        <v>6</v>
      </c>
      <c r="X362" s="77">
        <v>4</v>
      </c>
      <c r="Y362" s="77"/>
      <c r="Z362" s="77"/>
      <c r="AA362" s="77"/>
      <c r="AB362" s="77"/>
      <c r="AC362" s="77">
        <v>13</v>
      </c>
      <c r="AD362" s="77">
        <f t="shared" si="81"/>
        <v>367</v>
      </c>
    </row>
    <row r="363" spans="1:30" s="70" customFormat="1" ht="16.5">
      <c r="A363" s="71">
        <v>6</v>
      </c>
      <c r="B363" s="82">
        <v>520</v>
      </c>
      <c r="C363" s="72" t="s">
        <v>241</v>
      </c>
      <c r="D363" s="72" t="s">
        <v>244</v>
      </c>
      <c r="E363" s="81">
        <v>2241</v>
      </c>
      <c r="F363" s="72" t="s">
        <v>31</v>
      </c>
      <c r="G363" s="73">
        <v>147</v>
      </c>
      <c r="H363" s="77">
        <v>0</v>
      </c>
      <c r="I363" s="77">
        <v>21</v>
      </c>
      <c r="J363" s="77">
        <v>25</v>
      </c>
      <c r="K363" s="77">
        <v>1</v>
      </c>
      <c r="L363" s="77">
        <v>3</v>
      </c>
      <c r="M363" s="77">
        <v>0</v>
      </c>
      <c r="N363" s="77"/>
      <c r="O363" s="77"/>
      <c r="P363" s="77"/>
      <c r="Q363" s="77">
        <v>1</v>
      </c>
      <c r="R363" s="77"/>
      <c r="S363" s="77"/>
      <c r="T363" s="79">
        <v>0</v>
      </c>
      <c r="U363" s="79">
        <v>0</v>
      </c>
      <c r="V363" s="79"/>
      <c r="W363" s="77">
        <v>1</v>
      </c>
      <c r="X363" s="77">
        <v>17</v>
      </c>
      <c r="Y363" s="77"/>
      <c r="Z363" s="77"/>
      <c r="AA363" s="77"/>
      <c r="AB363" s="77"/>
      <c r="AC363" s="77">
        <v>10</v>
      </c>
      <c r="AD363" s="77">
        <f t="shared" si="81"/>
        <v>79</v>
      </c>
    </row>
    <row r="364" spans="1:30" s="70" customFormat="1" ht="16.5">
      <c r="A364" s="71">
        <v>6</v>
      </c>
      <c r="B364" s="82">
        <v>520</v>
      </c>
      <c r="C364" s="72" t="s">
        <v>241</v>
      </c>
      <c r="D364" s="72" t="s">
        <v>245</v>
      </c>
      <c r="E364" s="81">
        <v>2242</v>
      </c>
      <c r="F364" s="72" t="s">
        <v>31</v>
      </c>
      <c r="G364" s="73">
        <v>630</v>
      </c>
      <c r="H364" s="77">
        <v>2</v>
      </c>
      <c r="I364" s="77">
        <v>41</v>
      </c>
      <c r="J364" s="77">
        <v>62</v>
      </c>
      <c r="K364" s="77">
        <v>3</v>
      </c>
      <c r="L364" s="77">
        <v>118</v>
      </c>
      <c r="M364" s="77">
        <v>0</v>
      </c>
      <c r="N364" s="77"/>
      <c r="O364" s="77"/>
      <c r="P364" s="77"/>
      <c r="Q364" s="77">
        <v>1</v>
      </c>
      <c r="R364" s="77"/>
      <c r="S364" s="77"/>
      <c r="T364" s="79">
        <v>0</v>
      </c>
      <c r="U364" s="79">
        <v>1</v>
      </c>
      <c r="V364" s="79"/>
      <c r="W364" s="77">
        <v>31</v>
      </c>
      <c r="X364" s="77">
        <v>1</v>
      </c>
      <c r="Y364" s="77"/>
      <c r="Z364" s="77"/>
      <c r="AA364" s="77"/>
      <c r="AB364" s="77"/>
      <c r="AC364" s="77">
        <v>16</v>
      </c>
      <c r="AD364" s="77">
        <f t="shared" si="81"/>
        <v>276</v>
      </c>
    </row>
    <row r="365" spans="1:30" s="70" customFormat="1" ht="16.5">
      <c r="A365" s="71">
        <v>6</v>
      </c>
      <c r="B365" s="82">
        <v>520</v>
      </c>
      <c r="C365" s="72" t="s">
        <v>241</v>
      </c>
      <c r="D365" s="72" t="s">
        <v>245</v>
      </c>
      <c r="E365" s="81">
        <v>2242</v>
      </c>
      <c r="F365" s="176" t="s">
        <v>32</v>
      </c>
      <c r="G365" s="73">
        <v>630</v>
      </c>
      <c r="H365" s="77">
        <v>2</v>
      </c>
      <c r="I365" s="77">
        <v>35</v>
      </c>
      <c r="J365" s="77">
        <v>53</v>
      </c>
      <c r="K365" s="77">
        <v>3</v>
      </c>
      <c r="L365" s="77">
        <v>116</v>
      </c>
      <c r="M365" s="77">
        <v>0</v>
      </c>
      <c r="N365" s="77"/>
      <c r="O365" s="77"/>
      <c r="P365" s="77"/>
      <c r="Q365" s="77">
        <v>3</v>
      </c>
      <c r="R365" s="77"/>
      <c r="S365" s="77"/>
      <c r="T365" s="79">
        <v>0</v>
      </c>
      <c r="U365" s="79">
        <v>0</v>
      </c>
      <c r="V365" s="79"/>
      <c r="W365" s="77">
        <v>22</v>
      </c>
      <c r="X365" s="77">
        <v>2</v>
      </c>
      <c r="Y365" s="77"/>
      <c r="Z365" s="77"/>
      <c r="AA365" s="77"/>
      <c r="AB365" s="77"/>
      <c r="AC365" s="77">
        <v>17</v>
      </c>
      <c r="AD365" s="77">
        <f t="shared" si="81"/>
        <v>253</v>
      </c>
    </row>
    <row r="366" spans="1:30" s="70" customFormat="1" ht="16.5">
      <c r="A366" s="71">
        <v>6</v>
      </c>
      <c r="B366" s="82">
        <v>520</v>
      </c>
      <c r="C366" s="72" t="s">
        <v>241</v>
      </c>
      <c r="D366" s="72" t="s">
        <v>245</v>
      </c>
      <c r="E366" s="81">
        <v>2242</v>
      </c>
      <c r="F366" s="72" t="s">
        <v>33</v>
      </c>
      <c r="G366" s="73">
        <v>630</v>
      </c>
      <c r="H366" s="77">
        <v>1</v>
      </c>
      <c r="I366" s="77">
        <v>37</v>
      </c>
      <c r="J366" s="77">
        <v>48</v>
      </c>
      <c r="K366" s="77">
        <v>0</v>
      </c>
      <c r="L366" s="77">
        <v>122</v>
      </c>
      <c r="M366" s="77">
        <v>1</v>
      </c>
      <c r="N366" s="77"/>
      <c r="O366" s="77"/>
      <c r="P366" s="77"/>
      <c r="Q366" s="77">
        <v>3</v>
      </c>
      <c r="R366" s="77"/>
      <c r="S366" s="77"/>
      <c r="T366" s="79">
        <v>1</v>
      </c>
      <c r="U366" s="79">
        <v>1</v>
      </c>
      <c r="V366" s="79"/>
      <c r="W366" s="77">
        <v>31</v>
      </c>
      <c r="X366" s="77">
        <v>1</v>
      </c>
      <c r="Y366" s="77"/>
      <c r="Z366" s="77"/>
      <c r="AA366" s="77"/>
      <c r="AB366" s="77"/>
      <c r="AC366" s="77">
        <v>12</v>
      </c>
      <c r="AD366" s="77">
        <f t="shared" si="81"/>
        <v>258</v>
      </c>
    </row>
    <row r="367" spans="1:30" s="70" customFormat="1" ht="16.5">
      <c r="A367" s="71">
        <v>6</v>
      </c>
      <c r="B367" s="82">
        <v>520</v>
      </c>
      <c r="C367" s="72" t="s">
        <v>241</v>
      </c>
      <c r="D367" s="72" t="s">
        <v>246</v>
      </c>
      <c r="E367" s="81">
        <v>2243</v>
      </c>
      <c r="F367" s="72" t="s">
        <v>31</v>
      </c>
      <c r="G367" s="73">
        <v>491</v>
      </c>
      <c r="H367" s="77">
        <v>3</v>
      </c>
      <c r="I367" s="77">
        <v>77</v>
      </c>
      <c r="J367" s="77">
        <v>20</v>
      </c>
      <c r="K367" s="77">
        <v>0</v>
      </c>
      <c r="L367" s="77">
        <v>94</v>
      </c>
      <c r="M367" s="77">
        <v>0</v>
      </c>
      <c r="N367" s="77"/>
      <c r="O367" s="77"/>
      <c r="P367" s="77"/>
      <c r="Q367" s="77">
        <v>3</v>
      </c>
      <c r="R367" s="77"/>
      <c r="S367" s="77"/>
      <c r="T367" s="79">
        <v>0</v>
      </c>
      <c r="U367" s="79">
        <v>1</v>
      </c>
      <c r="V367" s="79"/>
      <c r="W367" s="77">
        <v>47</v>
      </c>
      <c r="X367" s="77">
        <v>11</v>
      </c>
      <c r="Y367" s="77"/>
      <c r="Z367" s="77"/>
      <c r="AA367" s="77"/>
      <c r="AB367" s="77"/>
      <c r="AC367" s="77">
        <v>7</v>
      </c>
      <c r="AD367" s="77">
        <f t="shared" si="81"/>
        <v>263</v>
      </c>
    </row>
    <row r="368" spans="1:30" s="70" customFormat="1" ht="16.5">
      <c r="A368" s="71">
        <v>6</v>
      </c>
      <c r="B368" s="82">
        <v>520</v>
      </c>
      <c r="C368" s="72" t="s">
        <v>241</v>
      </c>
      <c r="D368" s="72" t="s">
        <v>246</v>
      </c>
      <c r="E368" s="81">
        <v>2243</v>
      </c>
      <c r="F368" s="72" t="s">
        <v>32</v>
      </c>
      <c r="G368" s="73">
        <v>491</v>
      </c>
      <c r="H368" s="77">
        <v>2</v>
      </c>
      <c r="I368" s="77">
        <v>87</v>
      </c>
      <c r="J368" s="77">
        <v>23</v>
      </c>
      <c r="K368" s="77">
        <v>0</v>
      </c>
      <c r="L368" s="77">
        <v>113</v>
      </c>
      <c r="M368" s="77">
        <v>1</v>
      </c>
      <c r="N368" s="77"/>
      <c r="O368" s="77"/>
      <c r="P368" s="77"/>
      <c r="Q368" s="77">
        <v>10</v>
      </c>
      <c r="R368" s="77"/>
      <c r="S368" s="77"/>
      <c r="T368" s="79">
        <v>0</v>
      </c>
      <c r="U368" s="79">
        <v>1</v>
      </c>
      <c r="V368" s="79"/>
      <c r="W368" s="77">
        <v>33</v>
      </c>
      <c r="X368" s="77">
        <v>5</v>
      </c>
      <c r="Y368" s="77"/>
      <c r="Z368" s="77"/>
      <c r="AA368" s="77"/>
      <c r="AB368" s="77"/>
      <c r="AC368" s="77">
        <v>3</v>
      </c>
      <c r="AD368" s="77">
        <f t="shared" si="81"/>
        <v>278</v>
      </c>
    </row>
    <row r="369" spans="1:30" s="70" customFormat="1" ht="16.5">
      <c r="B369" s="83" t="s">
        <v>63</v>
      </c>
      <c r="C369" s="659" t="s">
        <v>64</v>
      </c>
      <c r="D369" s="659"/>
      <c r="E369" s="86"/>
      <c r="F369" s="86"/>
      <c r="G369" s="85">
        <f t="shared" ref="G369:AC369" si="82">SUM(G358:G368)</f>
        <v>5908</v>
      </c>
      <c r="H369" s="85">
        <f t="shared" si="82"/>
        <v>28</v>
      </c>
      <c r="I369" s="85">
        <f t="shared" si="82"/>
        <v>836</v>
      </c>
      <c r="J369" s="85">
        <f t="shared" si="82"/>
        <v>1124</v>
      </c>
      <c r="K369" s="85">
        <f t="shared" si="82"/>
        <v>11</v>
      </c>
      <c r="L369" s="85">
        <f t="shared" si="82"/>
        <v>789</v>
      </c>
      <c r="M369" s="85">
        <f t="shared" si="82"/>
        <v>3</v>
      </c>
      <c r="N369" s="85">
        <f t="shared" si="82"/>
        <v>0</v>
      </c>
      <c r="O369" s="85">
        <f t="shared" si="82"/>
        <v>0</v>
      </c>
      <c r="P369" s="85">
        <f t="shared" si="82"/>
        <v>0</v>
      </c>
      <c r="Q369" s="85">
        <f t="shared" si="82"/>
        <v>37</v>
      </c>
      <c r="R369" s="85">
        <f t="shared" si="82"/>
        <v>0</v>
      </c>
      <c r="S369" s="85">
        <f t="shared" si="82"/>
        <v>0</v>
      </c>
      <c r="T369" s="85">
        <f t="shared" si="82"/>
        <v>14</v>
      </c>
      <c r="U369" s="85">
        <f t="shared" si="82"/>
        <v>7</v>
      </c>
      <c r="V369" s="85">
        <f t="shared" si="82"/>
        <v>0</v>
      </c>
      <c r="W369" s="85">
        <f t="shared" si="82"/>
        <v>228</v>
      </c>
      <c r="X369" s="85">
        <f t="shared" si="82"/>
        <v>53</v>
      </c>
      <c r="Y369" s="85">
        <f t="shared" si="82"/>
        <v>0</v>
      </c>
      <c r="Z369" s="85">
        <f t="shared" si="82"/>
        <v>0</v>
      </c>
      <c r="AA369" s="85">
        <f t="shared" si="82"/>
        <v>0</v>
      </c>
      <c r="AB369" s="85">
        <f t="shared" si="82"/>
        <v>7</v>
      </c>
      <c r="AC369" s="85">
        <f t="shared" si="82"/>
        <v>113</v>
      </c>
      <c r="AD369" s="85">
        <f>SUM(AD358:AD368)</f>
        <v>3250</v>
      </c>
    </row>
    <row r="370" spans="1:30" s="70" customFormat="1" ht="16.5">
      <c r="E370" s="80"/>
      <c r="F370" s="80"/>
      <c r="T370" s="70">
        <v>7</v>
      </c>
      <c r="U370" s="338" t="s">
        <v>546</v>
      </c>
    </row>
    <row r="371" spans="1:30" s="70" customFormat="1" ht="16.5">
      <c r="B371" s="83" t="s">
        <v>65</v>
      </c>
      <c r="C371" s="660" t="s">
        <v>66</v>
      </c>
      <c r="D371" s="661"/>
      <c r="E371" s="661"/>
      <c r="F371" s="662"/>
      <c r="G371" s="84" t="s">
        <v>6</v>
      </c>
      <c r="H371" s="76" t="s">
        <v>7</v>
      </c>
      <c r="I371" s="76" t="s">
        <v>8</v>
      </c>
      <c r="J371" s="76" t="s">
        <v>9</v>
      </c>
      <c r="K371" s="76" t="s">
        <v>10</v>
      </c>
      <c r="L371" s="76" t="s">
        <v>11</v>
      </c>
      <c r="M371" s="76" t="s">
        <v>12</v>
      </c>
      <c r="N371" s="76" t="s">
        <v>13</v>
      </c>
      <c r="O371" s="76" t="s">
        <v>14</v>
      </c>
      <c r="P371" s="76" t="s">
        <v>15</v>
      </c>
      <c r="Q371" s="76" t="s">
        <v>16</v>
      </c>
      <c r="R371" s="76" t="s">
        <v>17</v>
      </c>
      <c r="S371" s="76" t="s">
        <v>18</v>
      </c>
      <c r="T371" s="76" t="s">
        <v>22</v>
      </c>
      <c r="U371" s="76" t="s">
        <v>23</v>
      </c>
      <c r="V371" s="76" t="s">
        <v>24</v>
      </c>
      <c r="W371" s="76" t="s">
        <v>25</v>
      </c>
      <c r="X371" s="76" t="s">
        <v>26</v>
      </c>
      <c r="Y371" s="76" t="s">
        <v>27</v>
      </c>
      <c r="Z371" s="76" t="s">
        <v>28</v>
      </c>
      <c r="AA371" s="76" t="s">
        <v>29</v>
      </c>
    </row>
    <row r="372" spans="1:30" s="70" customFormat="1" ht="16.5">
      <c r="C372" s="663"/>
      <c r="D372" s="664"/>
      <c r="E372" s="664"/>
      <c r="F372" s="665"/>
      <c r="G372" s="77">
        <f>G369</f>
        <v>5908</v>
      </c>
      <c r="H372" s="77">
        <f>H369+7</f>
        <v>35</v>
      </c>
      <c r="I372" s="77">
        <f>I369+4</f>
        <v>840</v>
      </c>
      <c r="J372" s="77">
        <f>J369+7</f>
        <v>1131</v>
      </c>
      <c r="K372" s="77">
        <f>K369+3</f>
        <v>14</v>
      </c>
      <c r="L372" s="77">
        <f t="shared" ref="L372:S372" si="83">L369</f>
        <v>789</v>
      </c>
      <c r="M372" s="77">
        <f t="shared" si="83"/>
        <v>3</v>
      </c>
      <c r="N372" s="77">
        <f t="shared" si="83"/>
        <v>0</v>
      </c>
      <c r="O372" s="77">
        <f t="shared" si="83"/>
        <v>0</v>
      </c>
      <c r="P372" s="77">
        <f t="shared" si="83"/>
        <v>0</v>
      </c>
      <c r="Q372" s="77">
        <f t="shared" si="83"/>
        <v>37</v>
      </c>
      <c r="R372" s="77">
        <f t="shared" si="83"/>
        <v>0</v>
      </c>
      <c r="S372" s="77">
        <f t="shared" si="83"/>
        <v>0</v>
      </c>
      <c r="T372" s="77">
        <f>W369</f>
        <v>228</v>
      </c>
      <c r="U372" s="77">
        <f>X369</f>
        <v>53</v>
      </c>
      <c r="V372" s="77">
        <f>Y358</f>
        <v>0</v>
      </c>
      <c r="W372" s="77">
        <f>Z358</f>
        <v>0</v>
      </c>
      <c r="X372" s="77">
        <f>AA358</f>
        <v>0</v>
      </c>
      <c r="Y372" s="77">
        <f>AB369</f>
        <v>7</v>
      </c>
      <c r="Z372" s="77">
        <f>AC369</f>
        <v>113</v>
      </c>
      <c r="AA372" s="77">
        <f>SUM(H372:Z372)</f>
        <v>3250</v>
      </c>
    </row>
    <row r="373" spans="1:30" s="70" customFormat="1" ht="16.5">
      <c r="E373" s="80"/>
      <c r="F373" s="80"/>
    </row>
    <row r="374" spans="1:30" s="70" customFormat="1" ht="30.75" customHeight="1">
      <c r="B374" s="83" t="s">
        <v>67</v>
      </c>
      <c r="C374" s="666" t="s">
        <v>68</v>
      </c>
      <c r="D374" s="666"/>
      <c r="E374" s="666"/>
      <c r="F374" s="666"/>
      <c r="G374" s="84" t="s">
        <v>6</v>
      </c>
      <c r="H374" s="667" t="s">
        <v>69</v>
      </c>
      <c r="I374" s="667"/>
      <c r="J374" s="667" t="s">
        <v>70</v>
      </c>
      <c r="K374" s="667"/>
      <c r="L374" s="76" t="s">
        <v>11</v>
      </c>
      <c r="M374" s="76" t="s">
        <v>12</v>
      </c>
      <c r="N374" s="76" t="s">
        <v>13</v>
      </c>
      <c r="O374" s="76" t="s">
        <v>14</v>
      </c>
      <c r="P374" s="76" t="s">
        <v>15</v>
      </c>
      <c r="Q374" s="76" t="s">
        <v>16</v>
      </c>
      <c r="R374" s="76" t="s">
        <v>17</v>
      </c>
      <c r="S374" s="76" t="s">
        <v>18</v>
      </c>
      <c r="T374" s="76" t="s">
        <v>22</v>
      </c>
      <c r="U374" s="76" t="s">
        <v>23</v>
      </c>
      <c r="V374" s="76" t="s">
        <v>24</v>
      </c>
      <c r="W374" s="76" t="s">
        <v>25</v>
      </c>
      <c r="X374" s="76" t="s">
        <v>26</v>
      </c>
      <c r="Y374" s="76" t="s">
        <v>27</v>
      </c>
      <c r="Z374" s="76" t="s">
        <v>28</v>
      </c>
      <c r="AA374" s="76" t="s">
        <v>29</v>
      </c>
    </row>
    <row r="375" spans="1:30" s="70" customFormat="1" ht="16.5">
      <c r="C375" s="666"/>
      <c r="D375" s="666"/>
      <c r="E375" s="666"/>
      <c r="F375" s="666"/>
      <c r="G375" s="77">
        <f>G369</f>
        <v>5908</v>
      </c>
      <c r="H375" s="668">
        <f>H372+J372</f>
        <v>1166</v>
      </c>
      <c r="I375" s="668"/>
      <c r="J375" s="668">
        <f>I372+K372</f>
        <v>854</v>
      </c>
      <c r="K375" s="668"/>
      <c r="L375" s="77">
        <f>L372</f>
        <v>789</v>
      </c>
      <c r="M375" s="77">
        <f t="shared" ref="M375:Q375" si="84">M372</f>
        <v>3</v>
      </c>
      <c r="N375" s="77" t="s">
        <v>790</v>
      </c>
      <c r="O375" s="77" t="s">
        <v>790</v>
      </c>
      <c r="P375" s="77" t="s">
        <v>790</v>
      </c>
      <c r="Q375" s="77">
        <f t="shared" si="84"/>
        <v>37</v>
      </c>
      <c r="R375" s="77" t="s">
        <v>790</v>
      </c>
      <c r="S375" s="77" t="s">
        <v>790</v>
      </c>
      <c r="T375" s="77">
        <f>T372</f>
        <v>228</v>
      </c>
      <c r="U375" s="77">
        <f t="shared" ref="U375" si="85">U372</f>
        <v>53</v>
      </c>
      <c r="V375" s="77" t="s">
        <v>790</v>
      </c>
      <c r="W375" s="77" t="s">
        <v>790</v>
      </c>
      <c r="X375" s="77" t="s">
        <v>790</v>
      </c>
      <c r="Y375" s="77">
        <f>Y372</f>
        <v>7</v>
      </c>
      <c r="Z375" s="77">
        <f>Z372</f>
        <v>113</v>
      </c>
      <c r="AA375" s="77">
        <f>SUM(H375:Z375)</f>
        <v>3250</v>
      </c>
    </row>
    <row r="378" spans="1:30" s="70" customFormat="1" ht="16.5">
      <c r="A378" s="69" t="s">
        <v>0</v>
      </c>
      <c r="B378" s="75" t="s">
        <v>1</v>
      </c>
      <c r="C378" s="74" t="s">
        <v>2</v>
      </c>
      <c r="D378" s="74" t="s">
        <v>3</v>
      </c>
      <c r="E378" s="68" t="s">
        <v>4</v>
      </c>
      <c r="F378" s="68" t="s">
        <v>5</v>
      </c>
      <c r="G378" s="68" t="s">
        <v>6</v>
      </c>
      <c r="H378" s="76" t="s">
        <v>7</v>
      </c>
      <c r="I378" s="76" t="s">
        <v>8</v>
      </c>
      <c r="J378" s="76" t="s">
        <v>9</v>
      </c>
      <c r="K378" s="76" t="s">
        <v>10</v>
      </c>
      <c r="L378" s="76" t="s">
        <v>11</v>
      </c>
      <c r="M378" s="76" t="s">
        <v>12</v>
      </c>
      <c r="N378" s="284" t="s">
        <v>13</v>
      </c>
      <c r="O378" s="284" t="s">
        <v>14</v>
      </c>
      <c r="P378" s="284" t="s">
        <v>15</v>
      </c>
      <c r="Q378" s="76" t="s">
        <v>16</v>
      </c>
      <c r="R378" s="284" t="s">
        <v>17</v>
      </c>
      <c r="S378" s="284" t="s">
        <v>18</v>
      </c>
      <c r="T378" s="78" t="s">
        <v>19</v>
      </c>
      <c r="U378" s="78" t="s">
        <v>20</v>
      </c>
      <c r="V378" s="286" t="s">
        <v>21</v>
      </c>
      <c r="W378" s="76" t="s">
        <v>22</v>
      </c>
      <c r="X378" s="76" t="s">
        <v>28</v>
      </c>
      <c r="Y378" s="284" t="s">
        <v>24</v>
      </c>
      <c r="Z378" s="284" t="s">
        <v>25</v>
      </c>
      <c r="AA378" s="284" t="s">
        <v>26</v>
      </c>
      <c r="AB378" s="284" t="s">
        <v>27</v>
      </c>
      <c r="AC378" s="284" t="s">
        <v>28</v>
      </c>
      <c r="AD378" s="76" t="s">
        <v>29</v>
      </c>
    </row>
    <row r="379" spans="1:30" s="70" customFormat="1" ht="16.5">
      <c r="A379" s="71">
        <v>6</v>
      </c>
      <c r="B379" s="82"/>
      <c r="C379" s="45" t="s">
        <v>247</v>
      </c>
      <c r="D379" s="45" t="s">
        <v>247</v>
      </c>
      <c r="E379" s="81">
        <v>2275</v>
      </c>
      <c r="F379" s="19" t="s">
        <v>31</v>
      </c>
      <c r="G379" s="175">
        <v>647</v>
      </c>
      <c r="H379" s="88">
        <v>3</v>
      </c>
      <c r="I379" s="88">
        <v>176</v>
      </c>
      <c r="J379" s="88">
        <v>190</v>
      </c>
      <c r="K379" s="88">
        <v>3</v>
      </c>
      <c r="L379" s="88">
        <v>13</v>
      </c>
      <c r="M379" s="88">
        <v>0</v>
      </c>
      <c r="Q379" s="88">
        <v>16</v>
      </c>
      <c r="T379" s="20">
        <v>2</v>
      </c>
      <c r="U379" s="20">
        <v>3</v>
      </c>
      <c r="W379" s="88">
        <v>0</v>
      </c>
      <c r="AC379" s="88">
        <v>8</v>
      </c>
      <c r="AD379" s="88">
        <f t="shared" ref="AD379:AD396" si="86">SUM(H379:AC379)</f>
        <v>414</v>
      </c>
    </row>
    <row r="380" spans="1:30" s="70" customFormat="1" ht="16.5">
      <c r="A380" s="71">
        <v>6</v>
      </c>
      <c r="B380" s="82"/>
      <c r="C380" s="45" t="s">
        <v>247</v>
      </c>
      <c r="D380" s="45" t="s">
        <v>247</v>
      </c>
      <c r="E380" s="81">
        <v>2275</v>
      </c>
      <c r="F380" s="19" t="s">
        <v>32</v>
      </c>
      <c r="G380" s="175">
        <v>646</v>
      </c>
      <c r="H380" s="88">
        <v>3</v>
      </c>
      <c r="I380" s="88">
        <v>188</v>
      </c>
      <c r="J380" s="88">
        <v>208</v>
      </c>
      <c r="K380" s="88">
        <v>0</v>
      </c>
      <c r="L380" s="88">
        <v>17</v>
      </c>
      <c r="M380" s="88">
        <v>1</v>
      </c>
      <c r="Q380" s="88">
        <v>9</v>
      </c>
      <c r="T380" s="20">
        <v>4</v>
      </c>
      <c r="U380" s="20">
        <v>2</v>
      </c>
      <c r="W380" s="88">
        <v>0</v>
      </c>
      <c r="AC380" s="88">
        <v>5</v>
      </c>
      <c r="AD380" s="88">
        <f t="shared" si="86"/>
        <v>437</v>
      </c>
    </row>
    <row r="381" spans="1:30" s="70" customFormat="1" ht="16.5">
      <c r="A381" s="71">
        <v>6</v>
      </c>
      <c r="B381" s="82"/>
      <c r="C381" s="45" t="s">
        <v>247</v>
      </c>
      <c r="D381" s="45" t="s">
        <v>247</v>
      </c>
      <c r="E381" s="81">
        <v>2276</v>
      </c>
      <c r="F381" s="176" t="s">
        <v>31</v>
      </c>
      <c r="G381" s="175">
        <v>547</v>
      </c>
      <c r="H381" s="88">
        <v>4</v>
      </c>
      <c r="I381" s="88">
        <v>147</v>
      </c>
      <c r="J381" s="88">
        <v>144</v>
      </c>
      <c r="K381" s="88">
        <v>0</v>
      </c>
      <c r="L381" s="88">
        <v>16</v>
      </c>
      <c r="M381" s="88">
        <v>1</v>
      </c>
      <c r="Q381" s="88">
        <v>24</v>
      </c>
      <c r="T381" s="20">
        <v>1</v>
      </c>
      <c r="U381" s="20">
        <v>0</v>
      </c>
      <c r="W381" s="88">
        <v>0</v>
      </c>
      <c r="AC381" s="88">
        <v>11</v>
      </c>
      <c r="AD381" s="88">
        <f t="shared" si="86"/>
        <v>348</v>
      </c>
    </row>
    <row r="382" spans="1:30" s="70" customFormat="1" ht="16.5">
      <c r="A382" s="71">
        <v>6</v>
      </c>
      <c r="B382" s="82"/>
      <c r="C382" s="45" t="s">
        <v>247</v>
      </c>
      <c r="D382" s="45" t="s">
        <v>247</v>
      </c>
      <c r="E382" s="81">
        <v>2276</v>
      </c>
      <c r="F382" s="19" t="s">
        <v>32</v>
      </c>
      <c r="G382" s="175">
        <v>547</v>
      </c>
      <c r="H382" s="88">
        <v>6</v>
      </c>
      <c r="I382" s="88">
        <v>188</v>
      </c>
      <c r="J382" s="88">
        <v>175</v>
      </c>
      <c r="K382" s="88">
        <v>1</v>
      </c>
      <c r="L382" s="88">
        <v>10</v>
      </c>
      <c r="M382" s="88">
        <v>0</v>
      </c>
      <c r="Q382" s="88">
        <v>15</v>
      </c>
      <c r="T382" s="20">
        <v>3</v>
      </c>
      <c r="U382" s="20">
        <v>1</v>
      </c>
      <c r="W382" s="88">
        <v>0</v>
      </c>
      <c r="AC382" s="88">
        <v>8</v>
      </c>
      <c r="AD382" s="88">
        <f t="shared" si="86"/>
        <v>407</v>
      </c>
    </row>
    <row r="383" spans="1:30" s="70" customFormat="1" ht="16.5">
      <c r="A383" s="71">
        <v>6</v>
      </c>
      <c r="B383" s="82"/>
      <c r="C383" s="45" t="s">
        <v>247</v>
      </c>
      <c r="D383" s="45" t="s">
        <v>248</v>
      </c>
      <c r="E383" s="81">
        <v>2277</v>
      </c>
      <c r="F383" s="19" t="s">
        <v>31</v>
      </c>
      <c r="G383" s="175">
        <v>320</v>
      </c>
      <c r="H383" s="88">
        <v>1</v>
      </c>
      <c r="I383" s="88">
        <v>118</v>
      </c>
      <c r="J383" s="88">
        <v>30</v>
      </c>
      <c r="K383" s="88">
        <v>1</v>
      </c>
      <c r="L383" s="88">
        <v>2</v>
      </c>
      <c r="M383" s="88">
        <v>0</v>
      </c>
      <c r="Q383" s="88">
        <v>10</v>
      </c>
      <c r="T383" s="20">
        <v>0</v>
      </c>
      <c r="U383" s="20">
        <v>3</v>
      </c>
      <c r="W383" s="88">
        <v>0</v>
      </c>
      <c r="AC383" s="88">
        <v>8</v>
      </c>
      <c r="AD383" s="88">
        <f t="shared" si="86"/>
        <v>173</v>
      </c>
    </row>
    <row r="384" spans="1:30" s="70" customFormat="1" ht="16.5">
      <c r="A384" s="71">
        <v>6</v>
      </c>
      <c r="B384" s="82"/>
      <c r="C384" s="45" t="s">
        <v>247</v>
      </c>
      <c r="D384" s="45" t="s">
        <v>249</v>
      </c>
      <c r="E384" s="81">
        <v>2278</v>
      </c>
      <c r="F384" s="19" t="s">
        <v>31</v>
      </c>
      <c r="G384" s="175">
        <v>344</v>
      </c>
      <c r="H384" s="88">
        <v>5</v>
      </c>
      <c r="I384" s="88">
        <v>29</v>
      </c>
      <c r="J384" s="88">
        <v>65</v>
      </c>
      <c r="K384" s="88">
        <v>4</v>
      </c>
      <c r="L384" s="88">
        <v>5</v>
      </c>
      <c r="M384" s="88">
        <v>1</v>
      </c>
      <c r="Q384" s="88">
        <v>17</v>
      </c>
      <c r="T384" s="20">
        <v>0</v>
      </c>
      <c r="U384" s="20">
        <v>0</v>
      </c>
      <c r="W384" s="88">
        <v>0</v>
      </c>
      <c r="AC384" s="88">
        <v>4</v>
      </c>
      <c r="AD384" s="88">
        <f t="shared" si="86"/>
        <v>130</v>
      </c>
    </row>
    <row r="385" spans="1:30" s="70" customFormat="1" ht="16.5">
      <c r="A385" s="71">
        <v>6</v>
      </c>
      <c r="B385" s="82"/>
      <c r="C385" s="45" t="s">
        <v>247</v>
      </c>
      <c r="D385" s="45" t="s">
        <v>250</v>
      </c>
      <c r="E385" s="81">
        <v>2279</v>
      </c>
      <c r="F385" s="19" t="s">
        <v>31</v>
      </c>
      <c r="G385" s="175">
        <v>374</v>
      </c>
      <c r="H385" s="88">
        <v>2</v>
      </c>
      <c r="I385" s="88">
        <v>22</v>
      </c>
      <c r="J385" s="88">
        <v>69</v>
      </c>
      <c r="K385" s="88">
        <v>5</v>
      </c>
      <c r="L385" s="88">
        <v>6</v>
      </c>
      <c r="M385" s="88">
        <v>0</v>
      </c>
      <c r="Q385" s="88">
        <v>56</v>
      </c>
      <c r="T385" s="20">
        <v>1</v>
      </c>
      <c r="U385" s="20">
        <v>0</v>
      </c>
      <c r="W385" s="88">
        <v>0</v>
      </c>
      <c r="AC385" s="88">
        <v>10</v>
      </c>
      <c r="AD385" s="88">
        <f t="shared" si="86"/>
        <v>171</v>
      </c>
    </row>
    <row r="386" spans="1:30" s="70" customFormat="1" ht="16.5">
      <c r="A386" s="71">
        <v>6</v>
      </c>
      <c r="B386" s="82"/>
      <c r="C386" s="45" t="s">
        <v>247</v>
      </c>
      <c r="D386" s="45" t="s">
        <v>251</v>
      </c>
      <c r="E386" s="81">
        <v>2280</v>
      </c>
      <c r="F386" s="19" t="s">
        <v>31</v>
      </c>
      <c r="G386" s="175">
        <v>108</v>
      </c>
      <c r="H386" s="88">
        <v>1</v>
      </c>
      <c r="I386" s="88">
        <v>21</v>
      </c>
      <c r="J386" s="88">
        <v>37</v>
      </c>
      <c r="K386" s="88">
        <v>0</v>
      </c>
      <c r="L386" s="88">
        <v>1</v>
      </c>
      <c r="M386" s="88">
        <v>0</v>
      </c>
      <c r="Q386" s="88">
        <v>3</v>
      </c>
      <c r="T386" s="20">
        <v>0</v>
      </c>
      <c r="U386" s="20">
        <v>0</v>
      </c>
      <c r="W386" s="88">
        <v>0</v>
      </c>
      <c r="AC386" s="88">
        <v>2</v>
      </c>
      <c r="AD386" s="88">
        <f t="shared" si="86"/>
        <v>65</v>
      </c>
    </row>
    <row r="387" spans="1:30" s="70" customFormat="1" ht="16.5">
      <c r="A387" s="71">
        <v>6</v>
      </c>
      <c r="B387" s="82"/>
      <c r="C387" s="45" t="s">
        <v>247</v>
      </c>
      <c r="D387" s="45" t="s">
        <v>252</v>
      </c>
      <c r="E387" s="81">
        <v>2281</v>
      </c>
      <c r="F387" s="19" t="s">
        <v>31</v>
      </c>
      <c r="G387" s="175">
        <v>317</v>
      </c>
      <c r="H387" s="88">
        <v>1</v>
      </c>
      <c r="I387" s="88">
        <v>42</v>
      </c>
      <c r="J387" s="88">
        <v>33</v>
      </c>
      <c r="K387" s="88">
        <v>0</v>
      </c>
      <c r="L387" s="88">
        <v>6</v>
      </c>
      <c r="M387" s="88">
        <v>0</v>
      </c>
      <c r="Q387" s="88">
        <v>7</v>
      </c>
      <c r="T387" s="20">
        <v>0</v>
      </c>
      <c r="U387" s="20">
        <v>0</v>
      </c>
      <c r="W387" s="88">
        <v>0</v>
      </c>
      <c r="AC387" s="88">
        <v>10</v>
      </c>
      <c r="AD387" s="88">
        <f t="shared" si="86"/>
        <v>99</v>
      </c>
    </row>
    <row r="388" spans="1:30" s="70" customFormat="1" ht="16.5">
      <c r="A388" s="71">
        <v>6</v>
      </c>
      <c r="B388" s="82"/>
      <c r="C388" s="45" t="s">
        <v>247</v>
      </c>
      <c r="D388" s="45" t="s">
        <v>253</v>
      </c>
      <c r="E388" s="81">
        <v>2282</v>
      </c>
      <c r="F388" s="19" t="s">
        <v>31</v>
      </c>
      <c r="G388" s="175">
        <v>269</v>
      </c>
      <c r="H388" s="88">
        <v>4</v>
      </c>
      <c r="I388" s="88">
        <v>46</v>
      </c>
      <c r="J388" s="88">
        <v>53</v>
      </c>
      <c r="K388" s="88">
        <v>0</v>
      </c>
      <c r="L388" s="88">
        <v>5</v>
      </c>
      <c r="M388" s="88">
        <v>2</v>
      </c>
      <c r="Q388" s="88">
        <v>11</v>
      </c>
      <c r="T388" s="20">
        <v>0</v>
      </c>
      <c r="U388" s="20">
        <v>2</v>
      </c>
      <c r="W388" s="88">
        <v>0</v>
      </c>
      <c r="AC388" s="88">
        <v>5</v>
      </c>
      <c r="AD388" s="88">
        <f t="shared" si="86"/>
        <v>128</v>
      </c>
    </row>
    <row r="389" spans="1:30" s="70" customFormat="1" ht="16.5">
      <c r="A389" s="71">
        <v>6</v>
      </c>
      <c r="B389" s="82"/>
      <c r="C389" s="45" t="s">
        <v>247</v>
      </c>
      <c r="D389" s="45" t="s">
        <v>254</v>
      </c>
      <c r="E389" s="81">
        <v>2283</v>
      </c>
      <c r="F389" s="19" t="s">
        <v>31</v>
      </c>
      <c r="G389" s="175">
        <v>182</v>
      </c>
      <c r="H389" s="88">
        <v>0</v>
      </c>
      <c r="I389" s="88">
        <v>75</v>
      </c>
      <c r="J389" s="88">
        <v>22</v>
      </c>
      <c r="K389" s="88">
        <v>1</v>
      </c>
      <c r="L389" s="88">
        <v>2</v>
      </c>
      <c r="M389" s="88">
        <v>1</v>
      </c>
      <c r="Q389" s="88">
        <v>3</v>
      </c>
      <c r="T389" s="20">
        <v>0</v>
      </c>
      <c r="U389" s="20">
        <v>3</v>
      </c>
      <c r="W389" s="88">
        <v>0</v>
      </c>
      <c r="AC389" s="88">
        <v>1</v>
      </c>
      <c r="AD389" s="88">
        <f t="shared" si="86"/>
        <v>108</v>
      </c>
    </row>
    <row r="390" spans="1:30" s="70" customFormat="1" ht="16.5">
      <c r="A390" s="71">
        <v>6</v>
      </c>
      <c r="B390" s="82"/>
      <c r="C390" s="45" t="s">
        <v>247</v>
      </c>
      <c r="D390" s="45" t="s">
        <v>255</v>
      </c>
      <c r="E390" s="81">
        <v>2284</v>
      </c>
      <c r="F390" s="19" t="s">
        <v>31</v>
      </c>
      <c r="G390" s="175">
        <v>228</v>
      </c>
      <c r="H390" s="88">
        <v>4</v>
      </c>
      <c r="I390" s="88">
        <v>53</v>
      </c>
      <c r="J390" s="88">
        <v>58</v>
      </c>
      <c r="K390" s="88">
        <v>2</v>
      </c>
      <c r="L390" s="88">
        <v>7</v>
      </c>
      <c r="M390" s="88">
        <v>0</v>
      </c>
      <c r="Q390" s="88">
        <v>19</v>
      </c>
      <c r="T390" s="20">
        <v>0</v>
      </c>
      <c r="U390" s="20">
        <v>0</v>
      </c>
      <c r="W390" s="88">
        <v>0</v>
      </c>
      <c r="AC390" s="88">
        <v>9</v>
      </c>
      <c r="AD390" s="88">
        <f t="shared" si="86"/>
        <v>152</v>
      </c>
    </row>
    <row r="391" spans="1:30" s="70" customFormat="1" ht="16.5">
      <c r="A391" s="71">
        <v>6</v>
      </c>
      <c r="B391" s="82"/>
      <c r="C391" s="45" t="s">
        <v>247</v>
      </c>
      <c r="D391" s="45" t="s">
        <v>256</v>
      </c>
      <c r="E391" s="81">
        <v>2285</v>
      </c>
      <c r="F391" s="19" t="s">
        <v>31</v>
      </c>
      <c r="G391" s="175">
        <v>288</v>
      </c>
      <c r="H391" s="88">
        <v>0</v>
      </c>
      <c r="I391" s="88">
        <v>71</v>
      </c>
      <c r="J391" s="88">
        <v>42</v>
      </c>
      <c r="K391" s="88">
        <v>0</v>
      </c>
      <c r="L391" s="88">
        <v>1</v>
      </c>
      <c r="M391" s="88">
        <v>3</v>
      </c>
      <c r="Q391" s="88">
        <v>5</v>
      </c>
      <c r="T391" s="20">
        <v>0</v>
      </c>
      <c r="U391" s="20">
        <v>0</v>
      </c>
      <c r="W391" s="88">
        <v>0</v>
      </c>
      <c r="AC391" s="88">
        <v>3</v>
      </c>
      <c r="AD391" s="88">
        <f t="shared" si="86"/>
        <v>125</v>
      </c>
    </row>
    <row r="392" spans="1:30" s="70" customFormat="1" ht="16.5">
      <c r="A392" s="71">
        <v>6</v>
      </c>
      <c r="B392" s="82"/>
      <c r="C392" s="45" t="s">
        <v>247</v>
      </c>
      <c r="D392" s="45" t="s">
        <v>257</v>
      </c>
      <c r="E392" s="81">
        <v>2286</v>
      </c>
      <c r="F392" s="19" t="s">
        <v>31</v>
      </c>
      <c r="G392" s="175">
        <v>203</v>
      </c>
      <c r="H392" s="88">
        <v>1</v>
      </c>
      <c r="I392" s="88">
        <v>36</v>
      </c>
      <c r="J392" s="88">
        <v>53</v>
      </c>
      <c r="K392" s="88">
        <v>1</v>
      </c>
      <c r="L392" s="88">
        <v>3</v>
      </c>
      <c r="M392" s="88">
        <v>0</v>
      </c>
      <c r="Q392" s="88">
        <v>11</v>
      </c>
      <c r="T392" s="20">
        <v>0</v>
      </c>
      <c r="U392" s="20">
        <v>2</v>
      </c>
      <c r="W392" s="88">
        <v>0</v>
      </c>
      <c r="AC392" s="88">
        <v>2</v>
      </c>
      <c r="AD392" s="88">
        <f t="shared" si="86"/>
        <v>109</v>
      </c>
    </row>
    <row r="393" spans="1:30" s="70" customFormat="1" ht="16.5">
      <c r="A393" s="71">
        <v>6</v>
      </c>
      <c r="B393" s="82"/>
      <c r="C393" s="45" t="s">
        <v>247</v>
      </c>
      <c r="D393" s="45" t="s">
        <v>258</v>
      </c>
      <c r="E393" s="81">
        <v>2287</v>
      </c>
      <c r="F393" s="19" t="s">
        <v>31</v>
      </c>
      <c r="G393" s="175">
        <v>150</v>
      </c>
      <c r="H393" s="88">
        <v>1</v>
      </c>
      <c r="I393" s="88">
        <v>34</v>
      </c>
      <c r="J393" s="88">
        <v>47</v>
      </c>
      <c r="K393" s="88">
        <v>0</v>
      </c>
      <c r="L393" s="88">
        <v>3</v>
      </c>
      <c r="M393" s="88">
        <v>0</v>
      </c>
      <c r="Q393" s="88">
        <v>0</v>
      </c>
      <c r="T393" s="20">
        <v>0</v>
      </c>
      <c r="U393" s="20">
        <v>0</v>
      </c>
      <c r="W393" s="88">
        <v>0</v>
      </c>
      <c r="AC393" s="88">
        <v>7</v>
      </c>
      <c r="AD393" s="88">
        <f t="shared" si="86"/>
        <v>92</v>
      </c>
    </row>
    <row r="394" spans="1:30" s="70" customFormat="1" ht="16.5">
      <c r="A394" s="71">
        <v>6</v>
      </c>
      <c r="B394" s="82"/>
      <c r="C394" s="45" t="s">
        <v>247</v>
      </c>
      <c r="D394" s="45" t="s">
        <v>259</v>
      </c>
      <c r="E394" s="81">
        <v>2288</v>
      </c>
      <c r="F394" s="19" t="s">
        <v>31</v>
      </c>
      <c r="G394" s="175">
        <v>102</v>
      </c>
      <c r="H394" s="88">
        <v>2</v>
      </c>
      <c r="I394" s="88">
        <v>23</v>
      </c>
      <c r="J394" s="88">
        <v>17</v>
      </c>
      <c r="K394" s="88">
        <v>1</v>
      </c>
      <c r="L394" s="88">
        <v>1</v>
      </c>
      <c r="M394" s="88">
        <v>0</v>
      </c>
      <c r="Q394" s="88">
        <v>2</v>
      </c>
      <c r="T394" s="20">
        <v>0</v>
      </c>
      <c r="U394" s="20">
        <v>0</v>
      </c>
      <c r="W394" s="88">
        <v>0</v>
      </c>
      <c r="AC394" s="88">
        <v>9</v>
      </c>
      <c r="AD394" s="88">
        <f t="shared" si="86"/>
        <v>55</v>
      </c>
    </row>
    <row r="395" spans="1:30" s="70" customFormat="1" ht="17.25" thickBot="1">
      <c r="A395" s="71">
        <v>6</v>
      </c>
      <c r="B395" s="82"/>
      <c r="C395" s="45" t="s">
        <v>247</v>
      </c>
      <c r="D395" s="45" t="s">
        <v>260</v>
      </c>
      <c r="E395" s="81">
        <v>2289</v>
      </c>
      <c r="F395" s="19" t="s">
        <v>31</v>
      </c>
      <c r="G395" s="177">
        <v>236</v>
      </c>
      <c r="H395" s="88">
        <v>1</v>
      </c>
      <c r="I395" s="88">
        <v>16</v>
      </c>
      <c r="J395" s="88">
        <v>83</v>
      </c>
      <c r="K395" s="88">
        <v>0</v>
      </c>
      <c r="L395" s="88">
        <v>2</v>
      </c>
      <c r="M395" s="88">
        <v>0</v>
      </c>
      <c r="Q395" s="88">
        <v>4</v>
      </c>
      <c r="T395" s="20">
        <v>1</v>
      </c>
      <c r="U395" s="20">
        <v>0</v>
      </c>
      <c r="W395" s="88">
        <v>0</v>
      </c>
      <c r="AC395" s="88">
        <v>8</v>
      </c>
      <c r="AD395" s="88">
        <f t="shared" si="86"/>
        <v>115</v>
      </c>
    </row>
    <row r="396" spans="1:30" s="70" customFormat="1" ht="16.5">
      <c r="B396" s="83" t="s">
        <v>63</v>
      </c>
      <c r="C396" s="659" t="s">
        <v>64</v>
      </c>
      <c r="D396" s="659"/>
      <c r="E396" s="86"/>
      <c r="F396" s="86"/>
      <c r="G396" s="532">
        <f t="shared" ref="G396:P396" si="87">SUM(G379:G395)</f>
        <v>5508</v>
      </c>
      <c r="H396" s="86">
        <f t="shared" si="87"/>
        <v>39</v>
      </c>
      <c r="I396" s="86">
        <f t="shared" si="87"/>
        <v>1285</v>
      </c>
      <c r="J396" s="86">
        <f t="shared" si="87"/>
        <v>1326</v>
      </c>
      <c r="K396" s="86">
        <f t="shared" si="87"/>
        <v>19</v>
      </c>
      <c r="L396" s="86">
        <f t="shared" si="87"/>
        <v>100</v>
      </c>
      <c r="M396" s="86">
        <f t="shared" si="87"/>
        <v>9</v>
      </c>
      <c r="N396" s="307">
        <f t="shared" si="87"/>
        <v>0</v>
      </c>
      <c r="O396" s="307">
        <f t="shared" si="87"/>
        <v>0</v>
      </c>
      <c r="P396" s="307">
        <f t="shared" si="87"/>
        <v>0</v>
      </c>
      <c r="Q396" s="86">
        <f>SUM(Q379:Q395)</f>
        <v>212</v>
      </c>
      <c r="R396" s="307">
        <f t="shared" ref="R396:S396" si="88">SUM(R379:R395)</f>
        <v>0</v>
      </c>
      <c r="S396" s="307">
        <f t="shared" si="88"/>
        <v>0</v>
      </c>
      <c r="T396" s="86">
        <f>SUM(T379:T395)</f>
        <v>12</v>
      </c>
      <c r="U396" s="86">
        <f>SUM(U379:U395)</f>
        <v>16</v>
      </c>
      <c r="V396" s="307">
        <f>SUM(V379:V395)</f>
        <v>0</v>
      </c>
      <c r="W396" s="88">
        <v>0</v>
      </c>
      <c r="Y396" s="284"/>
      <c r="Z396" s="284"/>
      <c r="AA396" s="284"/>
      <c r="AB396" s="284"/>
      <c r="AC396" s="86">
        <f>SUM(AC379:AC395)</f>
        <v>110</v>
      </c>
      <c r="AD396" s="86">
        <f t="shared" si="86"/>
        <v>3128</v>
      </c>
    </row>
    <row r="397" spans="1:30" s="70" customFormat="1" ht="16.5">
      <c r="E397" s="80"/>
      <c r="F397" s="80"/>
    </row>
    <row r="398" spans="1:30" s="70" customFormat="1" ht="16.5">
      <c r="B398" s="83" t="s">
        <v>65</v>
      </c>
      <c r="C398" s="660" t="s">
        <v>66</v>
      </c>
      <c r="D398" s="661"/>
      <c r="E398" s="661"/>
      <c r="F398" s="662"/>
      <c r="G398" s="84" t="s">
        <v>6</v>
      </c>
      <c r="H398" s="76" t="s">
        <v>7</v>
      </c>
      <c r="I398" s="76" t="s">
        <v>8</v>
      </c>
      <c r="J398" s="76" t="s">
        <v>9</v>
      </c>
      <c r="K398" s="76" t="s">
        <v>10</v>
      </c>
      <c r="L398" s="76" t="s">
        <v>11</v>
      </c>
      <c r="M398" s="76" t="s">
        <v>12</v>
      </c>
      <c r="N398" s="284" t="s">
        <v>13</v>
      </c>
      <c r="O398" s="284" t="s">
        <v>14</v>
      </c>
      <c r="P398" s="284" t="s">
        <v>15</v>
      </c>
      <c r="Q398" s="76" t="s">
        <v>16</v>
      </c>
      <c r="R398" s="284" t="s">
        <v>17</v>
      </c>
      <c r="S398" s="284" t="s">
        <v>18</v>
      </c>
      <c r="T398" s="486" t="s">
        <v>22</v>
      </c>
      <c r="U398" s="486" t="s">
        <v>23</v>
      </c>
      <c r="V398" s="486" t="s">
        <v>24</v>
      </c>
      <c r="W398" s="486" t="s">
        <v>25</v>
      </c>
      <c r="X398" s="486" t="s">
        <v>26</v>
      </c>
      <c r="Y398" s="70" t="s">
        <v>27</v>
      </c>
      <c r="Z398" s="70" t="s">
        <v>28</v>
      </c>
      <c r="AA398" s="76" t="s">
        <v>29</v>
      </c>
    </row>
    <row r="399" spans="1:30" s="70" customFormat="1" ht="16.5">
      <c r="C399" s="663"/>
      <c r="D399" s="664"/>
      <c r="E399" s="664"/>
      <c r="F399" s="665"/>
      <c r="G399" s="88">
        <f>G396</f>
        <v>5508</v>
      </c>
      <c r="H399" s="88">
        <f>H396+6</f>
        <v>45</v>
      </c>
      <c r="I399" s="88">
        <f>I396+8</f>
        <v>1293</v>
      </c>
      <c r="J399" s="88">
        <f>J396+6</f>
        <v>1332</v>
      </c>
      <c r="K399" s="88">
        <f>K396+8</f>
        <v>27</v>
      </c>
      <c r="L399" s="88">
        <f t="shared" ref="L399:M399" si="89">L396</f>
        <v>100</v>
      </c>
      <c r="M399" s="88">
        <f t="shared" si="89"/>
        <v>9</v>
      </c>
      <c r="Q399" s="88">
        <f>Q396</f>
        <v>212</v>
      </c>
      <c r="T399" s="88">
        <f>W379</f>
        <v>0</v>
      </c>
      <c r="Y399" s="70">
        <v>0</v>
      </c>
      <c r="Z399" s="88">
        <f>AC396</f>
        <v>110</v>
      </c>
      <c r="AA399" s="88">
        <f>SUM(H399:Z399)</f>
        <v>3128</v>
      </c>
    </row>
    <row r="400" spans="1:30" s="70" customFormat="1" ht="16.5">
      <c r="E400" s="80"/>
      <c r="F400" s="80"/>
    </row>
    <row r="401" spans="1:30" s="70" customFormat="1" ht="30.75" customHeight="1">
      <c r="B401" s="83" t="s">
        <v>67</v>
      </c>
      <c r="C401" s="666" t="s">
        <v>68</v>
      </c>
      <c r="D401" s="666"/>
      <c r="E401" s="666"/>
      <c r="F401" s="666"/>
      <c r="G401" s="84" t="s">
        <v>6</v>
      </c>
      <c r="H401" s="667" t="s">
        <v>69</v>
      </c>
      <c r="I401" s="667"/>
      <c r="J401" s="667" t="s">
        <v>70</v>
      </c>
      <c r="K401" s="667"/>
      <c r="L401" s="76" t="s">
        <v>11</v>
      </c>
      <c r="M401" s="76" t="s">
        <v>12</v>
      </c>
      <c r="N401" s="284" t="s">
        <v>13</v>
      </c>
      <c r="O401" s="284" t="s">
        <v>14</v>
      </c>
      <c r="P401" s="284" t="s">
        <v>15</v>
      </c>
      <c r="Q401" s="76" t="s">
        <v>16</v>
      </c>
      <c r="R401" s="284" t="s">
        <v>17</v>
      </c>
      <c r="S401" s="284" t="s">
        <v>18</v>
      </c>
      <c r="T401" s="486" t="s">
        <v>22</v>
      </c>
      <c r="U401" s="486" t="s">
        <v>23</v>
      </c>
      <c r="V401" s="486" t="s">
        <v>24</v>
      </c>
      <c r="W401" s="486" t="s">
        <v>25</v>
      </c>
      <c r="X401" s="486" t="s">
        <v>26</v>
      </c>
      <c r="Y401" s="70" t="s">
        <v>27</v>
      </c>
      <c r="Z401" s="70" t="s">
        <v>28</v>
      </c>
      <c r="AA401" s="76" t="s">
        <v>29</v>
      </c>
    </row>
    <row r="402" spans="1:30" s="70" customFormat="1" ht="16.5">
      <c r="C402" s="666"/>
      <c r="D402" s="666"/>
      <c r="E402" s="666"/>
      <c r="F402" s="666"/>
      <c r="G402" s="88">
        <f>G396</f>
        <v>5508</v>
      </c>
      <c r="H402" s="668">
        <f>H399+J399</f>
        <v>1377</v>
      </c>
      <c r="I402" s="668"/>
      <c r="J402" s="668">
        <f>I399+K399</f>
        <v>1320</v>
      </c>
      <c r="K402" s="668"/>
      <c r="L402" s="88">
        <v>100</v>
      </c>
      <c r="M402" s="88">
        <v>9</v>
      </c>
      <c r="N402" s="70" t="s">
        <v>790</v>
      </c>
      <c r="O402" s="70" t="s">
        <v>790</v>
      </c>
      <c r="P402" s="70" t="s">
        <v>790</v>
      </c>
      <c r="Q402" s="88">
        <v>212</v>
      </c>
      <c r="R402" s="288" t="s">
        <v>790</v>
      </c>
      <c r="S402" s="288" t="s">
        <v>790</v>
      </c>
      <c r="T402" s="288" t="s">
        <v>790</v>
      </c>
      <c r="U402" s="288" t="s">
        <v>790</v>
      </c>
      <c r="V402" s="288" t="s">
        <v>790</v>
      </c>
      <c r="W402" s="288" t="s">
        <v>790</v>
      </c>
      <c r="X402" s="288" t="s">
        <v>790</v>
      </c>
      <c r="Y402" s="70">
        <v>0</v>
      </c>
      <c r="Z402" s="88">
        <v>110</v>
      </c>
      <c r="AA402" s="306">
        <f>SUM(H402:Z402)</f>
        <v>3128</v>
      </c>
    </row>
    <row r="405" spans="1:30" s="277" customFormat="1" ht="16.5">
      <c r="A405" s="276" t="s">
        <v>0</v>
      </c>
      <c r="B405" s="283" t="s">
        <v>1</v>
      </c>
      <c r="C405" s="282" t="s">
        <v>2</v>
      </c>
      <c r="D405" s="282" t="s">
        <v>3</v>
      </c>
      <c r="E405" s="275" t="s">
        <v>4</v>
      </c>
      <c r="F405" s="275" t="s">
        <v>5</v>
      </c>
      <c r="G405" s="275" t="s">
        <v>6</v>
      </c>
      <c r="H405" s="284" t="s">
        <v>7</v>
      </c>
      <c r="I405" s="284" t="s">
        <v>8</v>
      </c>
      <c r="J405" s="284" t="s">
        <v>9</v>
      </c>
      <c r="K405" s="284" t="s">
        <v>10</v>
      </c>
      <c r="L405" s="284" t="s">
        <v>11</v>
      </c>
      <c r="M405" s="284" t="s">
        <v>12</v>
      </c>
      <c r="N405" s="284" t="s">
        <v>13</v>
      </c>
      <c r="O405" s="284" t="s">
        <v>14</v>
      </c>
      <c r="P405" s="284" t="s">
        <v>15</v>
      </c>
      <c r="Q405" s="284" t="s">
        <v>16</v>
      </c>
      <c r="R405" s="284" t="s">
        <v>17</v>
      </c>
      <c r="S405" s="284" t="s">
        <v>18</v>
      </c>
      <c r="T405" s="286" t="s">
        <v>19</v>
      </c>
      <c r="U405" s="286" t="s">
        <v>20</v>
      </c>
      <c r="V405" s="286" t="s">
        <v>21</v>
      </c>
      <c r="W405" s="284" t="s">
        <v>22</v>
      </c>
      <c r="X405" s="284" t="s">
        <v>23</v>
      </c>
      <c r="Y405" s="284" t="s">
        <v>24</v>
      </c>
      <c r="Z405" s="284" t="s">
        <v>25</v>
      </c>
      <c r="AA405" s="284" t="s">
        <v>26</v>
      </c>
      <c r="AB405" s="284" t="s">
        <v>27</v>
      </c>
      <c r="AC405" s="284" t="s">
        <v>28</v>
      </c>
      <c r="AD405" s="284" t="s">
        <v>29</v>
      </c>
    </row>
    <row r="406" spans="1:30" s="277" customFormat="1" ht="16.5">
      <c r="A406" s="279">
        <v>6</v>
      </c>
      <c r="B406" s="290"/>
      <c r="C406" s="280" t="s">
        <v>551</v>
      </c>
      <c r="D406" s="280" t="s">
        <v>551</v>
      </c>
      <c r="E406" s="289">
        <v>2432</v>
      </c>
      <c r="F406" s="280" t="s">
        <v>31</v>
      </c>
      <c r="G406" s="175">
        <v>532</v>
      </c>
      <c r="H406" s="285">
        <v>34</v>
      </c>
      <c r="I406" s="285">
        <v>58</v>
      </c>
      <c r="J406" s="285">
        <v>4</v>
      </c>
      <c r="K406" s="285">
        <v>2</v>
      </c>
      <c r="L406" s="285">
        <v>196</v>
      </c>
      <c r="M406" s="285">
        <v>11</v>
      </c>
      <c r="N406" s="285">
        <v>0</v>
      </c>
      <c r="O406" s="285">
        <v>0</v>
      </c>
      <c r="P406" s="285">
        <v>0</v>
      </c>
      <c r="Q406" s="285">
        <v>5</v>
      </c>
      <c r="R406" s="285">
        <v>0</v>
      </c>
      <c r="S406" s="285">
        <v>0</v>
      </c>
      <c r="T406" s="287">
        <v>0</v>
      </c>
      <c r="U406" s="287">
        <v>2</v>
      </c>
      <c r="V406" s="287"/>
      <c r="W406" s="285">
        <v>0</v>
      </c>
      <c r="X406" s="285">
        <v>0</v>
      </c>
      <c r="Y406" s="285">
        <v>0</v>
      </c>
      <c r="Z406" s="285">
        <v>0</v>
      </c>
      <c r="AA406" s="285">
        <v>0</v>
      </c>
      <c r="AB406" s="285">
        <v>0</v>
      </c>
      <c r="AC406" s="285">
        <v>7</v>
      </c>
      <c r="AD406" s="285">
        <f>SUM(H406:AC406)</f>
        <v>319</v>
      </c>
    </row>
    <row r="407" spans="1:30" s="277" customFormat="1" ht="16.5">
      <c r="A407" s="279">
        <v>6</v>
      </c>
      <c r="B407" s="290"/>
      <c r="C407" s="280" t="s">
        <v>551</v>
      </c>
      <c r="D407" s="280" t="s">
        <v>551</v>
      </c>
      <c r="E407" s="525">
        <v>2432</v>
      </c>
      <c r="F407" s="505" t="s">
        <v>98</v>
      </c>
      <c r="G407" s="528">
        <v>532</v>
      </c>
      <c r="H407" s="285">
        <v>27</v>
      </c>
      <c r="I407" s="285">
        <v>109</v>
      </c>
      <c r="J407" s="285">
        <v>7</v>
      </c>
      <c r="K407" s="285">
        <v>2</v>
      </c>
      <c r="L407" s="285">
        <v>156</v>
      </c>
      <c r="M407" s="285">
        <v>14</v>
      </c>
      <c r="N407" s="285">
        <v>0</v>
      </c>
      <c r="O407" s="285">
        <v>0</v>
      </c>
      <c r="P407" s="285">
        <v>0</v>
      </c>
      <c r="Q407" s="285">
        <v>8</v>
      </c>
      <c r="R407" s="285">
        <v>0</v>
      </c>
      <c r="S407" s="285">
        <v>0</v>
      </c>
      <c r="T407" s="287">
        <v>4</v>
      </c>
      <c r="U407" s="287">
        <v>0</v>
      </c>
      <c r="V407" s="287"/>
      <c r="W407" s="285">
        <v>0</v>
      </c>
      <c r="X407" s="285">
        <v>0</v>
      </c>
      <c r="Y407" s="285">
        <v>0</v>
      </c>
      <c r="Z407" s="285">
        <v>0</v>
      </c>
      <c r="AA407" s="285">
        <v>0</v>
      </c>
      <c r="AB407" s="285">
        <v>0</v>
      </c>
      <c r="AC407" s="285">
        <v>19</v>
      </c>
      <c r="AD407" s="285">
        <f t="shared" ref="AD407:AD409" si="90">SUM(H407:AC407)</f>
        <v>346</v>
      </c>
    </row>
    <row r="408" spans="1:30" s="277" customFormat="1" ht="16.5">
      <c r="A408" s="279">
        <v>6</v>
      </c>
      <c r="B408" s="290"/>
      <c r="C408" s="280" t="s">
        <v>551</v>
      </c>
      <c r="D408" s="280" t="s">
        <v>551</v>
      </c>
      <c r="E408" s="289">
        <v>2433</v>
      </c>
      <c r="F408" s="280" t="s">
        <v>31</v>
      </c>
      <c r="G408" s="175">
        <v>713</v>
      </c>
      <c r="H408" s="285">
        <v>49</v>
      </c>
      <c r="I408" s="285">
        <v>223</v>
      </c>
      <c r="J408" s="285">
        <v>4</v>
      </c>
      <c r="K408" s="285">
        <v>3</v>
      </c>
      <c r="L408" s="285">
        <v>161</v>
      </c>
      <c r="M408" s="285">
        <v>16</v>
      </c>
      <c r="N408" s="285">
        <v>0</v>
      </c>
      <c r="O408" s="285">
        <v>0</v>
      </c>
      <c r="P408" s="285">
        <v>0</v>
      </c>
      <c r="Q408" s="285">
        <v>9</v>
      </c>
      <c r="R408" s="285">
        <v>0</v>
      </c>
      <c r="S408" s="285">
        <v>0</v>
      </c>
      <c r="T408" s="287">
        <v>1</v>
      </c>
      <c r="U408" s="287">
        <v>6</v>
      </c>
      <c r="V408" s="287"/>
      <c r="W408" s="285">
        <v>0</v>
      </c>
      <c r="X408" s="285">
        <v>0</v>
      </c>
      <c r="Y408" s="285">
        <v>0</v>
      </c>
      <c r="Z408" s="285">
        <v>0</v>
      </c>
      <c r="AA408" s="285">
        <v>0</v>
      </c>
      <c r="AB408" s="285">
        <v>0</v>
      </c>
      <c r="AC408" s="285">
        <v>10</v>
      </c>
      <c r="AD408" s="285">
        <f t="shared" si="90"/>
        <v>482</v>
      </c>
    </row>
    <row r="409" spans="1:30" s="277" customFormat="1" ht="17.25" thickBot="1">
      <c r="A409" s="279">
        <v>0</v>
      </c>
      <c r="B409" s="290"/>
      <c r="C409" s="280" t="s">
        <v>551</v>
      </c>
      <c r="D409" s="280" t="s">
        <v>552</v>
      </c>
      <c r="E409" s="289">
        <v>2434</v>
      </c>
      <c r="F409" s="280" t="s">
        <v>31</v>
      </c>
      <c r="G409" s="177">
        <v>532</v>
      </c>
      <c r="H409" s="285">
        <v>14</v>
      </c>
      <c r="I409" s="285">
        <v>45</v>
      </c>
      <c r="J409" s="285">
        <v>4</v>
      </c>
      <c r="K409" s="285">
        <v>4</v>
      </c>
      <c r="L409" s="285">
        <v>154</v>
      </c>
      <c r="M409" s="285">
        <v>10</v>
      </c>
      <c r="N409" s="285">
        <v>0</v>
      </c>
      <c r="O409" s="285">
        <v>0</v>
      </c>
      <c r="P409" s="285">
        <v>0</v>
      </c>
      <c r="Q409" s="285">
        <v>29</v>
      </c>
      <c r="R409" s="285">
        <v>0</v>
      </c>
      <c r="S409" s="285">
        <v>0</v>
      </c>
      <c r="T409" s="287">
        <v>0</v>
      </c>
      <c r="U409" s="287">
        <v>1</v>
      </c>
      <c r="V409" s="287"/>
      <c r="W409" s="285">
        <v>0</v>
      </c>
      <c r="X409" s="285">
        <v>0</v>
      </c>
      <c r="Y409" s="285">
        <v>0</v>
      </c>
      <c r="Z409" s="285">
        <v>0</v>
      </c>
      <c r="AA409" s="285">
        <v>0</v>
      </c>
      <c r="AB409" s="285">
        <v>0</v>
      </c>
      <c r="AC409" s="285">
        <v>18</v>
      </c>
      <c r="AD409" s="285">
        <f t="shared" si="90"/>
        <v>279</v>
      </c>
    </row>
    <row r="410" spans="1:30" s="277" customFormat="1" ht="16.5">
      <c r="B410" s="291" t="s">
        <v>63</v>
      </c>
      <c r="C410" s="659" t="s">
        <v>64</v>
      </c>
      <c r="D410" s="659"/>
      <c r="E410" s="342"/>
      <c r="F410" s="342"/>
      <c r="G410" s="293">
        <f t="shared" ref="G410:AD410" si="91">SUM(G406:G409)</f>
        <v>2309</v>
      </c>
      <c r="H410" s="293">
        <f t="shared" si="91"/>
        <v>124</v>
      </c>
      <c r="I410" s="293">
        <f t="shared" si="91"/>
        <v>435</v>
      </c>
      <c r="J410" s="293">
        <f t="shared" si="91"/>
        <v>19</v>
      </c>
      <c r="K410" s="293">
        <f t="shared" si="91"/>
        <v>11</v>
      </c>
      <c r="L410" s="293">
        <f t="shared" si="91"/>
        <v>667</v>
      </c>
      <c r="M410" s="293">
        <f t="shared" si="91"/>
        <v>51</v>
      </c>
      <c r="N410" s="293">
        <f t="shared" si="91"/>
        <v>0</v>
      </c>
      <c r="O410" s="293">
        <f t="shared" si="91"/>
        <v>0</v>
      </c>
      <c r="P410" s="293">
        <f t="shared" si="91"/>
        <v>0</v>
      </c>
      <c r="Q410" s="293">
        <f t="shared" si="91"/>
        <v>51</v>
      </c>
      <c r="R410" s="293">
        <f t="shared" si="91"/>
        <v>0</v>
      </c>
      <c r="S410" s="293">
        <f t="shared" si="91"/>
        <v>0</v>
      </c>
      <c r="T410" s="293">
        <f t="shared" si="91"/>
        <v>5</v>
      </c>
      <c r="U410" s="293">
        <f t="shared" si="91"/>
        <v>9</v>
      </c>
      <c r="V410" s="293">
        <f t="shared" si="91"/>
        <v>0</v>
      </c>
      <c r="W410" s="293">
        <f t="shared" si="91"/>
        <v>0</v>
      </c>
      <c r="X410" s="293">
        <f t="shared" si="91"/>
        <v>0</v>
      </c>
      <c r="Y410" s="293">
        <f t="shared" si="91"/>
        <v>0</v>
      </c>
      <c r="Z410" s="293">
        <f t="shared" si="91"/>
        <v>0</v>
      </c>
      <c r="AA410" s="293">
        <f t="shared" si="91"/>
        <v>0</v>
      </c>
      <c r="AB410" s="293">
        <f t="shared" si="91"/>
        <v>0</v>
      </c>
      <c r="AC410" s="293">
        <f t="shared" si="91"/>
        <v>54</v>
      </c>
      <c r="AD410" s="293">
        <f t="shared" si="91"/>
        <v>1426</v>
      </c>
    </row>
    <row r="411" spans="1:30" s="277" customFormat="1" ht="16.5">
      <c r="E411" s="288"/>
      <c r="F411" s="288"/>
    </row>
    <row r="412" spans="1:30" s="277" customFormat="1" ht="16.5">
      <c r="B412" s="291" t="s">
        <v>65</v>
      </c>
      <c r="C412" s="660" t="s">
        <v>66</v>
      </c>
      <c r="D412" s="661"/>
      <c r="E412" s="661"/>
      <c r="F412" s="662"/>
      <c r="G412" s="292" t="s">
        <v>6</v>
      </c>
      <c r="H412" s="284" t="s">
        <v>7</v>
      </c>
      <c r="I412" s="284" t="s">
        <v>8</v>
      </c>
      <c r="J412" s="284" t="s">
        <v>9</v>
      </c>
      <c r="K412" s="284" t="s">
        <v>10</v>
      </c>
      <c r="L412" s="284" t="s">
        <v>11</v>
      </c>
      <c r="M412" s="284" t="s">
        <v>12</v>
      </c>
      <c r="N412" s="284" t="s">
        <v>13</v>
      </c>
      <c r="O412" s="284" t="s">
        <v>14</v>
      </c>
      <c r="P412" s="284" t="s">
        <v>15</v>
      </c>
      <c r="Q412" s="284" t="s">
        <v>16</v>
      </c>
      <c r="R412" s="284" t="s">
        <v>17</v>
      </c>
      <c r="S412" s="284" t="s">
        <v>18</v>
      </c>
      <c r="T412" s="284" t="s">
        <v>22</v>
      </c>
      <c r="U412" s="284" t="s">
        <v>23</v>
      </c>
      <c r="V412" s="284" t="s">
        <v>24</v>
      </c>
      <c r="W412" s="284" t="s">
        <v>25</v>
      </c>
      <c r="X412" s="284" t="s">
        <v>26</v>
      </c>
      <c r="Y412" s="284" t="s">
        <v>27</v>
      </c>
      <c r="Z412" s="284" t="s">
        <v>28</v>
      </c>
      <c r="AA412" s="284" t="s">
        <v>29</v>
      </c>
    </row>
    <row r="413" spans="1:30" s="277" customFormat="1" ht="16.5">
      <c r="C413" s="663"/>
      <c r="D413" s="664"/>
      <c r="E413" s="664"/>
      <c r="F413" s="665"/>
      <c r="G413" s="285">
        <f>G410</f>
        <v>2309</v>
      </c>
      <c r="H413" s="285">
        <f>H410+3</f>
        <v>127</v>
      </c>
      <c r="I413" s="285">
        <f>I410+5</f>
        <v>440</v>
      </c>
      <c r="J413" s="285">
        <f>J410+2</f>
        <v>21</v>
      </c>
      <c r="K413" s="285">
        <f>K410+4</f>
        <v>15</v>
      </c>
      <c r="L413" s="285">
        <f t="shared" ref="L413:S413" si="92">L410</f>
        <v>667</v>
      </c>
      <c r="M413" s="285">
        <f t="shared" si="92"/>
        <v>51</v>
      </c>
      <c r="N413" s="285">
        <f t="shared" si="92"/>
        <v>0</v>
      </c>
      <c r="O413" s="285">
        <f t="shared" si="92"/>
        <v>0</v>
      </c>
      <c r="P413" s="285">
        <f t="shared" si="92"/>
        <v>0</v>
      </c>
      <c r="Q413" s="285">
        <f t="shared" si="92"/>
        <v>51</v>
      </c>
      <c r="R413" s="285">
        <f t="shared" si="92"/>
        <v>0</v>
      </c>
      <c r="S413" s="285">
        <f t="shared" si="92"/>
        <v>0</v>
      </c>
      <c r="T413" s="285">
        <f>W406</f>
        <v>0</v>
      </c>
      <c r="U413" s="285">
        <f>X406</f>
        <v>0</v>
      </c>
      <c r="V413" s="285">
        <f>Y406</f>
        <v>0</v>
      </c>
      <c r="W413" s="285">
        <f>Z406</f>
        <v>0</v>
      </c>
      <c r="X413" s="285">
        <f>AA406</f>
        <v>0</v>
      </c>
      <c r="Y413" s="285">
        <f>AB410</f>
        <v>0</v>
      </c>
      <c r="Z413" s="285">
        <f>AC410</f>
        <v>54</v>
      </c>
      <c r="AA413" s="285">
        <f>SUM(H413:Z413)</f>
        <v>1426</v>
      </c>
    </row>
    <row r="414" spans="1:30" s="277" customFormat="1" ht="16.5">
      <c r="E414" s="288"/>
      <c r="F414" s="288"/>
    </row>
    <row r="415" spans="1:30" s="277" customFormat="1" ht="30.75" customHeight="1">
      <c r="B415" s="291" t="s">
        <v>67</v>
      </c>
      <c r="C415" s="666" t="s">
        <v>68</v>
      </c>
      <c r="D415" s="666"/>
      <c r="E415" s="666"/>
      <c r="F415" s="666"/>
      <c r="G415" s="292" t="s">
        <v>6</v>
      </c>
      <c r="H415" s="667" t="s">
        <v>69</v>
      </c>
      <c r="I415" s="667"/>
      <c r="J415" s="667" t="s">
        <v>70</v>
      </c>
      <c r="K415" s="667"/>
      <c r="L415" s="284" t="s">
        <v>11</v>
      </c>
      <c r="M415" s="284" t="s">
        <v>12</v>
      </c>
      <c r="N415" s="284" t="s">
        <v>13</v>
      </c>
      <c r="O415" s="284" t="s">
        <v>14</v>
      </c>
      <c r="P415" s="284" t="s">
        <v>15</v>
      </c>
      <c r="Q415" s="284" t="s">
        <v>16</v>
      </c>
      <c r="R415" s="284" t="s">
        <v>17</v>
      </c>
      <c r="S415" s="284" t="s">
        <v>18</v>
      </c>
      <c r="T415" s="284" t="s">
        <v>22</v>
      </c>
      <c r="U415" s="284" t="s">
        <v>23</v>
      </c>
      <c r="V415" s="284" t="s">
        <v>24</v>
      </c>
      <c r="W415" s="284" t="s">
        <v>25</v>
      </c>
      <c r="X415" s="284" t="s">
        <v>26</v>
      </c>
      <c r="Y415" s="284" t="s">
        <v>27</v>
      </c>
      <c r="Z415" s="284" t="s">
        <v>28</v>
      </c>
      <c r="AA415" s="284" t="s">
        <v>29</v>
      </c>
    </row>
    <row r="416" spans="1:30" s="277" customFormat="1" ht="16.5">
      <c r="C416" s="666"/>
      <c r="D416" s="666"/>
      <c r="E416" s="666"/>
      <c r="F416" s="666"/>
      <c r="G416" s="285">
        <f>G410</f>
        <v>2309</v>
      </c>
      <c r="H416" s="668">
        <f>H413+J413</f>
        <v>148</v>
      </c>
      <c r="I416" s="668"/>
      <c r="J416" s="668">
        <f>I413+K413</f>
        <v>455</v>
      </c>
      <c r="K416" s="668"/>
      <c r="L416" s="285">
        <f>L413</f>
        <v>667</v>
      </c>
      <c r="M416" s="285">
        <f t="shared" ref="M416:Q416" si="93">M413</f>
        <v>51</v>
      </c>
      <c r="N416" s="285" t="s">
        <v>790</v>
      </c>
      <c r="O416" s="285" t="s">
        <v>790</v>
      </c>
      <c r="P416" s="285" t="s">
        <v>790</v>
      </c>
      <c r="Q416" s="285">
        <f t="shared" si="93"/>
        <v>51</v>
      </c>
      <c r="R416" s="489" t="s">
        <v>790</v>
      </c>
      <c r="S416" s="489" t="s">
        <v>790</v>
      </c>
      <c r="T416" s="489" t="s">
        <v>790</v>
      </c>
      <c r="U416" s="489" t="s">
        <v>790</v>
      </c>
      <c r="V416" s="489" t="s">
        <v>790</v>
      </c>
      <c r="W416" s="489" t="s">
        <v>790</v>
      </c>
      <c r="X416" s="489" t="s">
        <v>790</v>
      </c>
      <c r="Y416" s="285">
        <f>Y413</f>
        <v>0</v>
      </c>
      <c r="Z416" s="285">
        <f>Z413</f>
        <v>54</v>
      </c>
      <c r="AA416" s="285">
        <f>SUM(H416:Z416)</f>
        <v>1426</v>
      </c>
    </row>
    <row r="417" s="277" customFormat="1" ht="16.5"/>
  </sheetData>
  <mergeCells count="145">
    <mergeCell ref="C29:D29"/>
    <mergeCell ref="C31:F32"/>
    <mergeCell ref="C34:F35"/>
    <mergeCell ref="H34:I34"/>
    <mergeCell ref="J34:K34"/>
    <mergeCell ref="H35:I35"/>
    <mergeCell ref="J35:K35"/>
    <mergeCell ref="C330:D330"/>
    <mergeCell ref="C332:F333"/>
    <mergeCell ref="H140:I140"/>
    <mergeCell ref="J140:K140"/>
    <mergeCell ref="J209:K209"/>
    <mergeCell ref="H210:I210"/>
    <mergeCell ref="J210:K210"/>
    <mergeCell ref="J236:K236"/>
    <mergeCell ref="J237:K237"/>
    <mergeCell ref="J271:K271"/>
    <mergeCell ref="C204:D204"/>
    <mergeCell ref="C254:D254"/>
    <mergeCell ref="C256:F257"/>
    <mergeCell ref="C259:F260"/>
    <mergeCell ref="H259:I259"/>
    <mergeCell ref="J259:K259"/>
    <mergeCell ref="H260:I260"/>
    <mergeCell ref="J260:K260"/>
    <mergeCell ref="C410:D410"/>
    <mergeCell ref="C412:F413"/>
    <mergeCell ref="C415:F416"/>
    <mergeCell ref="H415:I415"/>
    <mergeCell ref="J415:K415"/>
    <mergeCell ref="H416:I416"/>
    <mergeCell ref="J416:K416"/>
    <mergeCell ref="H272:I272"/>
    <mergeCell ref="J272:K272"/>
    <mergeCell ref="C335:F336"/>
    <mergeCell ref="H335:I335"/>
    <mergeCell ref="H336:I336"/>
    <mergeCell ref="C374:F375"/>
    <mergeCell ref="H374:I374"/>
    <mergeCell ref="J374:K374"/>
    <mergeCell ref="H375:I375"/>
    <mergeCell ref="J375:K375"/>
    <mergeCell ref="C396:D396"/>
    <mergeCell ref="C398:F399"/>
    <mergeCell ref="C401:F402"/>
    <mergeCell ref="H401:I401"/>
    <mergeCell ref="J401:K401"/>
    <mergeCell ref="H402:I402"/>
    <mergeCell ref="J402:K402"/>
    <mergeCell ref="C314:D314"/>
    <mergeCell ref="C316:F317"/>
    <mergeCell ref="C319:F320"/>
    <mergeCell ref="H319:I319"/>
    <mergeCell ref="J319:K319"/>
    <mergeCell ref="H320:I320"/>
    <mergeCell ref="J320:K320"/>
    <mergeCell ref="C369:D369"/>
    <mergeCell ref="C371:F372"/>
    <mergeCell ref="C283:F284"/>
    <mergeCell ref="C286:F287"/>
    <mergeCell ref="H286:I286"/>
    <mergeCell ref="J286:K286"/>
    <mergeCell ref="H287:I287"/>
    <mergeCell ref="J287:K287"/>
    <mergeCell ref="C294:D294"/>
    <mergeCell ref="C296:F297"/>
    <mergeCell ref="C299:F300"/>
    <mergeCell ref="H299:I299"/>
    <mergeCell ref="J299:K299"/>
    <mergeCell ref="H300:I300"/>
    <mergeCell ref="J300:K300"/>
    <mergeCell ref="C193:F194"/>
    <mergeCell ref="C196:F197"/>
    <mergeCell ref="H196:I196"/>
    <mergeCell ref="C179:D179"/>
    <mergeCell ref="C181:F182"/>
    <mergeCell ref="C184:F185"/>
    <mergeCell ref="H184:I184"/>
    <mergeCell ref="C281:D281"/>
    <mergeCell ref="C231:D231"/>
    <mergeCell ref="C233:F234"/>
    <mergeCell ref="C236:F237"/>
    <mergeCell ref="H236:I236"/>
    <mergeCell ref="H237:I237"/>
    <mergeCell ref="C266:D266"/>
    <mergeCell ref="C268:F269"/>
    <mergeCell ref="C271:F272"/>
    <mergeCell ref="H271:I271"/>
    <mergeCell ref="C21:F22"/>
    <mergeCell ref="H21:I21"/>
    <mergeCell ref="J21:K21"/>
    <mergeCell ref="H22:I22"/>
    <mergeCell ref="J22:K22"/>
    <mergeCell ref="J172:K172"/>
    <mergeCell ref="H173:I173"/>
    <mergeCell ref="J173:K173"/>
    <mergeCell ref="C155:D155"/>
    <mergeCell ref="C157:F158"/>
    <mergeCell ref="C160:F161"/>
    <mergeCell ref="H160:I160"/>
    <mergeCell ref="J160:K160"/>
    <mergeCell ref="H161:I161"/>
    <mergeCell ref="J161:K161"/>
    <mergeCell ref="C167:D167"/>
    <mergeCell ref="C169:F170"/>
    <mergeCell ref="C172:F173"/>
    <mergeCell ref="H172:I172"/>
    <mergeCell ref="C134:D134"/>
    <mergeCell ref="C136:F137"/>
    <mergeCell ref="C139:F140"/>
    <mergeCell ref="H139:I139"/>
    <mergeCell ref="J139:K139"/>
    <mergeCell ref="C4:D4"/>
    <mergeCell ref="C6:F7"/>
    <mergeCell ref="C9:F10"/>
    <mergeCell ref="H9:I9"/>
    <mergeCell ref="J9:K9"/>
    <mergeCell ref="H10:I10"/>
    <mergeCell ref="J10:K10"/>
    <mergeCell ref="C16:D16"/>
    <mergeCell ref="C18:F19"/>
    <mergeCell ref="J184:K184"/>
    <mergeCell ref="H185:I185"/>
    <mergeCell ref="J185:K185"/>
    <mergeCell ref="C217:D217"/>
    <mergeCell ref="C219:F220"/>
    <mergeCell ref="C353:F354"/>
    <mergeCell ref="H353:I353"/>
    <mergeCell ref="J353:K353"/>
    <mergeCell ref="H354:I354"/>
    <mergeCell ref="J354:K354"/>
    <mergeCell ref="J196:K196"/>
    <mergeCell ref="H197:I197"/>
    <mergeCell ref="J197:K197"/>
    <mergeCell ref="C348:D348"/>
    <mergeCell ref="C350:F351"/>
    <mergeCell ref="C222:F223"/>
    <mergeCell ref="H222:I222"/>
    <mergeCell ref="J222:K222"/>
    <mergeCell ref="H223:I223"/>
    <mergeCell ref="J223:K223"/>
    <mergeCell ref="C206:F207"/>
    <mergeCell ref="C209:F210"/>
    <mergeCell ref="H209:I209"/>
    <mergeCell ref="C191:D191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0"/>
  <sheetViews>
    <sheetView tabSelected="1" zoomScale="55" zoomScaleNormal="55" workbookViewId="0">
      <pane ySplit="1" topLeftCell="A157" activePane="bottomLeft" state="frozen"/>
      <selection activeCell="A2" sqref="A1:A1048576"/>
      <selection pane="bottomLeft" activeCell="AD165" sqref="AD165"/>
    </sheetView>
  </sheetViews>
  <sheetFormatPr defaultColWidth="11.5703125" defaultRowHeight="12.75"/>
  <cols>
    <col min="1" max="1" width="5" style="100" bestFit="1" customWidth="1"/>
    <col min="2" max="2" width="4.140625" style="100" bestFit="1" customWidth="1"/>
    <col min="3" max="3" width="28.28515625" style="100" customWidth="1"/>
    <col min="4" max="4" width="27.28515625" style="100" bestFit="1" customWidth="1"/>
    <col min="5" max="5" width="8.28515625" style="100" bestFit="1" customWidth="1"/>
    <col min="6" max="6" width="16.140625" style="100" bestFit="1" customWidth="1"/>
    <col min="7" max="7" width="6.7109375" style="371" customWidth="1"/>
    <col min="8" max="8" width="4.140625" style="100" bestFit="1" customWidth="1"/>
    <col min="9" max="10" width="4.42578125" style="100" bestFit="1" customWidth="1"/>
    <col min="11" max="11" width="5.28515625" style="100" bestFit="1" customWidth="1"/>
    <col min="12" max="14" width="4.42578125" style="100" bestFit="1" customWidth="1"/>
    <col min="15" max="15" width="4.140625" style="100" bestFit="1" customWidth="1"/>
    <col min="16" max="16" width="4.28515625" style="100" bestFit="1" customWidth="1"/>
    <col min="17" max="17" width="7.7109375" style="100" bestFit="1" customWidth="1"/>
    <col min="18" max="18" width="4.140625" style="100" bestFit="1" customWidth="1"/>
    <col min="19" max="19" width="4.42578125" style="100" bestFit="1" customWidth="1"/>
    <col min="20" max="20" width="8" style="100" bestFit="1" customWidth="1"/>
    <col min="21" max="21" width="8.5703125" style="100" bestFit="1" customWidth="1"/>
    <col min="22" max="22" width="8" style="100" bestFit="1" customWidth="1"/>
    <col min="23" max="25" width="5.5703125" style="100" bestFit="1" customWidth="1"/>
    <col min="26" max="26" width="6.5703125" style="100" bestFit="1" customWidth="1"/>
    <col min="27" max="27" width="9.7109375" style="100" bestFit="1" customWidth="1"/>
    <col min="28" max="28" width="4.42578125" style="100" bestFit="1" customWidth="1"/>
    <col min="29" max="29" width="6.5703125" style="100" bestFit="1" customWidth="1"/>
    <col min="30" max="30" width="9.7109375" style="100" bestFit="1" customWidth="1"/>
    <col min="31" max="16384" width="11.5703125" style="100"/>
  </cols>
  <sheetData>
    <row r="1" spans="1:30">
      <c r="A1" s="276" t="s">
        <v>0</v>
      </c>
      <c r="B1" s="362" t="s">
        <v>1</v>
      </c>
      <c r="C1" s="363" t="s">
        <v>2</v>
      </c>
      <c r="D1" s="363" t="s">
        <v>3</v>
      </c>
      <c r="E1" s="345" t="s">
        <v>4</v>
      </c>
      <c r="F1" s="345" t="s">
        <v>5</v>
      </c>
      <c r="G1" s="345" t="s">
        <v>6</v>
      </c>
      <c r="H1" s="313" t="s">
        <v>7</v>
      </c>
      <c r="I1" s="313" t="s">
        <v>8</v>
      </c>
      <c r="J1" s="284" t="s">
        <v>9</v>
      </c>
      <c r="K1" s="284" t="s">
        <v>10</v>
      </c>
      <c r="L1" s="284" t="s">
        <v>11</v>
      </c>
      <c r="M1" s="284" t="s">
        <v>12</v>
      </c>
      <c r="N1" s="284" t="s">
        <v>13</v>
      </c>
      <c r="O1" s="284" t="s">
        <v>14</v>
      </c>
      <c r="P1" s="284" t="s">
        <v>15</v>
      </c>
      <c r="Q1" s="284" t="s">
        <v>16</v>
      </c>
      <c r="R1" s="284" t="s">
        <v>17</v>
      </c>
      <c r="S1" s="284" t="s">
        <v>18</v>
      </c>
      <c r="T1" s="286" t="s">
        <v>19</v>
      </c>
      <c r="U1" s="286" t="s">
        <v>20</v>
      </c>
      <c r="V1" s="286" t="s">
        <v>21</v>
      </c>
      <c r="W1" s="284" t="s">
        <v>22</v>
      </c>
      <c r="X1" s="284" t="s">
        <v>23</v>
      </c>
      <c r="Y1" s="284" t="s">
        <v>24</v>
      </c>
      <c r="Z1" s="284" t="s">
        <v>25</v>
      </c>
      <c r="AA1" s="284" t="s">
        <v>26</v>
      </c>
      <c r="AB1" s="284" t="s">
        <v>27</v>
      </c>
      <c r="AC1" s="284" t="s">
        <v>28</v>
      </c>
      <c r="AD1" s="284" t="s">
        <v>29</v>
      </c>
    </row>
    <row r="2" spans="1:30" ht="15">
      <c r="A2" s="366">
        <v>7</v>
      </c>
      <c r="B2" s="367">
        <v>71</v>
      </c>
      <c r="C2" s="367" t="s">
        <v>616</v>
      </c>
      <c r="D2" s="367" t="s">
        <v>616</v>
      </c>
      <c r="E2" s="367">
        <v>643</v>
      </c>
      <c r="F2" s="367" t="s">
        <v>31</v>
      </c>
      <c r="G2" s="622">
        <v>640</v>
      </c>
      <c r="H2" s="367">
        <v>3</v>
      </c>
      <c r="I2" s="96">
        <v>15</v>
      </c>
      <c r="J2" s="96">
        <v>17</v>
      </c>
      <c r="K2" s="96">
        <v>0</v>
      </c>
      <c r="L2" s="96">
        <v>43</v>
      </c>
      <c r="M2" s="96">
        <v>39</v>
      </c>
      <c r="N2" s="96">
        <v>1</v>
      </c>
      <c r="O2" s="96">
        <v>0</v>
      </c>
      <c r="P2" s="96">
        <v>5</v>
      </c>
      <c r="Q2" s="96">
        <v>47</v>
      </c>
      <c r="S2" s="96">
        <v>60</v>
      </c>
      <c r="T2" s="368">
        <v>0</v>
      </c>
      <c r="U2" s="368">
        <v>0</v>
      </c>
      <c r="W2" s="96">
        <v>140</v>
      </c>
      <c r="X2" s="96">
        <v>7</v>
      </c>
      <c r="AB2" s="96">
        <v>0</v>
      </c>
      <c r="AC2" s="96">
        <v>16</v>
      </c>
      <c r="AD2" s="96">
        <f>SUM(H2:AC2)</f>
        <v>393</v>
      </c>
    </row>
    <row r="3" spans="1:30" ht="15">
      <c r="A3" s="366">
        <v>7</v>
      </c>
      <c r="B3" s="367">
        <v>71</v>
      </c>
      <c r="C3" s="367" t="s">
        <v>616</v>
      </c>
      <c r="D3" s="367" t="s">
        <v>616</v>
      </c>
      <c r="E3" s="367">
        <v>643</v>
      </c>
      <c r="F3" s="367" t="s">
        <v>32</v>
      </c>
      <c r="G3" s="622">
        <v>639</v>
      </c>
      <c r="H3" s="367">
        <v>0</v>
      </c>
      <c r="I3" s="96">
        <v>13</v>
      </c>
      <c r="J3" s="96">
        <v>28</v>
      </c>
      <c r="K3" s="96">
        <v>1</v>
      </c>
      <c r="L3" s="96">
        <v>31</v>
      </c>
      <c r="M3" s="96">
        <v>44</v>
      </c>
      <c r="N3" s="96">
        <v>1</v>
      </c>
      <c r="O3" s="96">
        <v>2</v>
      </c>
      <c r="P3" s="96">
        <v>7</v>
      </c>
      <c r="Q3" s="96">
        <v>63</v>
      </c>
      <c r="S3" s="96">
        <v>36</v>
      </c>
      <c r="T3" s="368">
        <v>0</v>
      </c>
      <c r="U3" s="368">
        <v>1</v>
      </c>
      <c r="W3" s="96">
        <v>120</v>
      </c>
      <c r="X3" s="96">
        <v>12</v>
      </c>
      <c r="AB3" s="96">
        <v>0</v>
      </c>
      <c r="AC3" s="96">
        <v>19</v>
      </c>
      <c r="AD3" s="96">
        <f t="shared" ref="AD3:AD44" si="0">SUM(H3:AC3)</f>
        <v>378</v>
      </c>
    </row>
    <row r="4" spans="1:30" ht="15">
      <c r="A4" s="366">
        <v>7</v>
      </c>
      <c r="B4" s="367">
        <v>71</v>
      </c>
      <c r="C4" s="367" t="s">
        <v>616</v>
      </c>
      <c r="D4" s="367" t="s">
        <v>616</v>
      </c>
      <c r="E4" s="367">
        <v>643</v>
      </c>
      <c r="F4" s="367" t="s">
        <v>33</v>
      </c>
      <c r="G4" s="622">
        <v>639</v>
      </c>
      <c r="H4" s="367">
        <v>2</v>
      </c>
      <c r="I4" s="96">
        <v>17</v>
      </c>
      <c r="J4" s="96">
        <v>19</v>
      </c>
      <c r="K4" s="96">
        <v>1</v>
      </c>
      <c r="L4" s="96">
        <v>44</v>
      </c>
      <c r="M4" s="96">
        <v>49</v>
      </c>
      <c r="N4" s="96">
        <v>4</v>
      </c>
      <c r="O4" s="96">
        <v>1</v>
      </c>
      <c r="P4" s="96">
        <v>3</v>
      </c>
      <c r="Q4" s="96">
        <v>39</v>
      </c>
      <c r="S4" s="96">
        <v>52</v>
      </c>
      <c r="T4" s="368">
        <v>0</v>
      </c>
      <c r="U4" s="368">
        <v>2</v>
      </c>
      <c r="W4" s="96">
        <v>99</v>
      </c>
      <c r="X4" s="96">
        <v>8</v>
      </c>
      <c r="AB4" s="96">
        <v>0</v>
      </c>
      <c r="AC4" s="96">
        <v>17</v>
      </c>
      <c r="AD4" s="96">
        <f t="shared" si="0"/>
        <v>357</v>
      </c>
    </row>
    <row r="5" spans="1:30">
      <c r="A5" s="366">
        <v>7</v>
      </c>
      <c r="B5" s="367">
        <v>71</v>
      </c>
      <c r="C5" s="367" t="s">
        <v>616</v>
      </c>
      <c r="D5" s="367" t="s">
        <v>617</v>
      </c>
      <c r="E5" s="367">
        <v>643</v>
      </c>
      <c r="F5" s="367" t="s">
        <v>79</v>
      </c>
      <c r="G5" s="431">
        <v>231</v>
      </c>
      <c r="H5" s="367">
        <v>0</v>
      </c>
      <c r="I5" s="96">
        <v>6</v>
      </c>
      <c r="J5" s="96">
        <v>0</v>
      </c>
      <c r="K5" s="96">
        <v>0</v>
      </c>
      <c r="L5" s="96">
        <v>0</v>
      </c>
      <c r="M5" s="96">
        <v>11</v>
      </c>
      <c r="N5" s="96">
        <v>0</v>
      </c>
      <c r="O5" s="96">
        <v>1</v>
      </c>
      <c r="P5" s="96">
        <v>35</v>
      </c>
      <c r="Q5" s="96">
        <v>1</v>
      </c>
      <c r="S5" s="96">
        <v>5</v>
      </c>
      <c r="T5" s="368">
        <v>0</v>
      </c>
      <c r="U5" s="368">
        <v>0</v>
      </c>
      <c r="W5" s="96">
        <v>64</v>
      </c>
      <c r="X5" s="96">
        <v>3</v>
      </c>
      <c r="AB5" s="96">
        <v>0</v>
      </c>
      <c r="AC5" s="96">
        <v>11</v>
      </c>
      <c r="AD5" s="96">
        <f t="shared" si="0"/>
        <v>137</v>
      </c>
    </row>
    <row r="6" spans="1:30" ht="15">
      <c r="A6" s="366">
        <v>7</v>
      </c>
      <c r="B6" s="367">
        <v>71</v>
      </c>
      <c r="C6" s="367" t="s">
        <v>616</v>
      </c>
      <c r="D6" s="367" t="s">
        <v>616</v>
      </c>
      <c r="E6" s="367">
        <v>644</v>
      </c>
      <c r="F6" s="367" t="s">
        <v>31</v>
      </c>
      <c r="G6" s="622">
        <v>537</v>
      </c>
      <c r="H6" s="367">
        <v>1</v>
      </c>
      <c r="I6" s="96">
        <v>6</v>
      </c>
      <c r="J6" s="96">
        <v>18</v>
      </c>
      <c r="K6" s="96">
        <v>4</v>
      </c>
      <c r="L6" s="96">
        <v>54</v>
      </c>
      <c r="M6" s="96">
        <v>36</v>
      </c>
      <c r="N6" s="96">
        <v>6</v>
      </c>
      <c r="O6" s="96">
        <v>0</v>
      </c>
      <c r="P6" s="96">
        <v>7</v>
      </c>
      <c r="Q6" s="96">
        <v>54</v>
      </c>
      <c r="S6" s="96">
        <v>36</v>
      </c>
      <c r="T6" s="368">
        <v>1</v>
      </c>
      <c r="U6" s="368">
        <v>2</v>
      </c>
      <c r="W6" s="96">
        <v>71</v>
      </c>
      <c r="X6" s="96">
        <v>3</v>
      </c>
      <c r="AB6" s="96">
        <v>0</v>
      </c>
      <c r="AC6" s="96">
        <v>19</v>
      </c>
      <c r="AD6" s="96">
        <f t="shared" si="0"/>
        <v>318</v>
      </c>
    </row>
    <row r="7" spans="1:30" ht="15">
      <c r="A7" s="366">
        <v>7</v>
      </c>
      <c r="B7" s="367">
        <v>71</v>
      </c>
      <c r="C7" s="367" t="s">
        <v>616</v>
      </c>
      <c r="D7" s="367" t="s">
        <v>616</v>
      </c>
      <c r="E7" s="367">
        <v>644</v>
      </c>
      <c r="F7" s="367" t="s">
        <v>32</v>
      </c>
      <c r="G7" s="622">
        <v>537</v>
      </c>
      <c r="H7" s="367">
        <v>2</v>
      </c>
      <c r="I7" s="96">
        <v>10</v>
      </c>
      <c r="J7" s="96">
        <v>14</v>
      </c>
      <c r="K7" s="96">
        <v>1</v>
      </c>
      <c r="L7" s="96">
        <v>38</v>
      </c>
      <c r="M7" s="96">
        <v>47</v>
      </c>
      <c r="N7" s="96">
        <v>4</v>
      </c>
      <c r="O7" s="96">
        <v>0</v>
      </c>
      <c r="P7" s="96">
        <v>3</v>
      </c>
      <c r="Q7" s="96">
        <v>48</v>
      </c>
      <c r="S7" s="96">
        <v>28</v>
      </c>
      <c r="T7" s="368">
        <v>0</v>
      </c>
      <c r="U7" s="368">
        <v>1</v>
      </c>
      <c r="W7" s="96">
        <v>74</v>
      </c>
      <c r="X7" s="96">
        <v>19</v>
      </c>
      <c r="AB7" s="96">
        <v>0</v>
      </c>
      <c r="AC7" s="96">
        <v>13</v>
      </c>
      <c r="AD7" s="96">
        <f t="shared" si="0"/>
        <v>302</v>
      </c>
    </row>
    <row r="8" spans="1:30">
      <c r="A8" s="366">
        <v>7</v>
      </c>
      <c r="B8" s="367">
        <v>71</v>
      </c>
      <c r="C8" s="367" t="s">
        <v>616</v>
      </c>
      <c r="D8" s="367" t="s">
        <v>616</v>
      </c>
      <c r="E8" s="367">
        <v>644</v>
      </c>
      <c r="F8" s="367" t="s">
        <v>33</v>
      </c>
      <c r="G8" s="431">
        <v>537</v>
      </c>
      <c r="H8" s="367">
        <v>2</v>
      </c>
      <c r="I8" s="96">
        <v>13</v>
      </c>
      <c r="J8" s="96">
        <v>11</v>
      </c>
      <c r="K8" s="96">
        <v>2</v>
      </c>
      <c r="L8" s="96">
        <v>55</v>
      </c>
      <c r="M8" s="96">
        <v>60</v>
      </c>
      <c r="N8" s="96">
        <v>3</v>
      </c>
      <c r="O8" s="96">
        <v>2</v>
      </c>
      <c r="P8" s="96">
        <v>4</v>
      </c>
      <c r="Q8" s="96">
        <v>50</v>
      </c>
      <c r="S8" s="96">
        <v>34</v>
      </c>
      <c r="T8" s="368">
        <v>0</v>
      </c>
      <c r="U8" s="368">
        <v>2</v>
      </c>
      <c r="W8" s="96">
        <v>55</v>
      </c>
      <c r="X8" s="96">
        <v>20</v>
      </c>
      <c r="AB8" s="96">
        <v>0</v>
      </c>
      <c r="AC8" s="96">
        <v>6</v>
      </c>
      <c r="AD8" s="96">
        <f t="shared" si="0"/>
        <v>319</v>
      </c>
    </row>
    <row r="9" spans="1:30" ht="15">
      <c r="A9" s="366">
        <v>7</v>
      </c>
      <c r="B9" s="367">
        <v>71</v>
      </c>
      <c r="C9" s="367" t="s">
        <v>616</v>
      </c>
      <c r="D9" s="367" t="s">
        <v>616</v>
      </c>
      <c r="E9" s="367">
        <v>645</v>
      </c>
      <c r="F9" s="367" t="s">
        <v>31</v>
      </c>
      <c r="G9" s="622">
        <v>576</v>
      </c>
      <c r="H9" s="367">
        <v>4</v>
      </c>
      <c r="I9" s="96">
        <v>13</v>
      </c>
      <c r="J9" s="96">
        <v>14</v>
      </c>
      <c r="K9" s="96">
        <v>2</v>
      </c>
      <c r="L9" s="96">
        <v>32</v>
      </c>
      <c r="M9" s="96">
        <v>39</v>
      </c>
      <c r="N9" s="96">
        <v>5</v>
      </c>
      <c r="O9" s="96">
        <v>0</v>
      </c>
      <c r="P9" s="96">
        <v>2</v>
      </c>
      <c r="Q9" s="96">
        <v>43</v>
      </c>
      <c r="S9" s="96">
        <v>42</v>
      </c>
      <c r="T9" s="368">
        <v>0</v>
      </c>
      <c r="U9" s="368">
        <v>0</v>
      </c>
      <c r="W9" s="96">
        <v>133</v>
      </c>
      <c r="X9" s="96">
        <v>21</v>
      </c>
      <c r="AB9" s="96">
        <v>0</v>
      </c>
      <c r="AC9" s="96">
        <v>13</v>
      </c>
      <c r="AD9" s="96">
        <f t="shared" si="0"/>
        <v>363</v>
      </c>
    </row>
    <row r="10" spans="1:30" ht="15">
      <c r="A10" s="366">
        <v>7</v>
      </c>
      <c r="B10" s="367">
        <v>71</v>
      </c>
      <c r="C10" s="367" t="s">
        <v>616</v>
      </c>
      <c r="D10" s="367" t="s">
        <v>616</v>
      </c>
      <c r="E10" s="367">
        <v>645</v>
      </c>
      <c r="F10" s="367" t="s">
        <v>32</v>
      </c>
      <c r="G10" s="622">
        <v>576</v>
      </c>
      <c r="H10" s="367">
        <v>1</v>
      </c>
      <c r="I10" s="96">
        <v>20</v>
      </c>
      <c r="J10" s="96">
        <v>5</v>
      </c>
      <c r="K10" s="96">
        <v>1</v>
      </c>
      <c r="L10" s="96">
        <v>65</v>
      </c>
      <c r="M10" s="96">
        <v>36</v>
      </c>
      <c r="N10" s="96">
        <v>2</v>
      </c>
      <c r="O10" s="96">
        <v>0</v>
      </c>
      <c r="P10" s="96">
        <v>1</v>
      </c>
      <c r="Q10" s="96">
        <v>28</v>
      </c>
      <c r="S10" s="96">
        <v>39</v>
      </c>
      <c r="T10" s="368">
        <v>1</v>
      </c>
      <c r="U10" s="368">
        <v>0</v>
      </c>
      <c r="W10" s="96">
        <v>97</v>
      </c>
      <c r="X10" s="96">
        <v>19</v>
      </c>
      <c r="AB10" s="96">
        <v>0</v>
      </c>
      <c r="AC10" s="96">
        <v>15</v>
      </c>
      <c r="AD10" s="96">
        <f t="shared" si="0"/>
        <v>330</v>
      </c>
    </row>
    <row r="11" spans="1:30" ht="15">
      <c r="A11" s="366">
        <v>7</v>
      </c>
      <c r="B11" s="367">
        <v>71</v>
      </c>
      <c r="C11" s="367" t="s">
        <v>616</v>
      </c>
      <c r="D11" s="367" t="s">
        <v>616</v>
      </c>
      <c r="E11" s="367">
        <v>645</v>
      </c>
      <c r="F11" s="367" t="s">
        <v>33</v>
      </c>
      <c r="G11" s="622">
        <v>575</v>
      </c>
      <c r="H11" s="367">
        <v>3</v>
      </c>
      <c r="I11" s="96">
        <v>12</v>
      </c>
      <c r="J11" s="96">
        <v>12</v>
      </c>
      <c r="K11" s="96">
        <v>3</v>
      </c>
      <c r="L11" s="96">
        <v>50</v>
      </c>
      <c r="M11" s="96">
        <v>57</v>
      </c>
      <c r="N11" s="96">
        <v>4</v>
      </c>
      <c r="O11" s="96">
        <v>0</v>
      </c>
      <c r="P11" s="96">
        <v>7</v>
      </c>
      <c r="Q11" s="96">
        <v>34</v>
      </c>
      <c r="S11" s="96">
        <v>25</v>
      </c>
      <c r="T11" s="368">
        <v>0</v>
      </c>
      <c r="U11" s="368">
        <v>1</v>
      </c>
      <c r="W11" s="96">
        <v>106</v>
      </c>
      <c r="X11" s="96">
        <v>15</v>
      </c>
      <c r="AB11" s="96">
        <v>0</v>
      </c>
      <c r="AC11" s="96">
        <v>15</v>
      </c>
      <c r="AD11" s="96">
        <f t="shared" si="0"/>
        <v>344</v>
      </c>
    </row>
    <row r="12" spans="1:30" ht="15">
      <c r="A12" s="366">
        <v>7</v>
      </c>
      <c r="B12" s="367">
        <v>71</v>
      </c>
      <c r="C12" s="367" t="s">
        <v>616</v>
      </c>
      <c r="D12" s="367" t="s">
        <v>616</v>
      </c>
      <c r="E12" s="367">
        <v>645</v>
      </c>
      <c r="F12" s="367" t="s">
        <v>197</v>
      </c>
      <c r="G12" s="622">
        <v>575</v>
      </c>
      <c r="H12" s="367">
        <v>0</v>
      </c>
      <c r="I12" s="96">
        <v>18</v>
      </c>
      <c r="J12" s="96">
        <v>10</v>
      </c>
      <c r="K12" s="96">
        <v>0</v>
      </c>
      <c r="L12" s="96">
        <v>50</v>
      </c>
      <c r="M12" s="96">
        <v>51</v>
      </c>
      <c r="N12" s="96">
        <v>3</v>
      </c>
      <c r="O12" s="96">
        <v>0</v>
      </c>
      <c r="P12" s="96">
        <v>5</v>
      </c>
      <c r="Q12" s="96">
        <v>31</v>
      </c>
      <c r="S12" s="96">
        <v>31</v>
      </c>
      <c r="T12" s="368">
        <v>0</v>
      </c>
      <c r="U12" s="368">
        <v>0</v>
      </c>
      <c r="W12" s="96">
        <v>116</v>
      </c>
      <c r="X12" s="96">
        <v>10</v>
      </c>
      <c r="AB12" s="96">
        <v>0</v>
      </c>
      <c r="AC12" s="96">
        <v>10</v>
      </c>
      <c r="AD12" s="96">
        <f t="shared" si="0"/>
        <v>335</v>
      </c>
    </row>
    <row r="13" spans="1:30">
      <c r="A13" s="366">
        <v>7</v>
      </c>
      <c r="B13" s="367">
        <v>71</v>
      </c>
      <c r="C13" s="367" t="s">
        <v>616</v>
      </c>
      <c r="D13" s="367" t="s">
        <v>616</v>
      </c>
      <c r="E13" s="367">
        <v>646</v>
      </c>
      <c r="F13" s="367" t="s">
        <v>31</v>
      </c>
      <c r="G13" s="431">
        <v>606</v>
      </c>
      <c r="H13" s="367">
        <v>0</v>
      </c>
      <c r="I13" s="96">
        <v>28</v>
      </c>
      <c r="J13" s="96">
        <v>10</v>
      </c>
      <c r="K13" s="96">
        <v>1</v>
      </c>
      <c r="L13" s="96">
        <v>63</v>
      </c>
      <c r="M13" s="96">
        <v>52</v>
      </c>
      <c r="N13" s="96">
        <v>0</v>
      </c>
      <c r="O13" s="96">
        <v>1</v>
      </c>
      <c r="P13" s="96">
        <v>1</v>
      </c>
      <c r="Q13" s="96">
        <v>36</v>
      </c>
      <c r="S13" s="96">
        <v>38</v>
      </c>
      <c r="T13" s="368">
        <v>0</v>
      </c>
      <c r="U13" s="368">
        <v>2</v>
      </c>
      <c r="W13" s="96">
        <v>107</v>
      </c>
      <c r="X13" s="96">
        <v>4</v>
      </c>
      <c r="AB13" s="96">
        <v>0</v>
      </c>
      <c r="AC13" s="96">
        <v>14</v>
      </c>
      <c r="AD13" s="96">
        <f t="shared" si="0"/>
        <v>357</v>
      </c>
    </row>
    <row r="14" spans="1:30" ht="15">
      <c r="A14" s="366">
        <v>7</v>
      </c>
      <c r="B14" s="367">
        <v>71</v>
      </c>
      <c r="C14" s="367" t="s">
        <v>616</v>
      </c>
      <c r="D14" s="367" t="s">
        <v>616</v>
      </c>
      <c r="E14" s="367">
        <v>646</v>
      </c>
      <c r="F14" s="367" t="s">
        <v>32</v>
      </c>
      <c r="G14" s="622">
        <v>605</v>
      </c>
      <c r="H14" s="367">
        <v>0</v>
      </c>
      <c r="I14" s="96">
        <v>24</v>
      </c>
      <c r="J14" s="96">
        <v>13</v>
      </c>
      <c r="K14" s="96">
        <v>0</v>
      </c>
      <c r="L14" s="96">
        <v>69</v>
      </c>
      <c r="M14" s="96">
        <v>29</v>
      </c>
      <c r="N14" s="96">
        <v>2</v>
      </c>
      <c r="O14" s="96">
        <v>2</v>
      </c>
      <c r="P14" s="96">
        <v>0</v>
      </c>
      <c r="Q14" s="96">
        <v>49</v>
      </c>
      <c r="S14" s="96">
        <v>34</v>
      </c>
      <c r="T14" s="368">
        <v>0</v>
      </c>
      <c r="U14" s="368">
        <v>0</v>
      </c>
      <c r="W14" s="96">
        <v>95</v>
      </c>
      <c r="X14" s="96">
        <v>7</v>
      </c>
      <c r="AB14" s="96">
        <v>0</v>
      </c>
      <c r="AC14" s="96">
        <v>18</v>
      </c>
      <c r="AD14" s="96">
        <f t="shared" si="0"/>
        <v>342</v>
      </c>
    </row>
    <row r="15" spans="1:30" ht="15">
      <c r="A15" s="366">
        <v>7</v>
      </c>
      <c r="B15" s="367">
        <v>71</v>
      </c>
      <c r="C15" s="367" t="s">
        <v>616</v>
      </c>
      <c r="D15" s="367" t="s">
        <v>616</v>
      </c>
      <c r="E15" s="367">
        <v>646</v>
      </c>
      <c r="F15" s="367" t="s">
        <v>33</v>
      </c>
      <c r="G15" s="622">
        <v>605</v>
      </c>
      <c r="H15" s="367">
        <v>0</v>
      </c>
      <c r="I15" s="96">
        <v>21</v>
      </c>
      <c r="J15" s="96">
        <v>9</v>
      </c>
      <c r="K15" s="96">
        <v>2</v>
      </c>
      <c r="L15" s="96">
        <v>60</v>
      </c>
      <c r="M15" s="96">
        <v>54</v>
      </c>
      <c r="N15" s="96">
        <v>4</v>
      </c>
      <c r="O15" s="96">
        <v>2</v>
      </c>
      <c r="P15" s="96">
        <v>2</v>
      </c>
      <c r="Q15" s="96">
        <v>50</v>
      </c>
      <c r="S15" s="96">
        <v>32</v>
      </c>
      <c r="T15" s="368">
        <v>0</v>
      </c>
      <c r="U15" s="368">
        <v>1</v>
      </c>
      <c r="W15" s="96">
        <v>98</v>
      </c>
      <c r="X15" s="96">
        <v>6</v>
      </c>
      <c r="AB15" s="96">
        <v>0</v>
      </c>
      <c r="AC15" s="96">
        <v>12</v>
      </c>
      <c r="AD15" s="96">
        <f t="shared" si="0"/>
        <v>353</v>
      </c>
    </row>
    <row r="16" spans="1:30" ht="15">
      <c r="A16" s="366">
        <v>7</v>
      </c>
      <c r="B16" s="367">
        <v>71</v>
      </c>
      <c r="C16" s="367" t="s">
        <v>616</v>
      </c>
      <c r="D16" s="367" t="s">
        <v>616</v>
      </c>
      <c r="E16" s="367">
        <v>646</v>
      </c>
      <c r="F16" s="367" t="s">
        <v>34</v>
      </c>
      <c r="G16" s="622"/>
      <c r="H16" s="367">
        <v>1</v>
      </c>
      <c r="I16" s="96">
        <v>6</v>
      </c>
      <c r="J16" s="96">
        <v>4</v>
      </c>
      <c r="K16" s="96">
        <v>0</v>
      </c>
      <c r="L16" s="96">
        <v>5</v>
      </c>
      <c r="M16" s="96">
        <v>8</v>
      </c>
      <c r="N16" s="96">
        <v>0</v>
      </c>
      <c r="O16" s="96">
        <v>0</v>
      </c>
      <c r="P16" s="96">
        <v>1</v>
      </c>
      <c r="Q16" s="96">
        <v>7</v>
      </c>
      <c r="S16" s="96">
        <v>2</v>
      </c>
      <c r="T16" s="368">
        <v>0</v>
      </c>
      <c r="U16" s="368">
        <v>0</v>
      </c>
      <c r="W16" s="96">
        <v>16</v>
      </c>
      <c r="X16" s="96">
        <v>3</v>
      </c>
      <c r="AB16" s="96">
        <v>0</v>
      </c>
      <c r="AC16" s="96">
        <v>4</v>
      </c>
      <c r="AD16" s="96">
        <f t="shared" si="0"/>
        <v>57</v>
      </c>
    </row>
    <row r="17" spans="1:30" ht="15">
      <c r="A17" s="366">
        <v>7</v>
      </c>
      <c r="B17" s="367">
        <v>71</v>
      </c>
      <c r="C17" s="367" t="s">
        <v>616</v>
      </c>
      <c r="D17" s="367" t="s">
        <v>616</v>
      </c>
      <c r="E17" s="367">
        <v>646</v>
      </c>
      <c r="F17" s="367" t="s">
        <v>380</v>
      </c>
      <c r="G17" s="622"/>
      <c r="H17" s="367">
        <v>0</v>
      </c>
      <c r="I17" s="96">
        <v>2</v>
      </c>
      <c r="J17" s="96">
        <v>0</v>
      </c>
      <c r="K17" s="96">
        <v>1</v>
      </c>
      <c r="L17" s="96">
        <v>10</v>
      </c>
      <c r="M17" s="96">
        <v>5</v>
      </c>
      <c r="N17" s="96">
        <v>2</v>
      </c>
      <c r="O17" s="96">
        <v>0</v>
      </c>
      <c r="P17" s="96">
        <v>0</v>
      </c>
      <c r="Q17" s="96">
        <v>6</v>
      </c>
      <c r="S17" s="96">
        <v>1</v>
      </c>
      <c r="T17" s="368">
        <v>0</v>
      </c>
      <c r="U17" s="368">
        <v>0</v>
      </c>
      <c r="W17" s="96">
        <v>16</v>
      </c>
      <c r="X17" s="96">
        <v>5</v>
      </c>
      <c r="AB17" s="96">
        <v>0</v>
      </c>
      <c r="AC17" s="96">
        <v>1</v>
      </c>
      <c r="AD17" s="96">
        <f t="shared" si="0"/>
        <v>49</v>
      </c>
    </row>
    <row r="18" spans="1:30">
      <c r="A18" s="366">
        <v>7</v>
      </c>
      <c r="B18" s="367">
        <v>71</v>
      </c>
      <c r="C18" s="367" t="s">
        <v>616</v>
      </c>
      <c r="D18" s="367" t="s">
        <v>616</v>
      </c>
      <c r="E18" s="367">
        <v>647</v>
      </c>
      <c r="F18" s="367" t="s">
        <v>31</v>
      </c>
      <c r="G18" s="431">
        <v>750</v>
      </c>
      <c r="H18" s="367">
        <v>0</v>
      </c>
      <c r="I18" s="96">
        <v>12</v>
      </c>
      <c r="J18" s="96">
        <v>12</v>
      </c>
      <c r="K18" s="96">
        <v>2</v>
      </c>
      <c r="L18" s="96">
        <v>75</v>
      </c>
      <c r="M18" s="96">
        <v>63</v>
      </c>
      <c r="N18" s="96">
        <v>8</v>
      </c>
      <c r="O18" s="96">
        <v>1</v>
      </c>
      <c r="P18" s="96">
        <v>1</v>
      </c>
      <c r="Q18" s="96">
        <v>61</v>
      </c>
      <c r="S18" s="96">
        <v>59</v>
      </c>
      <c r="T18" s="368">
        <v>0</v>
      </c>
      <c r="U18" s="368">
        <v>4</v>
      </c>
      <c r="W18" s="96">
        <v>122</v>
      </c>
      <c r="X18" s="96">
        <v>12</v>
      </c>
      <c r="AB18" s="96">
        <v>0</v>
      </c>
      <c r="AC18" s="96">
        <v>14</v>
      </c>
      <c r="AD18" s="96">
        <f t="shared" si="0"/>
        <v>446</v>
      </c>
    </row>
    <row r="19" spans="1:30" ht="15">
      <c r="A19" s="366">
        <v>7</v>
      </c>
      <c r="B19" s="367">
        <v>71</v>
      </c>
      <c r="C19" s="367" t="s">
        <v>616</v>
      </c>
      <c r="D19" s="367" t="s">
        <v>616</v>
      </c>
      <c r="E19" s="367">
        <v>647</v>
      </c>
      <c r="F19" s="367" t="s">
        <v>32</v>
      </c>
      <c r="G19" s="622">
        <v>749</v>
      </c>
      <c r="H19" s="367">
        <v>0</v>
      </c>
      <c r="I19" s="96">
        <v>25</v>
      </c>
      <c r="J19" s="96">
        <v>16</v>
      </c>
      <c r="K19" s="96">
        <v>0</v>
      </c>
      <c r="L19" s="96">
        <v>71</v>
      </c>
      <c r="M19" s="96">
        <v>45</v>
      </c>
      <c r="N19" s="96">
        <v>6</v>
      </c>
      <c r="O19" s="96">
        <v>2</v>
      </c>
      <c r="P19" s="96">
        <v>7</v>
      </c>
      <c r="Q19" s="96">
        <v>91</v>
      </c>
      <c r="S19" s="96">
        <v>49</v>
      </c>
      <c r="T19" s="368">
        <v>0</v>
      </c>
      <c r="U19" s="368">
        <v>3</v>
      </c>
      <c r="W19" s="96">
        <v>149</v>
      </c>
      <c r="X19" s="96">
        <v>10</v>
      </c>
      <c r="AB19" s="96">
        <v>0</v>
      </c>
      <c r="AC19" s="96">
        <v>3</v>
      </c>
      <c r="AD19" s="96">
        <f t="shared" si="0"/>
        <v>477</v>
      </c>
    </row>
    <row r="20" spans="1:30" ht="15">
      <c r="A20" s="366">
        <v>7</v>
      </c>
      <c r="B20" s="367">
        <v>71</v>
      </c>
      <c r="C20" s="367" t="s">
        <v>616</v>
      </c>
      <c r="D20" s="367" t="s">
        <v>616</v>
      </c>
      <c r="E20" s="367">
        <v>648</v>
      </c>
      <c r="F20" s="367" t="s">
        <v>31</v>
      </c>
      <c r="G20" s="622">
        <v>553</v>
      </c>
      <c r="H20" s="367">
        <v>3</v>
      </c>
      <c r="I20" s="96">
        <v>10</v>
      </c>
      <c r="J20" s="96">
        <v>27</v>
      </c>
      <c r="K20" s="96">
        <v>3</v>
      </c>
      <c r="L20" s="96">
        <v>35</v>
      </c>
      <c r="M20" s="96">
        <v>59</v>
      </c>
      <c r="N20" s="96">
        <v>2</v>
      </c>
      <c r="O20" s="96">
        <v>2</v>
      </c>
      <c r="P20" s="96">
        <v>4</v>
      </c>
      <c r="Q20" s="96">
        <v>47</v>
      </c>
      <c r="S20" s="96">
        <v>28</v>
      </c>
      <c r="T20" s="368">
        <v>1</v>
      </c>
      <c r="U20" s="368">
        <v>0</v>
      </c>
      <c r="W20" s="96">
        <v>106</v>
      </c>
      <c r="X20" s="96">
        <v>7</v>
      </c>
      <c r="AB20" s="96">
        <v>0</v>
      </c>
      <c r="AC20" s="96">
        <v>9</v>
      </c>
      <c r="AD20" s="96">
        <f t="shared" si="0"/>
        <v>343</v>
      </c>
    </row>
    <row r="21" spans="1:30" ht="15">
      <c r="A21" s="366">
        <v>7</v>
      </c>
      <c r="B21" s="367">
        <v>71</v>
      </c>
      <c r="C21" s="367" t="s">
        <v>616</v>
      </c>
      <c r="D21" s="367" t="s">
        <v>616</v>
      </c>
      <c r="E21" s="367">
        <v>648</v>
      </c>
      <c r="F21" s="367" t="s">
        <v>32</v>
      </c>
      <c r="G21" s="622">
        <v>552</v>
      </c>
      <c r="H21" s="367">
        <v>6</v>
      </c>
      <c r="I21" s="96">
        <v>20</v>
      </c>
      <c r="J21" s="96">
        <v>26</v>
      </c>
      <c r="K21" s="96">
        <v>3</v>
      </c>
      <c r="L21" s="96">
        <v>29</v>
      </c>
      <c r="M21" s="96">
        <v>40</v>
      </c>
      <c r="N21" s="96">
        <v>4</v>
      </c>
      <c r="O21" s="96">
        <v>0</v>
      </c>
      <c r="P21" s="96">
        <v>3</v>
      </c>
      <c r="Q21" s="96">
        <v>46</v>
      </c>
      <c r="S21" s="96">
        <v>43</v>
      </c>
      <c r="T21" s="368">
        <v>0</v>
      </c>
      <c r="U21" s="368">
        <v>2</v>
      </c>
      <c r="W21" s="96">
        <v>78</v>
      </c>
      <c r="X21" s="96">
        <v>14</v>
      </c>
      <c r="AB21" s="96">
        <v>0</v>
      </c>
      <c r="AC21" s="96">
        <v>6</v>
      </c>
      <c r="AD21" s="96">
        <f t="shared" si="0"/>
        <v>320</v>
      </c>
    </row>
    <row r="22" spans="1:30" ht="15">
      <c r="A22" s="366">
        <v>7</v>
      </c>
      <c r="B22" s="367">
        <v>71</v>
      </c>
      <c r="C22" s="367" t="s">
        <v>616</v>
      </c>
      <c r="D22" s="367" t="s">
        <v>618</v>
      </c>
      <c r="E22" s="367">
        <v>648</v>
      </c>
      <c r="F22" s="367" t="s">
        <v>79</v>
      </c>
      <c r="G22" s="622">
        <v>586</v>
      </c>
      <c r="H22" s="367">
        <v>2</v>
      </c>
      <c r="I22" s="96">
        <v>3</v>
      </c>
      <c r="J22" s="96">
        <v>31</v>
      </c>
      <c r="K22" s="96">
        <v>2</v>
      </c>
      <c r="L22" s="96">
        <v>52</v>
      </c>
      <c r="M22" s="96">
        <v>66</v>
      </c>
      <c r="N22" s="96">
        <v>4</v>
      </c>
      <c r="O22" s="96">
        <v>1</v>
      </c>
      <c r="P22" s="96">
        <v>5</v>
      </c>
      <c r="Q22" s="96">
        <v>28</v>
      </c>
      <c r="S22" s="96">
        <v>23</v>
      </c>
      <c r="T22" s="368">
        <v>0</v>
      </c>
      <c r="U22" s="368">
        <v>0</v>
      </c>
      <c r="W22" s="96">
        <v>95</v>
      </c>
      <c r="X22" s="96">
        <v>7</v>
      </c>
      <c r="AB22" s="96">
        <v>0</v>
      </c>
      <c r="AC22" s="96">
        <v>9</v>
      </c>
      <c r="AD22" s="96">
        <f t="shared" si="0"/>
        <v>328</v>
      </c>
    </row>
    <row r="23" spans="1:30" ht="25.5">
      <c r="A23" s="366">
        <v>7</v>
      </c>
      <c r="B23" s="367">
        <v>71</v>
      </c>
      <c r="C23" s="367" t="s">
        <v>616</v>
      </c>
      <c r="D23" s="367" t="s">
        <v>618</v>
      </c>
      <c r="E23" s="367">
        <v>648</v>
      </c>
      <c r="F23" s="367" t="s">
        <v>376</v>
      </c>
      <c r="G23" s="431">
        <v>586</v>
      </c>
      <c r="H23" s="367">
        <v>0</v>
      </c>
      <c r="I23" s="96">
        <v>9</v>
      </c>
      <c r="J23" s="96">
        <v>29</v>
      </c>
      <c r="K23" s="96">
        <v>2</v>
      </c>
      <c r="L23" s="96">
        <v>39</v>
      </c>
      <c r="M23" s="96">
        <v>65</v>
      </c>
      <c r="N23" s="96">
        <v>2</v>
      </c>
      <c r="O23" s="96">
        <v>0</v>
      </c>
      <c r="P23" s="96">
        <v>16</v>
      </c>
      <c r="Q23" s="96">
        <v>32</v>
      </c>
      <c r="S23" s="96">
        <v>29</v>
      </c>
      <c r="T23" s="368">
        <v>0</v>
      </c>
      <c r="U23" s="368">
        <v>1</v>
      </c>
      <c r="W23" s="96">
        <v>73</v>
      </c>
      <c r="X23" s="96">
        <v>11</v>
      </c>
      <c r="AB23" s="96">
        <v>1</v>
      </c>
      <c r="AC23" s="96">
        <v>23</v>
      </c>
      <c r="AD23" s="96">
        <f t="shared" si="0"/>
        <v>332</v>
      </c>
    </row>
    <row r="24" spans="1:30" ht="15">
      <c r="A24" s="366">
        <v>7</v>
      </c>
      <c r="B24" s="367">
        <v>71</v>
      </c>
      <c r="C24" s="367" t="s">
        <v>616</v>
      </c>
      <c r="D24" s="367" t="s">
        <v>619</v>
      </c>
      <c r="E24" s="367">
        <v>649</v>
      </c>
      <c r="F24" s="367" t="s">
        <v>31</v>
      </c>
      <c r="G24" s="622">
        <v>236</v>
      </c>
      <c r="H24" s="367">
        <v>0</v>
      </c>
      <c r="I24" s="96">
        <v>16</v>
      </c>
      <c r="J24" s="96">
        <v>14</v>
      </c>
      <c r="K24" s="96">
        <v>0</v>
      </c>
      <c r="L24" s="96">
        <v>6</v>
      </c>
      <c r="M24" s="96">
        <v>58</v>
      </c>
      <c r="N24" s="96">
        <v>0</v>
      </c>
      <c r="O24" s="96">
        <v>0</v>
      </c>
      <c r="P24" s="96">
        <v>1</v>
      </c>
      <c r="Q24" s="96">
        <v>12</v>
      </c>
      <c r="S24" s="96">
        <v>2</v>
      </c>
      <c r="T24" s="368">
        <v>0</v>
      </c>
      <c r="U24" s="368">
        <v>0</v>
      </c>
      <c r="W24" s="96">
        <v>31</v>
      </c>
      <c r="X24" s="96">
        <v>11</v>
      </c>
      <c r="AB24" s="96">
        <v>0</v>
      </c>
      <c r="AC24" s="96">
        <v>16</v>
      </c>
      <c r="AD24" s="96">
        <f t="shared" si="0"/>
        <v>167</v>
      </c>
    </row>
    <row r="25" spans="1:30" ht="15">
      <c r="A25" s="366">
        <v>7</v>
      </c>
      <c r="B25" s="367">
        <v>71</v>
      </c>
      <c r="C25" s="367" t="s">
        <v>616</v>
      </c>
      <c r="D25" s="367" t="s">
        <v>620</v>
      </c>
      <c r="E25" s="367">
        <v>649</v>
      </c>
      <c r="F25" s="367" t="s">
        <v>79</v>
      </c>
      <c r="G25" s="622">
        <v>608</v>
      </c>
      <c r="H25" s="367">
        <v>0</v>
      </c>
      <c r="I25" s="96">
        <v>42</v>
      </c>
      <c r="J25" s="96">
        <v>31</v>
      </c>
      <c r="K25" s="96">
        <v>0</v>
      </c>
      <c r="L25" s="96">
        <v>1</v>
      </c>
      <c r="M25" s="96">
        <v>44</v>
      </c>
      <c r="N25" s="96">
        <v>3</v>
      </c>
      <c r="O25" s="96">
        <v>4</v>
      </c>
      <c r="P25" s="96">
        <v>9</v>
      </c>
      <c r="Q25" s="96">
        <v>47</v>
      </c>
      <c r="S25" s="96">
        <v>20</v>
      </c>
      <c r="T25" s="368">
        <v>1</v>
      </c>
      <c r="U25" s="368">
        <v>1</v>
      </c>
      <c r="W25" s="96">
        <v>104</v>
      </c>
      <c r="X25" s="96">
        <v>37</v>
      </c>
      <c r="AB25" s="96">
        <v>0</v>
      </c>
      <c r="AC25" s="96">
        <v>38</v>
      </c>
      <c r="AD25" s="96">
        <f t="shared" si="0"/>
        <v>382</v>
      </c>
    </row>
    <row r="26" spans="1:30" ht="15">
      <c r="A26" s="366">
        <v>7</v>
      </c>
      <c r="B26" s="367">
        <v>71</v>
      </c>
      <c r="C26" s="367" t="s">
        <v>616</v>
      </c>
      <c r="D26" s="367" t="s">
        <v>621</v>
      </c>
      <c r="E26" s="367">
        <v>650</v>
      </c>
      <c r="F26" s="367" t="s">
        <v>31</v>
      </c>
      <c r="G26" s="622">
        <v>456</v>
      </c>
      <c r="H26" s="367">
        <v>0</v>
      </c>
      <c r="I26" s="96">
        <v>26</v>
      </c>
      <c r="J26" s="96">
        <v>2</v>
      </c>
      <c r="K26" s="96">
        <v>3</v>
      </c>
      <c r="L26" s="96">
        <v>6</v>
      </c>
      <c r="M26" s="96">
        <v>45</v>
      </c>
      <c r="N26" s="96">
        <v>0</v>
      </c>
      <c r="O26" s="96">
        <v>0</v>
      </c>
      <c r="P26" s="96">
        <v>11</v>
      </c>
      <c r="Q26" s="96">
        <v>38</v>
      </c>
      <c r="S26" s="96">
        <v>16</v>
      </c>
      <c r="T26" s="368">
        <v>0</v>
      </c>
      <c r="U26" s="368">
        <v>0</v>
      </c>
      <c r="W26" s="96">
        <v>59</v>
      </c>
      <c r="X26" s="96">
        <v>70</v>
      </c>
      <c r="AB26" s="96">
        <v>0</v>
      </c>
      <c r="AC26" s="96">
        <v>26</v>
      </c>
      <c r="AD26" s="96">
        <f t="shared" si="0"/>
        <v>302</v>
      </c>
    </row>
    <row r="27" spans="1:30" ht="15">
      <c r="A27" s="366">
        <v>7</v>
      </c>
      <c r="B27" s="367">
        <v>71</v>
      </c>
      <c r="C27" s="367" t="s">
        <v>616</v>
      </c>
      <c r="D27" s="367" t="s">
        <v>621</v>
      </c>
      <c r="E27" s="367">
        <v>650</v>
      </c>
      <c r="F27" s="367" t="s">
        <v>32</v>
      </c>
      <c r="G27" s="622">
        <v>455</v>
      </c>
      <c r="H27" s="367">
        <v>0</v>
      </c>
      <c r="I27" s="96">
        <v>28</v>
      </c>
      <c r="J27" s="96">
        <v>3</v>
      </c>
      <c r="K27" s="96">
        <v>6</v>
      </c>
      <c r="L27" s="96">
        <v>4</v>
      </c>
      <c r="M27" s="96">
        <v>41</v>
      </c>
      <c r="N27" s="96">
        <v>1</v>
      </c>
      <c r="O27" s="96">
        <v>5</v>
      </c>
      <c r="P27" s="96">
        <v>5</v>
      </c>
      <c r="Q27" s="96">
        <v>41</v>
      </c>
      <c r="S27" s="96">
        <v>14</v>
      </c>
      <c r="T27" s="368">
        <v>0</v>
      </c>
      <c r="U27" s="368">
        <v>1</v>
      </c>
      <c r="W27" s="96">
        <v>40</v>
      </c>
      <c r="X27" s="96">
        <v>89</v>
      </c>
      <c r="AB27" s="96">
        <v>0</v>
      </c>
      <c r="AC27" s="96">
        <v>15</v>
      </c>
      <c r="AD27" s="96">
        <f t="shared" si="0"/>
        <v>293</v>
      </c>
    </row>
    <row r="28" spans="1:30" ht="15">
      <c r="A28" s="366">
        <v>7</v>
      </c>
      <c r="B28" s="367">
        <v>71</v>
      </c>
      <c r="C28" s="367" t="s">
        <v>616</v>
      </c>
      <c r="D28" s="367" t="s">
        <v>622</v>
      </c>
      <c r="E28" s="367">
        <v>651</v>
      </c>
      <c r="F28" s="367" t="s">
        <v>31</v>
      </c>
      <c r="G28" s="622">
        <v>384</v>
      </c>
      <c r="H28" s="367">
        <v>2</v>
      </c>
      <c r="I28" s="96">
        <v>46</v>
      </c>
      <c r="J28" s="96">
        <v>5</v>
      </c>
      <c r="K28" s="96">
        <v>4</v>
      </c>
      <c r="L28" s="96">
        <v>7</v>
      </c>
      <c r="M28" s="96">
        <v>41</v>
      </c>
      <c r="N28" s="96">
        <v>4</v>
      </c>
      <c r="O28" s="96">
        <v>0</v>
      </c>
      <c r="P28" s="96">
        <v>34</v>
      </c>
      <c r="Q28" s="96">
        <v>28</v>
      </c>
      <c r="S28" s="96">
        <v>16</v>
      </c>
      <c r="T28" s="368">
        <v>0</v>
      </c>
      <c r="U28" s="368">
        <v>1</v>
      </c>
      <c r="W28" s="96">
        <v>14</v>
      </c>
      <c r="X28" s="96">
        <v>66</v>
      </c>
      <c r="AB28" s="96">
        <v>0</v>
      </c>
      <c r="AC28" s="96">
        <v>31</v>
      </c>
      <c r="AD28" s="96">
        <f t="shared" si="0"/>
        <v>299</v>
      </c>
    </row>
    <row r="29" spans="1:30" ht="15">
      <c r="A29" s="366">
        <v>7</v>
      </c>
      <c r="B29" s="367">
        <v>71</v>
      </c>
      <c r="C29" s="367" t="s">
        <v>616</v>
      </c>
      <c r="D29" s="367" t="s">
        <v>623</v>
      </c>
      <c r="E29" s="367">
        <v>652</v>
      </c>
      <c r="F29" s="367" t="s">
        <v>31</v>
      </c>
      <c r="G29" s="622">
        <v>601</v>
      </c>
      <c r="H29" s="367">
        <v>1</v>
      </c>
      <c r="I29" s="96">
        <v>29</v>
      </c>
      <c r="J29" s="96">
        <v>11</v>
      </c>
      <c r="K29" s="96">
        <v>3</v>
      </c>
      <c r="L29" s="96">
        <v>28</v>
      </c>
      <c r="M29" s="96">
        <v>49</v>
      </c>
      <c r="N29" s="96">
        <v>6</v>
      </c>
      <c r="O29" s="96">
        <v>2</v>
      </c>
      <c r="P29" s="96">
        <v>16</v>
      </c>
      <c r="Q29" s="96">
        <v>46</v>
      </c>
      <c r="S29" s="96">
        <v>18</v>
      </c>
      <c r="T29" s="368">
        <v>0</v>
      </c>
      <c r="U29" s="368">
        <v>1</v>
      </c>
      <c r="W29" s="96">
        <v>107</v>
      </c>
      <c r="X29" s="96">
        <v>50</v>
      </c>
      <c r="AB29" s="96">
        <v>0</v>
      </c>
      <c r="AC29" s="96">
        <v>29</v>
      </c>
      <c r="AD29" s="96">
        <f t="shared" si="0"/>
        <v>396</v>
      </c>
    </row>
    <row r="30" spans="1:30" ht="15">
      <c r="A30" s="366">
        <v>7</v>
      </c>
      <c r="B30" s="367">
        <v>71</v>
      </c>
      <c r="C30" s="367" t="s">
        <v>616</v>
      </c>
      <c r="D30" s="367" t="s">
        <v>624</v>
      </c>
      <c r="E30" s="367">
        <v>653</v>
      </c>
      <c r="F30" s="367" t="s">
        <v>31</v>
      </c>
      <c r="G30" s="622">
        <v>617</v>
      </c>
      <c r="H30" s="367">
        <v>1</v>
      </c>
      <c r="I30" s="96">
        <v>0</v>
      </c>
      <c r="J30" s="96">
        <v>1</v>
      </c>
      <c r="K30" s="96">
        <v>1</v>
      </c>
      <c r="L30" s="96">
        <v>2</v>
      </c>
      <c r="M30" s="96">
        <v>19</v>
      </c>
      <c r="N30" s="96">
        <v>4</v>
      </c>
      <c r="O30" s="96">
        <v>1</v>
      </c>
      <c r="P30" s="96">
        <v>0</v>
      </c>
      <c r="Q30" s="96">
        <v>542</v>
      </c>
      <c r="S30" s="96">
        <v>0</v>
      </c>
      <c r="T30" s="368">
        <v>0</v>
      </c>
      <c r="U30" s="368">
        <v>0</v>
      </c>
      <c r="W30" s="96">
        <v>1</v>
      </c>
      <c r="X30" s="96">
        <v>0</v>
      </c>
      <c r="AB30" s="96">
        <v>0</v>
      </c>
      <c r="AC30" s="96">
        <v>3</v>
      </c>
      <c r="AD30" s="96">
        <f t="shared" si="0"/>
        <v>575</v>
      </c>
    </row>
    <row r="31" spans="1:30" ht="15">
      <c r="A31" s="366">
        <v>7</v>
      </c>
      <c r="B31" s="367">
        <v>71</v>
      </c>
      <c r="C31" s="367" t="s">
        <v>616</v>
      </c>
      <c r="D31" s="367" t="s">
        <v>625</v>
      </c>
      <c r="E31" s="367">
        <v>654</v>
      </c>
      <c r="F31" s="367" t="s">
        <v>31</v>
      </c>
      <c r="G31" s="622">
        <v>616</v>
      </c>
      <c r="H31" s="367">
        <v>3</v>
      </c>
      <c r="I31" s="96">
        <v>24</v>
      </c>
      <c r="J31" s="96">
        <v>21</v>
      </c>
      <c r="K31" s="96">
        <v>1</v>
      </c>
      <c r="L31" s="96">
        <v>13</v>
      </c>
      <c r="M31" s="96">
        <v>69</v>
      </c>
      <c r="N31" s="96">
        <v>3</v>
      </c>
      <c r="O31" s="96">
        <v>3</v>
      </c>
      <c r="P31" s="96">
        <v>3</v>
      </c>
      <c r="Q31" s="96">
        <v>34</v>
      </c>
      <c r="S31" s="96">
        <v>32</v>
      </c>
      <c r="T31" s="368">
        <v>1</v>
      </c>
      <c r="U31" s="368">
        <v>1</v>
      </c>
      <c r="W31" s="96">
        <v>143</v>
      </c>
      <c r="X31" s="96">
        <v>8</v>
      </c>
      <c r="AB31" s="96">
        <v>0</v>
      </c>
      <c r="AC31" s="96">
        <v>10</v>
      </c>
      <c r="AD31" s="96">
        <f t="shared" si="0"/>
        <v>369</v>
      </c>
    </row>
    <row r="32" spans="1:30" ht="15">
      <c r="A32" s="366">
        <v>7</v>
      </c>
      <c r="B32" s="367">
        <v>71</v>
      </c>
      <c r="C32" s="367" t="s">
        <v>616</v>
      </c>
      <c r="D32" s="367" t="s">
        <v>625</v>
      </c>
      <c r="E32" s="367">
        <v>654</v>
      </c>
      <c r="F32" s="367" t="s">
        <v>32</v>
      </c>
      <c r="G32" s="622">
        <v>616</v>
      </c>
      <c r="H32" s="367">
        <v>0</v>
      </c>
      <c r="I32" s="96">
        <v>25</v>
      </c>
      <c r="J32" s="96">
        <v>14</v>
      </c>
      <c r="K32" s="96">
        <v>4</v>
      </c>
      <c r="L32" s="96">
        <v>22</v>
      </c>
      <c r="M32" s="96">
        <v>91</v>
      </c>
      <c r="N32" s="96">
        <v>2</v>
      </c>
      <c r="O32" s="96">
        <v>1</v>
      </c>
      <c r="P32" s="96">
        <v>4</v>
      </c>
      <c r="Q32" s="96">
        <v>37</v>
      </c>
      <c r="S32" s="96">
        <v>24</v>
      </c>
      <c r="T32" s="368">
        <v>0</v>
      </c>
      <c r="U32" s="368">
        <v>3</v>
      </c>
      <c r="W32" s="96">
        <v>101</v>
      </c>
      <c r="X32" s="96">
        <v>15</v>
      </c>
      <c r="AB32" s="96">
        <v>0</v>
      </c>
      <c r="AC32" s="96">
        <v>19</v>
      </c>
      <c r="AD32" s="96">
        <f t="shared" si="0"/>
        <v>362</v>
      </c>
    </row>
    <row r="33" spans="1:30" ht="15">
      <c r="A33" s="366">
        <v>7</v>
      </c>
      <c r="B33" s="367">
        <v>71</v>
      </c>
      <c r="C33" s="367" t="s">
        <v>616</v>
      </c>
      <c r="D33" s="367" t="s">
        <v>626</v>
      </c>
      <c r="E33" s="367">
        <v>655</v>
      </c>
      <c r="F33" s="367" t="s">
        <v>31</v>
      </c>
      <c r="G33" s="622">
        <v>628</v>
      </c>
      <c r="H33" s="367">
        <v>1</v>
      </c>
      <c r="I33" s="96">
        <v>12</v>
      </c>
      <c r="J33" s="96">
        <v>29</v>
      </c>
      <c r="K33" s="96">
        <v>1</v>
      </c>
      <c r="L33" s="96">
        <v>56</v>
      </c>
      <c r="M33" s="96">
        <v>21</v>
      </c>
      <c r="N33" s="96">
        <v>11</v>
      </c>
      <c r="O33" s="96">
        <v>3</v>
      </c>
      <c r="P33" s="96">
        <v>4</v>
      </c>
      <c r="Q33" s="96">
        <v>68</v>
      </c>
      <c r="S33" s="96">
        <v>30</v>
      </c>
      <c r="T33" s="368">
        <v>0</v>
      </c>
      <c r="U33" s="368">
        <v>0</v>
      </c>
      <c r="W33" s="96">
        <v>88</v>
      </c>
      <c r="X33" s="96">
        <v>53</v>
      </c>
      <c r="AB33" s="96">
        <v>0</v>
      </c>
      <c r="AC33" s="96">
        <v>17</v>
      </c>
      <c r="AD33" s="96">
        <f t="shared" si="0"/>
        <v>394</v>
      </c>
    </row>
    <row r="34" spans="1:30">
      <c r="A34" s="366">
        <v>7</v>
      </c>
      <c r="B34" s="367">
        <v>71</v>
      </c>
      <c r="C34" s="367" t="s">
        <v>616</v>
      </c>
      <c r="D34" s="367" t="s">
        <v>626</v>
      </c>
      <c r="E34" s="367">
        <v>655</v>
      </c>
      <c r="F34" s="367" t="s">
        <v>32</v>
      </c>
      <c r="G34" s="431">
        <v>628</v>
      </c>
      <c r="H34" s="367">
        <v>0</v>
      </c>
      <c r="I34" s="96">
        <v>13</v>
      </c>
      <c r="J34" s="96">
        <v>26</v>
      </c>
      <c r="K34" s="96">
        <v>4</v>
      </c>
      <c r="L34" s="96">
        <v>39</v>
      </c>
      <c r="M34" s="96">
        <v>27</v>
      </c>
      <c r="N34" s="96">
        <v>10</v>
      </c>
      <c r="O34" s="96">
        <v>3</v>
      </c>
      <c r="P34" s="96">
        <v>5</v>
      </c>
      <c r="Q34" s="96">
        <v>60</v>
      </c>
      <c r="S34" s="96">
        <v>41</v>
      </c>
      <c r="T34" s="368">
        <v>0</v>
      </c>
      <c r="U34" s="368">
        <v>0</v>
      </c>
      <c r="W34" s="96">
        <v>91</v>
      </c>
      <c r="X34" s="96">
        <v>40</v>
      </c>
      <c r="AB34" s="96">
        <v>0</v>
      </c>
      <c r="AC34" s="96">
        <v>10</v>
      </c>
      <c r="AD34" s="96">
        <f t="shared" si="0"/>
        <v>369</v>
      </c>
    </row>
    <row r="35" spans="1:30" ht="15">
      <c r="A35" s="366">
        <v>7</v>
      </c>
      <c r="B35" s="367">
        <v>71</v>
      </c>
      <c r="C35" s="367" t="s">
        <v>616</v>
      </c>
      <c r="D35" s="367" t="s">
        <v>627</v>
      </c>
      <c r="E35" s="367">
        <v>656</v>
      </c>
      <c r="F35" s="367" t="s">
        <v>31</v>
      </c>
      <c r="G35" s="622">
        <v>602</v>
      </c>
      <c r="H35" s="367">
        <v>0</v>
      </c>
      <c r="I35" s="96">
        <v>7</v>
      </c>
      <c r="J35" s="96">
        <v>9</v>
      </c>
      <c r="K35" s="96">
        <v>4</v>
      </c>
      <c r="L35" s="96">
        <v>21</v>
      </c>
      <c r="M35" s="96">
        <v>78</v>
      </c>
      <c r="N35" s="96">
        <v>3</v>
      </c>
      <c r="O35" s="96">
        <v>1</v>
      </c>
      <c r="P35" s="96">
        <v>4</v>
      </c>
      <c r="Q35" s="96">
        <v>122</v>
      </c>
      <c r="S35" s="96">
        <v>13</v>
      </c>
      <c r="T35" s="368">
        <v>0</v>
      </c>
      <c r="U35" s="368">
        <v>2</v>
      </c>
      <c r="W35" s="96">
        <v>36</v>
      </c>
      <c r="X35" s="96">
        <v>59</v>
      </c>
      <c r="AB35" s="96">
        <v>0</v>
      </c>
      <c r="AC35" s="96">
        <v>23</v>
      </c>
      <c r="AD35" s="96">
        <f t="shared" si="0"/>
        <v>382</v>
      </c>
    </row>
    <row r="36" spans="1:30" ht="15">
      <c r="A36" s="366">
        <v>7</v>
      </c>
      <c r="B36" s="367">
        <v>71</v>
      </c>
      <c r="C36" s="367" t="s">
        <v>616</v>
      </c>
      <c r="D36" s="367" t="s">
        <v>627</v>
      </c>
      <c r="E36" s="367">
        <v>656</v>
      </c>
      <c r="F36" s="367" t="s">
        <v>32</v>
      </c>
      <c r="G36" s="622">
        <v>601</v>
      </c>
      <c r="H36" s="367">
        <v>2</v>
      </c>
      <c r="I36" s="96">
        <v>8</v>
      </c>
      <c r="J36" s="96">
        <v>8</v>
      </c>
      <c r="K36" s="96">
        <v>3</v>
      </c>
      <c r="L36" s="96">
        <v>21</v>
      </c>
      <c r="M36" s="96">
        <v>73</v>
      </c>
      <c r="N36" s="96">
        <v>1</v>
      </c>
      <c r="O36" s="96">
        <v>4</v>
      </c>
      <c r="P36" s="96">
        <v>2</v>
      </c>
      <c r="Q36" s="96">
        <v>97</v>
      </c>
      <c r="S36" s="96">
        <v>12</v>
      </c>
      <c r="T36" s="368">
        <v>0</v>
      </c>
      <c r="U36" s="368">
        <v>0</v>
      </c>
      <c r="W36" s="96">
        <v>28</v>
      </c>
      <c r="X36" s="96">
        <v>76</v>
      </c>
      <c r="AB36" s="96">
        <v>0</v>
      </c>
      <c r="AC36" s="96">
        <v>22</v>
      </c>
      <c r="AD36" s="96">
        <f t="shared" si="0"/>
        <v>357</v>
      </c>
    </row>
    <row r="37" spans="1:30">
      <c r="A37" s="366">
        <v>7</v>
      </c>
      <c r="B37" s="367">
        <v>71</v>
      </c>
      <c r="C37" s="367" t="s">
        <v>616</v>
      </c>
      <c r="D37" s="367" t="s">
        <v>628</v>
      </c>
      <c r="E37" s="367">
        <v>657</v>
      </c>
      <c r="F37" s="367" t="s">
        <v>31</v>
      </c>
      <c r="G37" s="431">
        <v>667</v>
      </c>
      <c r="H37" s="367">
        <v>0</v>
      </c>
      <c r="I37" s="96">
        <v>13</v>
      </c>
      <c r="J37" s="96">
        <v>4</v>
      </c>
      <c r="K37" s="96">
        <v>4</v>
      </c>
      <c r="L37" s="96">
        <v>38</v>
      </c>
      <c r="M37" s="96">
        <v>51</v>
      </c>
      <c r="N37" s="96">
        <v>18</v>
      </c>
      <c r="O37" s="96">
        <v>1</v>
      </c>
      <c r="P37" s="96">
        <v>5</v>
      </c>
      <c r="Q37" s="96">
        <v>44</v>
      </c>
      <c r="S37" s="96">
        <v>49</v>
      </c>
      <c r="T37" s="368">
        <v>1</v>
      </c>
      <c r="U37" s="368">
        <v>0</v>
      </c>
      <c r="W37" s="96">
        <v>69</v>
      </c>
      <c r="X37" s="96">
        <v>70</v>
      </c>
      <c r="AB37" s="96">
        <v>0</v>
      </c>
      <c r="AC37" s="96">
        <v>2</v>
      </c>
      <c r="AD37" s="96">
        <f t="shared" si="0"/>
        <v>369</v>
      </c>
    </row>
    <row r="38" spans="1:30" ht="15">
      <c r="A38" s="366">
        <v>7</v>
      </c>
      <c r="B38" s="367">
        <v>71</v>
      </c>
      <c r="C38" s="367" t="s">
        <v>616</v>
      </c>
      <c r="D38" s="367" t="s">
        <v>628</v>
      </c>
      <c r="E38" s="367">
        <v>657</v>
      </c>
      <c r="F38" s="367" t="s">
        <v>32</v>
      </c>
      <c r="G38" s="622">
        <v>666</v>
      </c>
      <c r="H38" s="367">
        <v>0</v>
      </c>
      <c r="I38" s="96">
        <v>8</v>
      </c>
      <c r="J38" s="96">
        <v>12</v>
      </c>
      <c r="K38" s="96">
        <v>1</v>
      </c>
      <c r="L38" s="96">
        <v>33</v>
      </c>
      <c r="M38" s="96">
        <v>64</v>
      </c>
      <c r="N38" s="96">
        <v>18</v>
      </c>
      <c r="O38" s="96">
        <v>2</v>
      </c>
      <c r="P38" s="96">
        <v>4</v>
      </c>
      <c r="Q38" s="96">
        <v>30</v>
      </c>
      <c r="S38" s="96">
        <v>35</v>
      </c>
      <c r="T38" s="368">
        <v>0</v>
      </c>
      <c r="U38" s="368">
        <v>0</v>
      </c>
      <c r="W38" s="96">
        <v>49</v>
      </c>
      <c r="X38" s="96">
        <v>69</v>
      </c>
      <c r="AB38" s="96">
        <v>0</v>
      </c>
      <c r="AC38" s="96">
        <v>18</v>
      </c>
      <c r="AD38" s="96">
        <f t="shared" si="0"/>
        <v>343</v>
      </c>
    </row>
    <row r="39" spans="1:30" ht="25.5">
      <c r="A39" s="366">
        <v>7</v>
      </c>
      <c r="B39" s="367">
        <v>71</v>
      </c>
      <c r="C39" s="367" t="s">
        <v>616</v>
      </c>
      <c r="D39" s="367" t="s">
        <v>629</v>
      </c>
      <c r="E39" s="367">
        <v>658</v>
      </c>
      <c r="F39" s="367" t="s">
        <v>31</v>
      </c>
      <c r="G39" s="431">
        <v>441</v>
      </c>
      <c r="H39" s="367">
        <v>2</v>
      </c>
      <c r="I39" s="96">
        <v>9</v>
      </c>
      <c r="J39" s="96">
        <v>26</v>
      </c>
      <c r="K39" s="96">
        <v>3</v>
      </c>
      <c r="L39" s="96">
        <v>3</v>
      </c>
      <c r="M39" s="96">
        <v>18</v>
      </c>
      <c r="N39" s="96">
        <v>5</v>
      </c>
      <c r="O39" s="96">
        <v>3</v>
      </c>
      <c r="P39" s="96">
        <v>2</v>
      </c>
      <c r="Q39" s="96">
        <v>20</v>
      </c>
      <c r="S39" s="96">
        <v>25</v>
      </c>
      <c r="T39" s="368">
        <v>0</v>
      </c>
      <c r="U39" s="368">
        <v>0</v>
      </c>
      <c r="W39" s="96">
        <v>57</v>
      </c>
      <c r="X39" s="96">
        <v>54</v>
      </c>
      <c r="AB39" s="96">
        <v>0</v>
      </c>
      <c r="AC39" s="96">
        <v>14</v>
      </c>
      <c r="AD39" s="96">
        <f t="shared" si="0"/>
        <v>241</v>
      </c>
    </row>
    <row r="40" spans="1:30">
      <c r="A40" s="366">
        <v>7</v>
      </c>
      <c r="B40" s="367">
        <v>71</v>
      </c>
      <c r="C40" s="367" t="s">
        <v>616</v>
      </c>
      <c r="D40" s="367" t="s">
        <v>630</v>
      </c>
      <c r="E40" s="367">
        <v>659</v>
      </c>
      <c r="F40" s="367" t="s">
        <v>31</v>
      </c>
      <c r="G40" s="431">
        <v>462</v>
      </c>
      <c r="H40" s="367">
        <v>0</v>
      </c>
      <c r="I40" s="96">
        <v>25</v>
      </c>
      <c r="J40" s="96">
        <v>16</v>
      </c>
      <c r="K40" s="96">
        <v>2</v>
      </c>
      <c r="L40" s="96">
        <v>20</v>
      </c>
      <c r="M40" s="96">
        <v>39</v>
      </c>
      <c r="N40" s="96">
        <v>20</v>
      </c>
      <c r="O40" s="96">
        <v>0</v>
      </c>
      <c r="P40" s="96">
        <v>4</v>
      </c>
      <c r="Q40" s="96">
        <v>49</v>
      </c>
      <c r="S40" s="96">
        <v>14</v>
      </c>
      <c r="T40" s="368">
        <v>0</v>
      </c>
      <c r="U40" s="368">
        <v>0</v>
      </c>
      <c r="W40" s="96">
        <v>32</v>
      </c>
      <c r="X40" s="96">
        <v>53</v>
      </c>
      <c r="AB40" s="96">
        <v>0</v>
      </c>
      <c r="AC40" s="96">
        <v>14</v>
      </c>
      <c r="AD40" s="96">
        <f t="shared" si="0"/>
        <v>288</v>
      </c>
    </row>
    <row r="41" spans="1:30">
      <c r="A41" s="366">
        <v>7</v>
      </c>
      <c r="B41" s="367">
        <v>71</v>
      </c>
      <c r="C41" s="367" t="s">
        <v>616</v>
      </c>
      <c r="D41" s="367" t="s">
        <v>630</v>
      </c>
      <c r="E41" s="367">
        <v>659</v>
      </c>
      <c r="F41" s="367" t="s">
        <v>32</v>
      </c>
      <c r="G41" s="431">
        <v>461</v>
      </c>
      <c r="H41" s="367">
        <v>0</v>
      </c>
      <c r="I41" s="96">
        <v>26</v>
      </c>
      <c r="J41" s="96">
        <v>8</v>
      </c>
      <c r="K41" s="96">
        <v>3</v>
      </c>
      <c r="L41" s="96">
        <v>7</v>
      </c>
      <c r="M41" s="96">
        <v>52</v>
      </c>
      <c r="N41" s="96">
        <v>8</v>
      </c>
      <c r="O41" s="96">
        <v>1</v>
      </c>
      <c r="P41" s="96">
        <v>11</v>
      </c>
      <c r="Q41" s="96">
        <v>43</v>
      </c>
      <c r="S41" s="96">
        <v>9</v>
      </c>
      <c r="T41" s="368">
        <v>0</v>
      </c>
      <c r="U41" s="368">
        <v>0</v>
      </c>
      <c r="W41" s="96">
        <v>17</v>
      </c>
      <c r="X41" s="96">
        <v>52</v>
      </c>
      <c r="AB41" s="96">
        <v>0</v>
      </c>
      <c r="AC41" s="96">
        <v>12</v>
      </c>
      <c r="AD41" s="96">
        <f t="shared" si="0"/>
        <v>249</v>
      </c>
    </row>
    <row r="42" spans="1:30">
      <c r="A42" s="366">
        <v>7</v>
      </c>
      <c r="B42" s="367">
        <v>71</v>
      </c>
      <c r="C42" s="367" t="s">
        <v>616</v>
      </c>
      <c r="D42" s="367" t="s">
        <v>631</v>
      </c>
      <c r="E42" s="367">
        <v>659</v>
      </c>
      <c r="F42" s="367" t="s">
        <v>79</v>
      </c>
      <c r="G42" s="431">
        <v>599</v>
      </c>
      <c r="H42" s="367">
        <v>0</v>
      </c>
      <c r="I42" s="96">
        <v>26</v>
      </c>
      <c r="J42" s="96">
        <v>10</v>
      </c>
      <c r="K42" s="96">
        <v>6</v>
      </c>
      <c r="L42" s="96">
        <v>48</v>
      </c>
      <c r="M42" s="96">
        <v>60</v>
      </c>
      <c r="N42" s="96">
        <v>9</v>
      </c>
      <c r="O42" s="96">
        <v>0</v>
      </c>
      <c r="P42" s="96">
        <v>6</v>
      </c>
      <c r="Q42" s="96">
        <v>65</v>
      </c>
      <c r="S42" s="96">
        <v>59</v>
      </c>
      <c r="T42" s="368">
        <v>0</v>
      </c>
      <c r="U42" s="368">
        <v>0</v>
      </c>
      <c r="W42" s="96">
        <v>39</v>
      </c>
      <c r="X42" s="96">
        <v>2</v>
      </c>
      <c r="AB42" s="96">
        <v>0</v>
      </c>
      <c r="AC42" s="96">
        <v>23</v>
      </c>
      <c r="AD42" s="96">
        <f t="shared" si="0"/>
        <v>353</v>
      </c>
    </row>
    <row r="43" spans="1:30" ht="15">
      <c r="A43" s="366">
        <v>7</v>
      </c>
      <c r="B43" s="367">
        <v>71</v>
      </c>
      <c r="C43" s="367" t="s">
        <v>616</v>
      </c>
      <c r="D43" s="367" t="s">
        <v>632</v>
      </c>
      <c r="E43" s="367">
        <v>660</v>
      </c>
      <c r="F43" s="367" t="s">
        <v>31</v>
      </c>
      <c r="G43" s="622">
        <v>484</v>
      </c>
      <c r="H43" s="367">
        <v>1</v>
      </c>
      <c r="I43" s="96">
        <v>27</v>
      </c>
      <c r="J43" s="96">
        <v>7</v>
      </c>
      <c r="K43" s="96">
        <v>3</v>
      </c>
      <c r="L43" s="96">
        <v>0</v>
      </c>
      <c r="M43" s="96">
        <v>42</v>
      </c>
      <c r="N43" s="96">
        <v>0</v>
      </c>
      <c r="O43" s="96">
        <v>2</v>
      </c>
      <c r="P43" s="96">
        <v>11</v>
      </c>
      <c r="Q43" s="96">
        <v>7</v>
      </c>
      <c r="S43" s="96">
        <v>26</v>
      </c>
      <c r="T43" s="368">
        <v>0</v>
      </c>
      <c r="U43" s="368">
        <v>0</v>
      </c>
      <c r="W43" s="96">
        <v>120</v>
      </c>
      <c r="X43" s="96">
        <v>16</v>
      </c>
      <c r="AB43" s="96">
        <v>0</v>
      </c>
      <c r="AC43" s="96">
        <v>25</v>
      </c>
      <c r="AD43" s="96">
        <f t="shared" si="0"/>
        <v>287</v>
      </c>
    </row>
    <row r="44" spans="1:30" ht="15">
      <c r="A44" s="366">
        <v>7</v>
      </c>
      <c r="B44" s="367">
        <v>71</v>
      </c>
      <c r="C44" s="367" t="s">
        <v>616</v>
      </c>
      <c r="D44" s="367" t="s">
        <v>632</v>
      </c>
      <c r="E44" s="367">
        <v>660</v>
      </c>
      <c r="F44" s="367" t="s">
        <v>32</v>
      </c>
      <c r="G44" s="622">
        <v>483</v>
      </c>
      <c r="H44" s="367">
        <v>0</v>
      </c>
      <c r="I44" s="96">
        <v>29</v>
      </c>
      <c r="J44" s="96">
        <v>2</v>
      </c>
      <c r="K44" s="96">
        <v>0</v>
      </c>
      <c r="L44" s="96">
        <v>1</v>
      </c>
      <c r="M44" s="96">
        <v>46</v>
      </c>
      <c r="N44" s="96">
        <v>0</v>
      </c>
      <c r="O44" s="96">
        <v>1</v>
      </c>
      <c r="P44" s="96">
        <v>12</v>
      </c>
      <c r="Q44" s="96">
        <v>3</v>
      </c>
      <c r="S44" s="96">
        <v>26</v>
      </c>
      <c r="T44" s="368">
        <v>0</v>
      </c>
      <c r="U44" s="368">
        <v>0</v>
      </c>
      <c r="W44" s="96">
        <v>123</v>
      </c>
      <c r="X44" s="96">
        <v>19</v>
      </c>
      <c r="AB44" s="96">
        <v>0</v>
      </c>
      <c r="AC44" s="96">
        <v>28</v>
      </c>
      <c r="AD44" s="96">
        <f t="shared" si="0"/>
        <v>290</v>
      </c>
    </row>
    <row r="45" spans="1:30">
      <c r="B45" s="101" t="s">
        <v>63</v>
      </c>
      <c r="C45" s="681" t="s">
        <v>64</v>
      </c>
      <c r="D45" s="681"/>
      <c r="E45" s="369"/>
      <c r="F45" s="369"/>
      <c r="G45" s="547">
        <f t="shared" ref="G45:Q45" si="1">SUM(G2:G44)</f>
        <v>22965</v>
      </c>
      <c r="H45" s="370">
        <f t="shared" si="1"/>
        <v>43</v>
      </c>
      <c r="I45" s="370">
        <f t="shared" si="1"/>
        <v>742</v>
      </c>
      <c r="J45" s="102">
        <f t="shared" si="1"/>
        <v>584</v>
      </c>
      <c r="K45" s="102">
        <f t="shared" si="1"/>
        <v>87</v>
      </c>
      <c r="L45" s="102">
        <f t="shared" si="1"/>
        <v>1346</v>
      </c>
      <c r="M45" s="102">
        <f t="shared" si="1"/>
        <v>1983</v>
      </c>
      <c r="N45" s="102">
        <f t="shared" si="1"/>
        <v>193</v>
      </c>
      <c r="O45" s="102">
        <f t="shared" si="1"/>
        <v>54</v>
      </c>
      <c r="P45" s="102">
        <f t="shared" si="1"/>
        <v>272</v>
      </c>
      <c r="Q45" s="102">
        <f t="shared" si="1"/>
        <v>2324</v>
      </c>
      <c r="S45" s="102">
        <f>SUM(S2:S44)</f>
        <v>1207</v>
      </c>
      <c r="T45" s="102">
        <f>SUM(T2:T44)</f>
        <v>6</v>
      </c>
      <c r="U45" s="102">
        <f>SUM(U2:U44)</f>
        <v>32</v>
      </c>
      <c r="W45" s="102">
        <f>SUM(W2:W44)</f>
        <v>3379</v>
      </c>
      <c r="X45" s="102">
        <f>SUM(X2:X44)</f>
        <v>1132</v>
      </c>
      <c r="AB45" s="102">
        <f>SUM(AB2:AB44)</f>
        <v>1</v>
      </c>
      <c r="AC45" s="102">
        <f>SUM(AC2:AC44)</f>
        <v>662</v>
      </c>
      <c r="AD45" s="102">
        <f>SUM(AD2:AD44)</f>
        <v>14047</v>
      </c>
    </row>
    <row r="46" spans="1:30">
      <c r="E46" s="371"/>
      <c r="F46" s="371"/>
      <c r="T46" s="100">
        <v>3</v>
      </c>
      <c r="U46" s="100">
        <v>16</v>
      </c>
    </row>
    <row r="47" spans="1:30">
      <c r="B47" s="101" t="s">
        <v>65</v>
      </c>
      <c r="C47" s="682" t="s">
        <v>66</v>
      </c>
      <c r="D47" s="683"/>
      <c r="E47" s="683"/>
      <c r="F47" s="684"/>
      <c r="G47" s="550" t="s">
        <v>6</v>
      </c>
      <c r="H47" s="284" t="s">
        <v>7</v>
      </c>
      <c r="I47" s="284" t="s">
        <v>8</v>
      </c>
      <c r="J47" s="284" t="s">
        <v>9</v>
      </c>
      <c r="K47" s="284" t="s">
        <v>10</v>
      </c>
      <c r="L47" s="284" t="s">
        <v>11</v>
      </c>
      <c r="M47" s="284" t="s">
        <v>12</v>
      </c>
      <c r="N47" s="284" t="s">
        <v>13</v>
      </c>
      <c r="O47" s="284" t="s">
        <v>14</v>
      </c>
      <c r="P47" s="284" t="s">
        <v>15</v>
      </c>
      <c r="Q47" s="284" t="s">
        <v>16</v>
      </c>
      <c r="R47" s="284" t="s">
        <v>17</v>
      </c>
      <c r="S47" s="284" t="s">
        <v>18</v>
      </c>
      <c r="T47" s="284" t="s">
        <v>22</v>
      </c>
      <c r="U47" s="284" t="s">
        <v>23</v>
      </c>
      <c r="V47" s="284" t="s">
        <v>24</v>
      </c>
      <c r="W47" s="284" t="s">
        <v>25</v>
      </c>
      <c r="X47" s="284" t="s">
        <v>26</v>
      </c>
      <c r="Y47" s="284" t="s">
        <v>27</v>
      </c>
      <c r="Z47" s="284" t="s">
        <v>28</v>
      </c>
      <c r="AA47" s="364" t="s">
        <v>29</v>
      </c>
      <c r="AC47" s="365"/>
    </row>
    <row r="48" spans="1:30">
      <c r="C48" s="685"/>
      <c r="D48" s="686"/>
      <c r="E48" s="686"/>
      <c r="F48" s="687"/>
      <c r="G48" s="548">
        <f>G45</f>
        <v>22965</v>
      </c>
      <c r="H48" s="96">
        <f>H45+3</f>
        <v>46</v>
      </c>
      <c r="I48" s="96">
        <f>I45+16</f>
        <v>758</v>
      </c>
      <c r="J48" s="96">
        <f>J45+3</f>
        <v>587</v>
      </c>
      <c r="K48" s="96">
        <f>K45+16</f>
        <v>103</v>
      </c>
      <c r="L48" s="96">
        <f t="shared" ref="L48:Q48" si="2">L45</f>
        <v>1346</v>
      </c>
      <c r="M48" s="96">
        <f t="shared" si="2"/>
        <v>1983</v>
      </c>
      <c r="N48" s="96">
        <f t="shared" si="2"/>
        <v>193</v>
      </c>
      <c r="O48" s="96">
        <f t="shared" si="2"/>
        <v>54</v>
      </c>
      <c r="P48" s="96">
        <f t="shared" si="2"/>
        <v>272</v>
      </c>
      <c r="Q48" s="96">
        <f t="shared" si="2"/>
        <v>2324</v>
      </c>
      <c r="S48" s="96">
        <f>S45</f>
        <v>1207</v>
      </c>
      <c r="T48" s="96">
        <f>W45</f>
        <v>3379</v>
      </c>
      <c r="U48" s="96">
        <f>X45</f>
        <v>1132</v>
      </c>
      <c r="Y48" s="96">
        <v>1</v>
      </c>
      <c r="Z48" s="96">
        <v>662</v>
      </c>
      <c r="AA48" s="372">
        <f>SUM(H48:Z48)</f>
        <v>14047</v>
      </c>
      <c r="AC48" s="373"/>
    </row>
    <row r="49" spans="1:30">
      <c r="E49" s="371"/>
      <c r="F49" s="371"/>
    </row>
    <row r="50" spans="1:30" ht="25.5" customHeight="1">
      <c r="B50" s="101" t="s">
        <v>67</v>
      </c>
      <c r="C50" s="688" t="s">
        <v>68</v>
      </c>
      <c r="D50" s="688"/>
      <c r="E50" s="688"/>
      <c r="F50" s="688"/>
      <c r="G50" s="550" t="s">
        <v>6</v>
      </c>
      <c r="H50" s="672" t="s">
        <v>69</v>
      </c>
      <c r="I50" s="673"/>
      <c r="J50" s="667" t="s">
        <v>70</v>
      </c>
      <c r="K50" s="667"/>
      <c r="L50" s="284" t="s">
        <v>11</v>
      </c>
      <c r="M50" s="284" t="s">
        <v>12</v>
      </c>
      <c r="N50" s="284" t="s">
        <v>13</v>
      </c>
      <c r="O50" s="284" t="s">
        <v>14</v>
      </c>
      <c r="P50" s="284" t="s">
        <v>15</v>
      </c>
      <c r="Q50" s="284" t="s">
        <v>16</v>
      </c>
      <c r="R50" s="284" t="s">
        <v>17</v>
      </c>
      <c r="S50" s="284" t="s">
        <v>18</v>
      </c>
      <c r="T50" s="284" t="s">
        <v>22</v>
      </c>
      <c r="U50" s="284" t="s">
        <v>23</v>
      </c>
      <c r="V50" s="284" t="s">
        <v>24</v>
      </c>
      <c r="W50" s="284" t="s">
        <v>25</v>
      </c>
      <c r="X50" s="284" t="s">
        <v>26</v>
      </c>
      <c r="Y50" s="284" t="s">
        <v>27</v>
      </c>
      <c r="Z50" s="284" t="s">
        <v>28</v>
      </c>
      <c r="AA50" s="364" t="s">
        <v>29</v>
      </c>
      <c r="AC50" s="365"/>
    </row>
    <row r="51" spans="1:30">
      <c r="C51" s="688"/>
      <c r="D51" s="688"/>
      <c r="E51" s="688"/>
      <c r="F51" s="688"/>
      <c r="G51" s="548">
        <f>G45</f>
        <v>22965</v>
      </c>
      <c r="H51" s="689">
        <f>H48+J48</f>
        <v>633</v>
      </c>
      <c r="I51" s="689"/>
      <c r="J51" s="689">
        <f>I48+K48</f>
        <v>861</v>
      </c>
      <c r="K51" s="689"/>
      <c r="L51" s="96">
        <f>L48</f>
        <v>1346</v>
      </c>
      <c r="M51" s="96">
        <f t="shared" ref="M51:Q51" si="3">M48</f>
        <v>1983</v>
      </c>
      <c r="N51" s="96">
        <f t="shared" si="3"/>
        <v>193</v>
      </c>
      <c r="O51" s="96">
        <f t="shared" si="3"/>
        <v>54</v>
      </c>
      <c r="P51" s="96">
        <f t="shared" si="3"/>
        <v>272</v>
      </c>
      <c r="Q51" s="96">
        <f t="shared" si="3"/>
        <v>2324</v>
      </c>
      <c r="R51" s="100" t="s">
        <v>790</v>
      </c>
      <c r="S51" s="96">
        <f>S48</f>
        <v>1207</v>
      </c>
      <c r="T51" s="96">
        <f>T48</f>
        <v>3379</v>
      </c>
      <c r="U51" s="96">
        <f t="shared" ref="U51" si="4">U48</f>
        <v>1132</v>
      </c>
      <c r="V51" s="100" t="s">
        <v>790</v>
      </c>
      <c r="W51" s="100" t="s">
        <v>790</v>
      </c>
      <c r="X51" s="100" t="s">
        <v>790</v>
      </c>
      <c r="Y51" s="96">
        <f>Y48</f>
        <v>1</v>
      </c>
      <c r="Z51" s="96">
        <f>Z48</f>
        <v>662</v>
      </c>
      <c r="AA51" s="372">
        <f>SUM(H51:Z51)</f>
        <v>14047</v>
      </c>
      <c r="AC51" s="95"/>
    </row>
    <row r="54" spans="1:30">
      <c r="A54" s="276" t="s">
        <v>0</v>
      </c>
      <c r="B54" s="362" t="s">
        <v>1</v>
      </c>
      <c r="C54" s="363" t="s">
        <v>2</v>
      </c>
      <c r="D54" s="363" t="s">
        <v>3</v>
      </c>
      <c r="E54" s="345" t="s">
        <v>4</v>
      </c>
      <c r="F54" s="345" t="s">
        <v>5</v>
      </c>
      <c r="G54" s="345" t="s">
        <v>6</v>
      </c>
      <c r="H54" s="313" t="s">
        <v>7</v>
      </c>
      <c r="I54" s="313" t="s">
        <v>8</v>
      </c>
      <c r="J54" s="284" t="s">
        <v>9</v>
      </c>
      <c r="K54" s="284" t="s">
        <v>10</v>
      </c>
      <c r="L54" s="284" t="s">
        <v>11</v>
      </c>
      <c r="M54" s="284" t="s">
        <v>12</v>
      </c>
      <c r="N54" s="284" t="s">
        <v>13</v>
      </c>
      <c r="O54" s="284" t="s">
        <v>14</v>
      </c>
      <c r="P54" s="284" t="s">
        <v>15</v>
      </c>
      <c r="Q54" s="284" t="s">
        <v>16</v>
      </c>
      <c r="R54" s="284" t="s">
        <v>17</v>
      </c>
      <c r="S54" s="284" t="s">
        <v>18</v>
      </c>
      <c r="T54" s="286" t="s">
        <v>19</v>
      </c>
      <c r="U54" s="286" t="s">
        <v>20</v>
      </c>
      <c r="V54" s="286" t="s">
        <v>21</v>
      </c>
      <c r="W54" s="284" t="s">
        <v>22</v>
      </c>
      <c r="X54" s="284" t="s">
        <v>23</v>
      </c>
      <c r="Y54" s="284" t="s">
        <v>24</v>
      </c>
      <c r="Z54" s="284" t="s">
        <v>25</v>
      </c>
      <c r="AA54" s="284" t="s">
        <v>26</v>
      </c>
      <c r="AB54" s="284" t="s">
        <v>27</v>
      </c>
      <c r="AC54" s="284" t="s">
        <v>28</v>
      </c>
      <c r="AD54" s="284" t="s">
        <v>29</v>
      </c>
    </row>
    <row r="55" spans="1:30">
      <c r="A55" s="366">
        <v>7</v>
      </c>
      <c r="B55" s="367">
        <v>85</v>
      </c>
      <c r="C55" s="367" t="s">
        <v>633</v>
      </c>
      <c r="D55" s="367" t="s">
        <v>633</v>
      </c>
      <c r="E55" s="367">
        <v>738</v>
      </c>
      <c r="F55" s="367" t="s">
        <v>31</v>
      </c>
      <c r="G55" s="431">
        <v>418</v>
      </c>
      <c r="H55" s="367">
        <v>2</v>
      </c>
      <c r="I55" s="96">
        <v>168</v>
      </c>
      <c r="J55" s="96">
        <v>7</v>
      </c>
      <c r="K55" s="96">
        <v>6</v>
      </c>
      <c r="L55" s="96">
        <v>80</v>
      </c>
      <c r="M55" s="96"/>
      <c r="N55" s="96"/>
      <c r="O55" s="96"/>
      <c r="P55" s="96"/>
      <c r="Q55" s="96">
        <v>20</v>
      </c>
      <c r="R55" s="96"/>
      <c r="S55" s="96"/>
      <c r="T55" s="368">
        <v>0</v>
      </c>
      <c r="U55" s="368">
        <v>20</v>
      </c>
      <c r="AB55" s="96">
        <v>0</v>
      </c>
      <c r="AC55" s="96">
        <v>7</v>
      </c>
      <c r="AD55" s="96">
        <f>SUM(H55:AC55)</f>
        <v>310</v>
      </c>
    </row>
    <row r="56" spans="1:30" ht="15">
      <c r="A56" s="366">
        <v>7</v>
      </c>
      <c r="B56" s="367">
        <v>85</v>
      </c>
      <c r="C56" s="367" t="s">
        <v>633</v>
      </c>
      <c r="D56" s="367" t="s">
        <v>633</v>
      </c>
      <c r="E56" s="367">
        <v>738</v>
      </c>
      <c r="F56" s="367" t="s">
        <v>32</v>
      </c>
      <c r="G56" s="622">
        <v>417</v>
      </c>
      <c r="H56" s="367">
        <v>2</v>
      </c>
      <c r="I56" s="96">
        <v>153</v>
      </c>
      <c r="J56" s="96">
        <v>3</v>
      </c>
      <c r="K56" s="96">
        <v>5</v>
      </c>
      <c r="L56" s="96">
        <v>109</v>
      </c>
      <c r="M56" s="96"/>
      <c r="N56" s="96"/>
      <c r="O56" s="96"/>
      <c r="P56" s="96"/>
      <c r="Q56" s="96">
        <v>15</v>
      </c>
      <c r="R56" s="96"/>
      <c r="S56" s="96"/>
      <c r="T56" s="368">
        <v>1</v>
      </c>
      <c r="U56" s="368">
        <v>14</v>
      </c>
      <c r="AB56" s="96">
        <v>0</v>
      </c>
      <c r="AC56" s="96">
        <v>7</v>
      </c>
      <c r="AD56" s="96">
        <f>SUM(H56:AC56)</f>
        <v>309</v>
      </c>
    </row>
    <row r="57" spans="1:30" ht="15">
      <c r="A57" s="366">
        <v>7</v>
      </c>
      <c r="B57" s="367">
        <v>85</v>
      </c>
      <c r="C57" s="367" t="s">
        <v>633</v>
      </c>
      <c r="D57" s="367" t="s">
        <v>634</v>
      </c>
      <c r="E57" s="367">
        <v>739</v>
      </c>
      <c r="F57" s="367" t="s">
        <v>31</v>
      </c>
      <c r="G57" s="622">
        <v>497</v>
      </c>
      <c r="H57" s="367">
        <v>0</v>
      </c>
      <c r="I57" s="96">
        <v>58</v>
      </c>
      <c r="J57" s="96">
        <v>6</v>
      </c>
      <c r="K57" s="96">
        <v>8</v>
      </c>
      <c r="L57" s="96">
        <v>251</v>
      </c>
      <c r="M57" s="96"/>
      <c r="N57" s="96"/>
      <c r="O57" s="96"/>
      <c r="P57" s="96"/>
      <c r="Q57" s="96">
        <v>26</v>
      </c>
      <c r="R57" s="96"/>
      <c r="S57" s="96"/>
      <c r="T57" s="368">
        <v>0</v>
      </c>
      <c r="U57" s="368">
        <v>1</v>
      </c>
      <c r="AB57" s="96">
        <v>0</v>
      </c>
      <c r="AC57" s="96">
        <v>15</v>
      </c>
      <c r="AD57" s="96">
        <f>SUM(H57:AC57)</f>
        <v>365</v>
      </c>
    </row>
    <row r="58" spans="1:30">
      <c r="A58" s="366">
        <v>7</v>
      </c>
      <c r="B58" s="367">
        <v>85</v>
      </c>
      <c r="C58" s="367" t="s">
        <v>633</v>
      </c>
      <c r="D58" s="367" t="s">
        <v>635</v>
      </c>
      <c r="E58" s="367">
        <v>740</v>
      </c>
      <c r="F58" s="367" t="s">
        <v>31</v>
      </c>
      <c r="G58" s="431">
        <v>655</v>
      </c>
      <c r="H58" s="367">
        <v>1</v>
      </c>
      <c r="I58" s="96">
        <v>180</v>
      </c>
      <c r="J58" s="96">
        <v>9</v>
      </c>
      <c r="K58" s="96">
        <v>12</v>
      </c>
      <c r="L58" s="96">
        <v>224</v>
      </c>
      <c r="M58" s="96"/>
      <c r="N58" s="96"/>
      <c r="O58" s="96"/>
      <c r="P58" s="96"/>
      <c r="Q58" s="96">
        <v>19</v>
      </c>
      <c r="R58" s="96"/>
      <c r="S58" s="96"/>
      <c r="T58" s="368">
        <v>0</v>
      </c>
      <c r="U58" s="368">
        <v>9</v>
      </c>
      <c r="AB58" s="96">
        <v>0</v>
      </c>
      <c r="AC58" s="96">
        <v>18</v>
      </c>
      <c r="AD58" s="96">
        <f>SUM(H58:AC58)</f>
        <v>472</v>
      </c>
    </row>
    <row r="59" spans="1:30">
      <c r="B59" s="101" t="s">
        <v>63</v>
      </c>
      <c r="C59" s="681" t="s">
        <v>64</v>
      </c>
      <c r="D59" s="681"/>
      <c r="E59" s="369"/>
      <c r="F59" s="369"/>
      <c r="G59" s="547">
        <f>SUM(G55:G58)</f>
        <v>1987</v>
      </c>
      <c r="H59" s="370">
        <f t="shared" ref="H59:U59" si="5">SUM(H55:H58)</f>
        <v>5</v>
      </c>
      <c r="I59" s="370">
        <f t="shared" si="5"/>
        <v>559</v>
      </c>
      <c r="J59" s="102">
        <f t="shared" si="5"/>
        <v>25</v>
      </c>
      <c r="K59" s="102">
        <f t="shared" si="5"/>
        <v>31</v>
      </c>
      <c r="L59" s="102">
        <f t="shared" si="5"/>
        <v>664</v>
      </c>
      <c r="M59" s="102">
        <f t="shared" si="5"/>
        <v>0</v>
      </c>
      <c r="N59" s="102">
        <f t="shared" si="5"/>
        <v>0</v>
      </c>
      <c r="O59" s="102">
        <f t="shared" si="5"/>
        <v>0</v>
      </c>
      <c r="P59" s="102">
        <f t="shared" si="5"/>
        <v>0</v>
      </c>
      <c r="Q59" s="102">
        <f t="shared" si="5"/>
        <v>80</v>
      </c>
      <c r="R59" s="102">
        <f t="shared" si="5"/>
        <v>0</v>
      </c>
      <c r="S59" s="102">
        <f t="shared" si="5"/>
        <v>0</v>
      </c>
      <c r="T59" s="102">
        <f t="shared" si="5"/>
        <v>1</v>
      </c>
      <c r="U59" s="102">
        <f t="shared" si="5"/>
        <v>44</v>
      </c>
      <c r="AB59" s="102">
        <f>SUM(AB55:AB58)</f>
        <v>0</v>
      </c>
      <c r="AC59" s="102">
        <f>SUM(AC55:AC58)</f>
        <v>47</v>
      </c>
      <c r="AD59" s="102">
        <f>SUM(AD55:AD58)</f>
        <v>1456</v>
      </c>
    </row>
    <row r="60" spans="1:30">
      <c r="E60" s="371"/>
      <c r="F60" s="371"/>
      <c r="U60" s="100">
        <v>22</v>
      </c>
    </row>
    <row r="61" spans="1:30">
      <c r="B61" s="101" t="s">
        <v>65</v>
      </c>
      <c r="C61" s="682" t="s">
        <v>66</v>
      </c>
      <c r="D61" s="683"/>
      <c r="E61" s="683"/>
      <c r="F61" s="684"/>
      <c r="G61" s="550" t="s">
        <v>6</v>
      </c>
      <c r="H61" s="284" t="s">
        <v>7</v>
      </c>
      <c r="I61" s="284" t="s">
        <v>8</v>
      </c>
      <c r="J61" s="284" t="s">
        <v>9</v>
      </c>
      <c r="K61" s="284" t="s">
        <v>10</v>
      </c>
      <c r="L61" s="284" t="s">
        <v>11</v>
      </c>
      <c r="M61" s="284" t="s">
        <v>12</v>
      </c>
      <c r="N61" s="284" t="s">
        <v>13</v>
      </c>
      <c r="O61" s="284" t="s">
        <v>14</v>
      </c>
      <c r="P61" s="284" t="s">
        <v>15</v>
      </c>
      <c r="Q61" s="284" t="s">
        <v>16</v>
      </c>
      <c r="R61" s="284" t="s">
        <v>17</v>
      </c>
      <c r="S61" s="284" t="s">
        <v>18</v>
      </c>
      <c r="T61" s="284" t="s">
        <v>22</v>
      </c>
      <c r="U61" s="284" t="s">
        <v>23</v>
      </c>
      <c r="V61" s="284" t="s">
        <v>24</v>
      </c>
      <c r="W61" s="284" t="s">
        <v>25</v>
      </c>
      <c r="X61" s="284" t="s">
        <v>26</v>
      </c>
      <c r="Y61" s="284" t="s">
        <v>27</v>
      </c>
      <c r="Z61" s="284" t="s">
        <v>28</v>
      </c>
      <c r="AA61" s="376" t="s">
        <v>29</v>
      </c>
      <c r="AC61" s="377"/>
      <c r="AD61" s="89"/>
    </row>
    <row r="62" spans="1:30">
      <c r="C62" s="685"/>
      <c r="D62" s="686"/>
      <c r="E62" s="686"/>
      <c r="F62" s="687"/>
      <c r="G62" s="548">
        <f>G59</f>
        <v>1987</v>
      </c>
      <c r="H62" s="96">
        <f>H59</f>
        <v>5</v>
      </c>
      <c r="I62" s="96">
        <f>I59+22</f>
        <v>581</v>
      </c>
      <c r="J62" s="96">
        <f>J59+1</f>
        <v>26</v>
      </c>
      <c r="K62" s="96">
        <f>K59+22</f>
        <v>53</v>
      </c>
      <c r="L62" s="96">
        <f t="shared" ref="L62:S62" si="6">L59</f>
        <v>664</v>
      </c>
      <c r="M62" s="96">
        <f t="shared" si="6"/>
        <v>0</v>
      </c>
      <c r="N62" s="96">
        <f t="shared" si="6"/>
        <v>0</v>
      </c>
      <c r="O62" s="96">
        <f t="shared" si="6"/>
        <v>0</v>
      </c>
      <c r="P62" s="96">
        <f t="shared" si="6"/>
        <v>0</v>
      </c>
      <c r="Q62" s="96">
        <f t="shared" si="6"/>
        <v>80</v>
      </c>
      <c r="R62" s="96">
        <f t="shared" si="6"/>
        <v>0</v>
      </c>
      <c r="S62" s="96">
        <f t="shared" si="6"/>
        <v>0</v>
      </c>
      <c r="Y62" s="96">
        <f>AB59</f>
        <v>0</v>
      </c>
      <c r="Z62" s="96">
        <f>AC59</f>
        <v>47</v>
      </c>
      <c r="AA62" s="378">
        <f>SUM(H62:Z62)</f>
        <v>1456</v>
      </c>
      <c r="AC62" s="379"/>
      <c r="AD62" s="374"/>
    </row>
    <row r="63" spans="1:30">
      <c r="E63" s="371"/>
      <c r="F63" s="371"/>
      <c r="AD63" s="374"/>
    </row>
    <row r="64" spans="1:30" ht="27.75" customHeight="1">
      <c r="B64" s="101" t="s">
        <v>67</v>
      </c>
      <c r="C64" s="688" t="s">
        <v>68</v>
      </c>
      <c r="D64" s="688"/>
      <c r="E64" s="688"/>
      <c r="F64" s="688"/>
      <c r="G64" s="550" t="s">
        <v>6</v>
      </c>
      <c r="H64" s="667" t="s">
        <v>69</v>
      </c>
      <c r="I64" s="667"/>
      <c r="J64" s="667" t="s">
        <v>70</v>
      </c>
      <c r="K64" s="667"/>
      <c r="L64" s="284" t="s">
        <v>11</v>
      </c>
      <c r="M64" s="284" t="s">
        <v>12</v>
      </c>
      <c r="N64" s="284" t="s">
        <v>13</v>
      </c>
      <c r="O64" s="284" t="s">
        <v>14</v>
      </c>
      <c r="P64" s="284" t="s">
        <v>15</v>
      </c>
      <c r="Q64" s="284" t="s">
        <v>16</v>
      </c>
      <c r="R64" s="284" t="s">
        <v>17</v>
      </c>
      <c r="S64" s="284" t="s">
        <v>18</v>
      </c>
      <c r="T64" s="284" t="s">
        <v>22</v>
      </c>
      <c r="U64" s="284" t="s">
        <v>23</v>
      </c>
      <c r="V64" s="284" t="s">
        <v>24</v>
      </c>
      <c r="W64" s="284" t="s">
        <v>25</v>
      </c>
      <c r="X64" s="284" t="s">
        <v>26</v>
      </c>
      <c r="Y64" s="284" t="s">
        <v>27</v>
      </c>
      <c r="Z64" s="284" t="s">
        <v>28</v>
      </c>
      <c r="AA64" s="376" t="s">
        <v>29</v>
      </c>
      <c r="AC64" s="377"/>
      <c r="AD64" s="89"/>
    </row>
    <row r="65" spans="1:30">
      <c r="C65" s="688"/>
      <c r="D65" s="688"/>
      <c r="E65" s="688"/>
      <c r="F65" s="688"/>
      <c r="G65" s="548">
        <f>G59</f>
        <v>1987</v>
      </c>
      <c r="H65" s="689">
        <f>H62+J62</f>
        <v>31</v>
      </c>
      <c r="I65" s="689"/>
      <c r="J65" s="689">
        <f>I62+K62</f>
        <v>634</v>
      </c>
      <c r="K65" s="689"/>
      <c r="L65" s="96">
        <f>L62</f>
        <v>664</v>
      </c>
      <c r="M65" s="490" t="s">
        <v>790</v>
      </c>
      <c r="N65" s="490" t="s">
        <v>790</v>
      </c>
      <c r="O65" s="490" t="s">
        <v>790</v>
      </c>
      <c r="P65" s="490" t="s">
        <v>790</v>
      </c>
      <c r="Q65" s="96">
        <f t="shared" ref="Q65" si="7">Q62</f>
        <v>80</v>
      </c>
      <c r="R65" s="490" t="s">
        <v>790</v>
      </c>
      <c r="S65" s="490" t="s">
        <v>790</v>
      </c>
      <c r="T65" s="490" t="s">
        <v>790</v>
      </c>
      <c r="U65" s="490" t="s">
        <v>790</v>
      </c>
      <c r="V65" s="490" t="s">
        <v>790</v>
      </c>
      <c r="W65" s="490" t="s">
        <v>790</v>
      </c>
      <c r="X65" s="490" t="s">
        <v>790</v>
      </c>
      <c r="Y65" s="96">
        <f>Y62</f>
        <v>0</v>
      </c>
      <c r="Z65" s="96">
        <f>Z62</f>
        <v>47</v>
      </c>
      <c r="AA65" s="378">
        <f>SUM(H65:Z65)</f>
        <v>1456</v>
      </c>
      <c r="AC65" s="379"/>
      <c r="AD65" s="374"/>
    </row>
    <row r="68" spans="1:30">
      <c r="A68" s="276" t="s">
        <v>0</v>
      </c>
      <c r="B68" s="283" t="s">
        <v>1</v>
      </c>
      <c r="C68" s="282" t="s">
        <v>2</v>
      </c>
      <c r="D68" s="282" t="s">
        <v>3</v>
      </c>
      <c r="E68" s="275" t="s">
        <v>4</v>
      </c>
      <c r="F68" s="275" t="s">
        <v>5</v>
      </c>
      <c r="G68" s="275" t="s">
        <v>6</v>
      </c>
      <c r="H68" s="284" t="s">
        <v>7</v>
      </c>
      <c r="I68" s="284" t="s">
        <v>8</v>
      </c>
      <c r="J68" s="284" t="s">
        <v>9</v>
      </c>
      <c r="K68" s="284" t="s">
        <v>10</v>
      </c>
      <c r="L68" s="284" t="s">
        <v>11</v>
      </c>
      <c r="M68" s="284" t="s">
        <v>12</v>
      </c>
      <c r="N68" s="284" t="s">
        <v>13</v>
      </c>
      <c r="O68" s="284" t="s">
        <v>14</v>
      </c>
      <c r="P68" s="284" t="s">
        <v>15</v>
      </c>
      <c r="Q68" s="284" t="s">
        <v>16</v>
      </c>
      <c r="R68" s="284" t="s">
        <v>17</v>
      </c>
      <c r="S68" s="284" t="s">
        <v>18</v>
      </c>
      <c r="T68" s="286" t="s">
        <v>19</v>
      </c>
      <c r="U68" s="286" t="s">
        <v>20</v>
      </c>
      <c r="V68" s="286" t="s">
        <v>21</v>
      </c>
      <c r="W68" s="284" t="s">
        <v>22</v>
      </c>
      <c r="X68" s="284" t="s">
        <v>23</v>
      </c>
      <c r="Y68" s="284" t="s">
        <v>24</v>
      </c>
      <c r="Z68" s="284" t="s">
        <v>25</v>
      </c>
      <c r="AA68" s="284" t="s">
        <v>26</v>
      </c>
      <c r="AB68" s="284" t="s">
        <v>27</v>
      </c>
      <c r="AC68" s="284" t="s">
        <v>28</v>
      </c>
      <c r="AD68" s="284" t="s">
        <v>29</v>
      </c>
    </row>
    <row r="69" spans="1:30" ht="15">
      <c r="A69" s="90">
        <v>7</v>
      </c>
      <c r="B69" s="91">
        <v>298</v>
      </c>
      <c r="C69" s="92" t="s">
        <v>262</v>
      </c>
      <c r="D69" s="92" t="s">
        <v>262</v>
      </c>
      <c r="E69" s="375">
        <v>1449</v>
      </c>
      <c r="F69" s="92" t="s">
        <v>31</v>
      </c>
      <c r="G69" s="622">
        <v>708</v>
      </c>
      <c r="H69" s="96">
        <v>0</v>
      </c>
      <c r="I69" s="96">
        <v>216</v>
      </c>
      <c r="J69" s="96">
        <v>211</v>
      </c>
      <c r="K69" s="96">
        <v>1</v>
      </c>
      <c r="L69" s="96">
        <v>2</v>
      </c>
      <c r="M69" s="96">
        <v>0</v>
      </c>
      <c r="N69" s="96">
        <v>3</v>
      </c>
      <c r="O69" s="96">
        <v>0</v>
      </c>
      <c r="P69" s="96">
        <v>18</v>
      </c>
      <c r="Q69" s="96">
        <v>49</v>
      </c>
      <c r="R69" s="96">
        <v>0</v>
      </c>
      <c r="S69" s="96">
        <v>0</v>
      </c>
      <c r="T69" s="368">
        <v>3</v>
      </c>
      <c r="U69" s="368">
        <v>1</v>
      </c>
      <c r="V69" s="368"/>
      <c r="W69" s="96">
        <v>0</v>
      </c>
      <c r="X69" s="96">
        <v>0</v>
      </c>
      <c r="Y69" s="96">
        <v>0</v>
      </c>
      <c r="Z69" s="96">
        <v>0</v>
      </c>
      <c r="AA69" s="96">
        <v>0</v>
      </c>
      <c r="AB69" s="96">
        <v>0</v>
      </c>
      <c r="AC69" s="96">
        <v>13</v>
      </c>
      <c r="AD69" s="96">
        <f t="shared" ref="AD69:AD75" si="8">SUM(H69:AC69)</f>
        <v>517</v>
      </c>
    </row>
    <row r="70" spans="1:30">
      <c r="A70" s="90">
        <v>7</v>
      </c>
      <c r="B70" s="91">
        <v>298</v>
      </c>
      <c r="C70" s="92" t="s">
        <v>262</v>
      </c>
      <c r="D70" s="92" t="s">
        <v>262</v>
      </c>
      <c r="E70" s="375">
        <v>1449</v>
      </c>
      <c r="F70" s="92" t="s">
        <v>32</v>
      </c>
      <c r="G70" s="623">
        <v>707</v>
      </c>
      <c r="H70" s="96">
        <v>0</v>
      </c>
      <c r="I70" s="96">
        <v>252</v>
      </c>
      <c r="J70" s="96">
        <v>193</v>
      </c>
      <c r="K70" s="96">
        <v>2</v>
      </c>
      <c r="L70" s="96">
        <v>1</v>
      </c>
      <c r="M70" s="96">
        <v>0</v>
      </c>
      <c r="N70" s="96">
        <v>3</v>
      </c>
      <c r="O70" s="96">
        <v>0</v>
      </c>
      <c r="P70" s="96">
        <v>14</v>
      </c>
      <c r="Q70" s="96">
        <v>45</v>
      </c>
      <c r="R70" s="96">
        <v>0</v>
      </c>
      <c r="S70" s="96">
        <v>0</v>
      </c>
      <c r="T70" s="368">
        <v>1</v>
      </c>
      <c r="U70" s="368">
        <v>1</v>
      </c>
      <c r="V70" s="368"/>
      <c r="W70" s="96">
        <v>0</v>
      </c>
      <c r="X70" s="96">
        <v>0</v>
      </c>
      <c r="Y70" s="96">
        <v>0</v>
      </c>
      <c r="Z70" s="96">
        <v>0</v>
      </c>
      <c r="AA70" s="96">
        <v>0</v>
      </c>
      <c r="AB70" s="96">
        <v>0</v>
      </c>
      <c r="AC70" s="96">
        <v>11</v>
      </c>
      <c r="AD70" s="96">
        <f t="shared" si="8"/>
        <v>523</v>
      </c>
    </row>
    <row r="71" spans="1:30" ht="15">
      <c r="A71" s="90">
        <v>7</v>
      </c>
      <c r="B71" s="91">
        <v>298</v>
      </c>
      <c r="C71" s="92" t="s">
        <v>262</v>
      </c>
      <c r="D71" s="92" t="s">
        <v>262</v>
      </c>
      <c r="E71" s="375">
        <v>1449</v>
      </c>
      <c r="F71" s="92" t="s">
        <v>33</v>
      </c>
      <c r="G71" s="622">
        <v>707</v>
      </c>
      <c r="H71" s="96">
        <v>0</v>
      </c>
      <c r="I71" s="96">
        <v>231</v>
      </c>
      <c r="J71" s="96">
        <v>209</v>
      </c>
      <c r="K71" s="96">
        <v>0</v>
      </c>
      <c r="L71" s="96">
        <v>3</v>
      </c>
      <c r="M71" s="96">
        <v>0</v>
      </c>
      <c r="N71" s="96">
        <v>0</v>
      </c>
      <c r="O71" s="96">
        <v>0</v>
      </c>
      <c r="P71" s="96">
        <v>13</v>
      </c>
      <c r="Q71" s="96">
        <v>40</v>
      </c>
      <c r="R71" s="96">
        <v>0</v>
      </c>
      <c r="S71" s="96">
        <v>0</v>
      </c>
      <c r="T71" s="368">
        <v>1</v>
      </c>
      <c r="U71" s="368">
        <v>0</v>
      </c>
      <c r="V71" s="368"/>
      <c r="W71" s="96">
        <v>0</v>
      </c>
      <c r="X71" s="96">
        <v>0</v>
      </c>
      <c r="Y71" s="96">
        <v>0</v>
      </c>
      <c r="Z71" s="96">
        <v>0</v>
      </c>
      <c r="AA71" s="96">
        <v>0</v>
      </c>
      <c r="AB71" s="96">
        <v>0</v>
      </c>
      <c r="AC71" s="96">
        <v>9</v>
      </c>
      <c r="AD71" s="96">
        <f t="shared" si="8"/>
        <v>506</v>
      </c>
    </row>
    <row r="72" spans="1:30">
      <c r="A72" s="90">
        <v>7</v>
      </c>
      <c r="B72" s="91">
        <v>298</v>
      </c>
      <c r="C72" s="92" t="s">
        <v>262</v>
      </c>
      <c r="D72" s="92" t="s">
        <v>262</v>
      </c>
      <c r="E72" s="375">
        <v>1450</v>
      </c>
      <c r="F72" s="92" t="s">
        <v>31</v>
      </c>
      <c r="G72" s="90">
        <v>597</v>
      </c>
      <c r="H72" s="96">
        <v>0</v>
      </c>
      <c r="I72" s="96">
        <v>182</v>
      </c>
      <c r="J72" s="96">
        <v>194</v>
      </c>
      <c r="K72" s="96">
        <v>1</v>
      </c>
      <c r="L72" s="96">
        <v>1</v>
      </c>
      <c r="M72" s="96">
        <v>0</v>
      </c>
      <c r="N72" s="96">
        <v>2</v>
      </c>
      <c r="O72" s="96">
        <v>0</v>
      </c>
      <c r="P72" s="96">
        <v>5</v>
      </c>
      <c r="Q72" s="96">
        <v>31</v>
      </c>
      <c r="R72" s="96">
        <v>0</v>
      </c>
      <c r="S72" s="96">
        <v>0</v>
      </c>
      <c r="T72" s="368">
        <v>0</v>
      </c>
      <c r="U72" s="368">
        <v>2</v>
      </c>
      <c r="V72" s="368"/>
      <c r="W72" s="96">
        <v>0</v>
      </c>
      <c r="X72" s="96">
        <v>0</v>
      </c>
      <c r="Y72" s="96">
        <v>0</v>
      </c>
      <c r="Z72" s="96">
        <v>0</v>
      </c>
      <c r="AA72" s="96">
        <v>0</v>
      </c>
      <c r="AB72" s="96">
        <v>0</v>
      </c>
      <c r="AC72" s="96">
        <v>7</v>
      </c>
      <c r="AD72" s="96">
        <f t="shared" si="8"/>
        <v>425</v>
      </c>
    </row>
    <row r="73" spans="1:30">
      <c r="A73" s="90">
        <v>7</v>
      </c>
      <c r="B73" s="91">
        <v>298</v>
      </c>
      <c r="C73" s="92" t="s">
        <v>262</v>
      </c>
      <c r="D73" s="92" t="s">
        <v>262</v>
      </c>
      <c r="E73" s="375">
        <v>1450</v>
      </c>
      <c r="F73" s="92" t="s">
        <v>32</v>
      </c>
      <c r="G73" s="90">
        <v>597</v>
      </c>
      <c r="H73" s="96">
        <v>1</v>
      </c>
      <c r="I73" s="96">
        <v>218</v>
      </c>
      <c r="J73" s="96">
        <v>183</v>
      </c>
      <c r="K73" s="96">
        <v>1</v>
      </c>
      <c r="L73" s="96">
        <v>1</v>
      </c>
      <c r="M73" s="96">
        <v>0</v>
      </c>
      <c r="N73" s="96">
        <v>3</v>
      </c>
      <c r="O73" s="96">
        <v>0</v>
      </c>
      <c r="P73" s="96">
        <v>1</v>
      </c>
      <c r="Q73" s="96">
        <v>32</v>
      </c>
      <c r="R73" s="96">
        <v>0</v>
      </c>
      <c r="S73" s="96">
        <v>0</v>
      </c>
      <c r="T73" s="368">
        <v>2</v>
      </c>
      <c r="U73" s="368">
        <v>2</v>
      </c>
      <c r="V73" s="368"/>
      <c r="W73" s="96">
        <v>0</v>
      </c>
      <c r="X73" s="96">
        <v>0</v>
      </c>
      <c r="Y73" s="96">
        <v>0</v>
      </c>
      <c r="Z73" s="96">
        <v>0</v>
      </c>
      <c r="AA73" s="96">
        <v>0</v>
      </c>
      <c r="AB73" s="96">
        <v>0</v>
      </c>
      <c r="AC73" s="96">
        <v>4</v>
      </c>
      <c r="AD73" s="96">
        <f t="shared" si="8"/>
        <v>448</v>
      </c>
    </row>
    <row r="74" spans="1:30">
      <c r="A74" s="90">
        <v>7</v>
      </c>
      <c r="B74" s="91">
        <v>298</v>
      </c>
      <c r="C74" s="92" t="s">
        <v>262</v>
      </c>
      <c r="D74" s="92" t="s">
        <v>262</v>
      </c>
      <c r="E74" s="375">
        <v>1451</v>
      </c>
      <c r="F74" s="92" t="s">
        <v>31</v>
      </c>
      <c r="G74" s="90">
        <v>598</v>
      </c>
      <c r="H74" s="96">
        <v>1</v>
      </c>
      <c r="I74" s="96">
        <v>208</v>
      </c>
      <c r="J74" s="96">
        <v>174</v>
      </c>
      <c r="K74" s="96">
        <v>0</v>
      </c>
      <c r="L74" s="96">
        <v>2</v>
      </c>
      <c r="M74" s="96">
        <v>0</v>
      </c>
      <c r="N74" s="96">
        <v>2</v>
      </c>
      <c r="O74" s="96">
        <v>0</v>
      </c>
      <c r="P74" s="96">
        <v>11</v>
      </c>
      <c r="Q74" s="96">
        <v>41</v>
      </c>
      <c r="R74" s="96">
        <v>0</v>
      </c>
      <c r="S74" s="96">
        <v>0</v>
      </c>
      <c r="T74" s="368">
        <v>0</v>
      </c>
      <c r="U74" s="368">
        <v>1</v>
      </c>
      <c r="V74" s="368"/>
      <c r="W74" s="96">
        <v>0</v>
      </c>
      <c r="X74" s="96">
        <v>0</v>
      </c>
      <c r="Y74" s="96">
        <v>0</v>
      </c>
      <c r="Z74" s="96">
        <v>0</v>
      </c>
      <c r="AA74" s="96">
        <v>0</v>
      </c>
      <c r="AB74" s="96">
        <v>0</v>
      </c>
      <c r="AC74" s="96">
        <v>9</v>
      </c>
      <c r="AD74" s="96">
        <f t="shared" si="8"/>
        <v>449</v>
      </c>
    </row>
    <row r="75" spans="1:30">
      <c r="A75" s="90">
        <v>7</v>
      </c>
      <c r="B75" s="91">
        <v>298</v>
      </c>
      <c r="C75" s="92" t="s">
        <v>262</v>
      </c>
      <c r="D75" s="92" t="s">
        <v>262</v>
      </c>
      <c r="E75" s="375">
        <v>1451</v>
      </c>
      <c r="F75" s="92" t="s">
        <v>32</v>
      </c>
      <c r="G75" s="90">
        <v>597</v>
      </c>
      <c r="H75" s="96">
        <v>0</v>
      </c>
      <c r="I75" s="96">
        <v>230</v>
      </c>
      <c r="J75" s="96">
        <v>146</v>
      </c>
      <c r="K75" s="96">
        <v>1</v>
      </c>
      <c r="L75" s="96">
        <v>1</v>
      </c>
      <c r="M75" s="96">
        <v>0</v>
      </c>
      <c r="N75" s="96">
        <v>1</v>
      </c>
      <c r="O75" s="96">
        <v>0</v>
      </c>
      <c r="P75" s="96">
        <v>7</v>
      </c>
      <c r="Q75" s="96">
        <v>43</v>
      </c>
      <c r="R75" s="96">
        <v>0</v>
      </c>
      <c r="S75" s="96">
        <v>0</v>
      </c>
      <c r="T75" s="368">
        <v>4</v>
      </c>
      <c r="U75" s="368">
        <v>0</v>
      </c>
      <c r="V75" s="368"/>
      <c r="W75" s="96">
        <v>0</v>
      </c>
      <c r="X75" s="96">
        <v>0</v>
      </c>
      <c r="Y75" s="96">
        <v>0</v>
      </c>
      <c r="Z75" s="96">
        <v>0</v>
      </c>
      <c r="AA75" s="96">
        <v>0</v>
      </c>
      <c r="AB75" s="96">
        <v>0</v>
      </c>
      <c r="AC75" s="96">
        <v>8</v>
      </c>
      <c r="AD75" s="96">
        <f t="shared" si="8"/>
        <v>441</v>
      </c>
    </row>
    <row r="76" spans="1:30">
      <c r="B76" s="101" t="s">
        <v>63</v>
      </c>
      <c r="C76" s="690" t="s">
        <v>64</v>
      </c>
      <c r="D76" s="690"/>
      <c r="E76" s="361"/>
      <c r="F76" s="361"/>
      <c r="G76" s="549">
        <f t="shared" ref="G76:AD76" si="9">SUM(G69:G75)</f>
        <v>4511</v>
      </c>
      <c r="H76" s="102">
        <f t="shared" si="9"/>
        <v>2</v>
      </c>
      <c r="I76" s="102">
        <f t="shared" si="9"/>
        <v>1537</v>
      </c>
      <c r="J76" s="102">
        <f t="shared" si="9"/>
        <v>1310</v>
      </c>
      <c r="K76" s="102">
        <f t="shared" si="9"/>
        <v>6</v>
      </c>
      <c r="L76" s="102">
        <f t="shared" si="9"/>
        <v>11</v>
      </c>
      <c r="M76" s="102">
        <f t="shared" si="9"/>
        <v>0</v>
      </c>
      <c r="N76" s="102">
        <f t="shared" si="9"/>
        <v>14</v>
      </c>
      <c r="O76" s="102">
        <f t="shared" si="9"/>
        <v>0</v>
      </c>
      <c r="P76" s="102">
        <f t="shared" si="9"/>
        <v>69</v>
      </c>
      <c r="Q76" s="102">
        <f t="shared" si="9"/>
        <v>281</v>
      </c>
      <c r="R76" s="102">
        <f t="shared" si="9"/>
        <v>0</v>
      </c>
      <c r="S76" s="102">
        <f t="shared" si="9"/>
        <v>0</v>
      </c>
      <c r="T76" s="102">
        <f t="shared" si="9"/>
        <v>11</v>
      </c>
      <c r="U76" s="102">
        <f t="shared" si="9"/>
        <v>7</v>
      </c>
      <c r="V76" s="102">
        <f t="shared" si="9"/>
        <v>0</v>
      </c>
      <c r="W76" s="102">
        <f t="shared" si="9"/>
        <v>0</v>
      </c>
      <c r="X76" s="102">
        <f t="shared" si="9"/>
        <v>0</v>
      </c>
      <c r="Y76" s="102">
        <f t="shared" si="9"/>
        <v>0</v>
      </c>
      <c r="Z76" s="102">
        <f t="shared" si="9"/>
        <v>0</v>
      </c>
      <c r="AA76" s="102">
        <f t="shared" si="9"/>
        <v>0</v>
      </c>
      <c r="AB76" s="102">
        <f t="shared" si="9"/>
        <v>0</v>
      </c>
      <c r="AC76" s="102">
        <f t="shared" si="9"/>
        <v>61</v>
      </c>
      <c r="AD76" s="102">
        <f t="shared" si="9"/>
        <v>3309</v>
      </c>
    </row>
    <row r="77" spans="1:30">
      <c r="E77" s="371"/>
      <c r="F77" s="371"/>
    </row>
    <row r="78" spans="1:30">
      <c r="B78" s="101" t="s">
        <v>65</v>
      </c>
      <c r="C78" s="682" t="s">
        <v>66</v>
      </c>
      <c r="D78" s="683"/>
      <c r="E78" s="683"/>
      <c r="F78" s="684"/>
      <c r="G78" s="550" t="s">
        <v>6</v>
      </c>
      <c r="H78" s="284" t="s">
        <v>7</v>
      </c>
      <c r="I78" s="284" t="s">
        <v>8</v>
      </c>
      <c r="J78" s="284" t="s">
        <v>9</v>
      </c>
      <c r="K78" s="284" t="s">
        <v>10</v>
      </c>
      <c r="L78" s="284" t="s">
        <v>11</v>
      </c>
      <c r="M78" s="284" t="s">
        <v>12</v>
      </c>
      <c r="N78" s="284" t="s">
        <v>13</v>
      </c>
      <c r="O78" s="284" t="s">
        <v>14</v>
      </c>
      <c r="P78" s="284" t="s">
        <v>15</v>
      </c>
      <c r="Q78" s="284" t="s">
        <v>16</v>
      </c>
      <c r="R78" s="284" t="s">
        <v>17</v>
      </c>
      <c r="S78" s="284" t="s">
        <v>18</v>
      </c>
      <c r="T78" s="284" t="s">
        <v>22</v>
      </c>
      <c r="U78" s="284" t="s">
        <v>23</v>
      </c>
      <c r="V78" s="284" t="s">
        <v>24</v>
      </c>
      <c r="W78" s="284" t="s">
        <v>25</v>
      </c>
      <c r="X78" s="284" t="s">
        <v>26</v>
      </c>
      <c r="Y78" s="284" t="s">
        <v>27</v>
      </c>
      <c r="Z78" s="284" t="s">
        <v>28</v>
      </c>
      <c r="AA78" s="284" t="s">
        <v>29</v>
      </c>
    </row>
    <row r="79" spans="1:30">
      <c r="C79" s="685"/>
      <c r="D79" s="686"/>
      <c r="E79" s="686"/>
      <c r="F79" s="687"/>
      <c r="G79" s="548">
        <f>G76</f>
        <v>4511</v>
      </c>
      <c r="H79" s="96">
        <v>7</v>
      </c>
      <c r="I79" s="96">
        <v>1541</v>
      </c>
      <c r="J79" s="96">
        <v>1316</v>
      </c>
      <c r="K79" s="96">
        <v>9</v>
      </c>
      <c r="L79" s="96">
        <v>11</v>
      </c>
      <c r="M79" s="96">
        <f t="shared" ref="M79:S79" si="10">M76</f>
        <v>0</v>
      </c>
      <c r="N79" s="96">
        <f t="shared" si="10"/>
        <v>14</v>
      </c>
      <c r="O79" s="96">
        <f t="shared" si="10"/>
        <v>0</v>
      </c>
      <c r="P79" s="96">
        <f t="shared" si="10"/>
        <v>69</v>
      </c>
      <c r="Q79" s="96">
        <f t="shared" si="10"/>
        <v>281</v>
      </c>
      <c r="R79" s="96">
        <f t="shared" si="10"/>
        <v>0</v>
      </c>
      <c r="S79" s="96">
        <f t="shared" si="10"/>
        <v>0</v>
      </c>
      <c r="T79" s="96">
        <f>W69</f>
        <v>0</v>
      </c>
      <c r="U79" s="96">
        <f>X69</f>
        <v>0</v>
      </c>
      <c r="V79" s="96">
        <f>Y69</f>
        <v>0</v>
      </c>
      <c r="W79" s="96">
        <f>Z69</f>
        <v>0</v>
      </c>
      <c r="X79" s="96">
        <f>AA69</f>
        <v>0</v>
      </c>
      <c r="Y79" s="96">
        <f>AB76</f>
        <v>0</v>
      </c>
      <c r="Z79" s="96">
        <f>AC76</f>
        <v>61</v>
      </c>
      <c r="AA79" s="96">
        <f>SUM(H79:Z79)</f>
        <v>3309</v>
      </c>
    </row>
    <row r="80" spans="1:30">
      <c r="E80" s="371"/>
      <c r="F80" s="371"/>
    </row>
    <row r="81" spans="1:30" ht="24.75" customHeight="1">
      <c r="B81" s="101" t="s">
        <v>67</v>
      </c>
      <c r="C81" s="688" t="s">
        <v>68</v>
      </c>
      <c r="D81" s="688"/>
      <c r="E81" s="688"/>
      <c r="F81" s="688"/>
      <c r="G81" s="550" t="s">
        <v>6</v>
      </c>
      <c r="H81" s="667" t="s">
        <v>69</v>
      </c>
      <c r="I81" s="667"/>
      <c r="J81" s="667" t="s">
        <v>70</v>
      </c>
      <c r="K81" s="667"/>
      <c r="L81" s="284" t="s">
        <v>11</v>
      </c>
      <c r="M81" s="284" t="s">
        <v>12</v>
      </c>
      <c r="N81" s="284" t="s">
        <v>13</v>
      </c>
      <c r="O81" s="284" t="s">
        <v>14</v>
      </c>
      <c r="P81" s="284" t="s">
        <v>15</v>
      </c>
      <c r="Q81" s="284" t="s">
        <v>16</v>
      </c>
      <c r="R81" s="284" t="s">
        <v>17</v>
      </c>
      <c r="S81" s="284" t="s">
        <v>18</v>
      </c>
      <c r="T81" s="284" t="s">
        <v>22</v>
      </c>
      <c r="U81" s="284" t="s">
        <v>23</v>
      </c>
      <c r="V81" s="284" t="s">
        <v>24</v>
      </c>
      <c r="W81" s="284" t="s">
        <v>25</v>
      </c>
      <c r="X81" s="284" t="s">
        <v>26</v>
      </c>
      <c r="Y81" s="284" t="s">
        <v>27</v>
      </c>
      <c r="Z81" s="284" t="s">
        <v>28</v>
      </c>
      <c r="AA81" s="284" t="s">
        <v>29</v>
      </c>
    </row>
    <row r="82" spans="1:30">
      <c r="C82" s="688"/>
      <c r="D82" s="688"/>
      <c r="E82" s="688"/>
      <c r="F82" s="688"/>
      <c r="G82" s="548">
        <f>G76</f>
        <v>4511</v>
      </c>
      <c r="H82" s="689">
        <f>H79+J79</f>
        <v>1323</v>
      </c>
      <c r="I82" s="689"/>
      <c r="J82" s="689">
        <f>I79+K79</f>
        <v>1550</v>
      </c>
      <c r="K82" s="689"/>
      <c r="L82" s="96">
        <f>L79</f>
        <v>11</v>
      </c>
      <c r="M82" s="96" t="s">
        <v>790</v>
      </c>
      <c r="N82" s="96">
        <f t="shared" ref="N82:Q82" si="11">N79</f>
        <v>14</v>
      </c>
      <c r="O82" s="96" t="s">
        <v>790</v>
      </c>
      <c r="P82" s="96">
        <f t="shared" si="11"/>
        <v>69</v>
      </c>
      <c r="Q82" s="96">
        <f t="shared" si="11"/>
        <v>281</v>
      </c>
      <c r="R82" s="490" t="s">
        <v>790</v>
      </c>
      <c r="S82" s="490" t="s">
        <v>790</v>
      </c>
      <c r="T82" s="490" t="s">
        <v>790</v>
      </c>
      <c r="U82" s="490" t="s">
        <v>790</v>
      </c>
      <c r="V82" s="490" t="s">
        <v>790</v>
      </c>
      <c r="W82" s="490" t="s">
        <v>790</v>
      </c>
      <c r="X82" s="490" t="s">
        <v>790</v>
      </c>
      <c r="Y82" s="96">
        <f>Y79</f>
        <v>0</v>
      </c>
      <c r="Z82" s="96">
        <f>Z79</f>
        <v>61</v>
      </c>
      <c r="AA82" s="96">
        <f>SUM(H82:Z82)</f>
        <v>3309</v>
      </c>
    </row>
    <row r="85" spans="1:30">
      <c r="A85" s="276" t="s">
        <v>0</v>
      </c>
      <c r="B85" s="362" t="s">
        <v>1</v>
      </c>
      <c r="C85" s="363" t="s">
        <v>2</v>
      </c>
      <c r="D85" s="363" t="s">
        <v>3</v>
      </c>
      <c r="E85" s="345" t="s">
        <v>4</v>
      </c>
      <c r="F85" s="345" t="s">
        <v>5</v>
      </c>
      <c r="G85" s="345" t="s">
        <v>6</v>
      </c>
      <c r="H85" s="313" t="s">
        <v>7</v>
      </c>
      <c r="I85" s="313" t="s">
        <v>8</v>
      </c>
      <c r="J85" s="284" t="s">
        <v>9</v>
      </c>
      <c r="K85" s="284" t="s">
        <v>10</v>
      </c>
      <c r="L85" s="284" t="s">
        <v>11</v>
      </c>
      <c r="M85" s="284" t="s">
        <v>12</v>
      </c>
      <c r="N85" s="284" t="s">
        <v>13</v>
      </c>
      <c r="O85" s="284" t="s">
        <v>14</v>
      </c>
      <c r="P85" s="284" t="s">
        <v>15</v>
      </c>
      <c r="Q85" s="284" t="s">
        <v>16</v>
      </c>
      <c r="R85" s="284" t="s">
        <v>17</v>
      </c>
      <c r="S85" s="284" t="s">
        <v>18</v>
      </c>
      <c r="T85" s="286" t="s">
        <v>19</v>
      </c>
      <c r="U85" s="286" t="s">
        <v>20</v>
      </c>
      <c r="V85" s="286" t="s">
        <v>21</v>
      </c>
      <c r="W85" s="284" t="s">
        <v>22</v>
      </c>
      <c r="X85" s="284" t="s">
        <v>23</v>
      </c>
      <c r="Y85" s="284" t="s">
        <v>24</v>
      </c>
      <c r="Z85" s="284" t="s">
        <v>25</v>
      </c>
      <c r="AA85" s="284" t="s">
        <v>26</v>
      </c>
      <c r="AB85" s="284" t="s">
        <v>27</v>
      </c>
      <c r="AC85" s="284" t="s">
        <v>28</v>
      </c>
      <c r="AD85" s="284" t="s">
        <v>29</v>
      </c>
    </row>
    <row r="86" spans="1:30" ht="15">
      <c r="A86" s="366">
        <v>7</v>
      </c>
      <c r="B86" s="367">
        <v>378</v>
      </c>
      <c r="C86" s="367" t="s">
        <v>636</v>
      </c>
      <c r="D86" s="384" t="s">
        <v>636</v>
      </c>
      <c r="E86" s="367">
        <v>1691</v>
      </c>
      <c r="F86" s="367" t="s">
        <v>31</v>
      </c>
      <c r="G86" s="622">
        <v>510</v>
      </c>
      <c r="H86" s="367">
        <v>4</v>
      </c>
      <c r="I86" s="96">
        <v>264</v>
      </c>
      <c r="J86" s="96">
        <v>86</v>
      </c>
      <c r="K86" s="96">
        <v>12</v>
      </c>
      <c r="L86" s="96">
        <v>1</v>
      </c>
      <c r="M86" s="96"/>
      <c r="N86" s="96"/>
      <c r="O86" s="96"/>
      <c r="P86" s="96"/>
      <c r="Q86" s="96">
        <v>22</v>
      </c>
      <c r="R86" s="96"/>
      <c r="S86" s="96"/>
      <c r="T86" s="368">
        <v>0</v>
      </c>
      <c r="U86" s="368">
        <v>2</v>
      </c>
      <c r="AB86" s="96"/>
      <c r="AC86" s="96">
        <v>11</v>
      </c>
      <c r="AD86" s="96">
        <f t="shared" ref="AD86:AD101" si="12">SUM(H86:AC86)</f>
        <v>402</v>
      </c>
    </row>
    <row r="87" spans="1:30" ht="15">
      <c r="A87" s="366">
        <v>7</v>
      </c>
      <c r="B87" s="367">
        <v>378</v>
      </c>
      <c r="C87" s="367" t="s">
        <v>636</v>
      </c>
      <c r="D87" s="384" t="s">
        <v>636</v>
      </c>
      <c r="E87" s="367">
        <v>1691</v>
      </c>
      <c r="F87" s="367" t="s">
        <v>32</v>
      </c>
      <c r="G87" s="622">
        <v>510</v>
      </c>
      <c r="H87" s="367">
        <v>1</v>
      </c>
      <c r="I87" s="96">
        <v>212</v>
      </c>
      <c r="J87" s="96">
        <v>123</v>
      </c>
      <c r="K87" s="96">
        <v>10</v>
      </c>
      <c r="L87" s="96">
        <v>2</v>
      </c>
      <c r="M87" s="96"/>
      <c r="N87" s="96"/>
      <c r="O87" s="96"/>
      <c r="P87" s="96"/>
      <c r="Q87" s="96">
        <v>21</v>
      </c>
      <c r="R87" s="96"/>
      <c r="S87" s="96"/>
      <c r="T87" s="368">
        <v>1</v>
      </c>
      <c r="U87" s="368">
        <v>5</v>
      </c>
      <c r="AB87" s="96"/>
      <c r="AC87" s="96">
        <v>8</v>
      </c>
      <c r="AD87" s="96">
        <f t="shared" si="12"/>
        <v>383</v>
      </c>
    </row>
    <row r="88" spans="1:30" ht="15">
      <c r="A88" s="366">
        <v>7</v>
      </c>
      <c r="B88" s="367">
        <v>378</v>
      </c>
      <c r="C88" s="367" t="s">
        <v>636</v>
      </c>
      <c r="D88" s="384" t="s">
        <v>637</v>
      </c>
      <c r="E88" s="367">
        <v>1692</v>
      </c>
      <c r="F88" s="367" t="s">
        <v>31</v>
      </c>
      <c r="G88" s="622">
        <v>545</v>
      </c>
      <c r="H88" s="367">
        <v>1</v>
      </c>
      <c r="I88" s="96">
        <v>241</v>
      </c>
      <c r="J88" s="96">
        <v>172</v>
      </c>
      <c r="K88" s="96">
        <v>23</v>
      </c>
      <c r="L88" s="96">
        <v>1</v>
      </c>
      <c r="M88" s="96"/>
      <c r="N88" s="96"/>
      <c r="O88" s="96"/>
      <c r="P88" s="96"/>
      <c r="Q88" s="96">
        <v>1</v>
      </c>
      <c r="R88" s="96"/>
      <c r="S88" s="96"/>
      <c r="T88" s="368">
        <v>1</v>
      </c>
      <c r="U88" s="368">
        <v>2</v>
      </c>
      <c r="AB88" s="96"/>
      <c r="AC88" s="96">
        <v>9</v>
      </c>
      <c r="AD88" s="96">
        <f t="shared" si="12"/>
        <v>451</v>
      </c>
    </row>
    <row r="89" spans="1:30">
      <c r="A89" s="366">
        <v>7</v>
      </c>
      <c r="B89" s="367">
        <v>378</v>
      </c>
      <c r="C89" s="367" t="s">
        <v>636</v>
      </c>
      <c r="D89" s="384" t="s">
        <v>638</v>
      </c>
      <c r="E89" s="367">
        <v>1693</v>
      </c>
      <c r="F89" s="367" t="s">
        <v>31</v>
      </c>
      <c r="G89" s="431">
        <v>571</v>
      </c>
      <c r="H89" s="367">
        <v>0</v>
      </c>
      <c r="I89" s="96">
        <v>181</v>
      </c>
      <c r="J89" s="96">
        <v>194</v>
      </c>
      <c r="K89" s="96">
        <v>5</v>
      </c>
      <c r="L89" s="96">
        <v>3</v>
      </c>
      <c r="M89" s="96"/>
      <c r="N89" s="96"/>
      <c r="O89" s="96"/>
      <c r="P89" s="96"/>
      <c r="Q89" s="96">
        <v>42</v>
      </c>
      <c r="R89" s="96"/>
      <c r="S89" s="96"/>
      <c r="T89" s="368">
        <v>1</v>
      </c>
      <c r="U89" s="368">
        <v>3</v>
      </c>
      <c r="AB89" s="96"/>
      <c r="AC89" s="96">
        <v>8</v>
      </c>
      <c r="AD89" s="96">
        <f t="shared" si="12"/>
        <v>437</v>
      </c>
    </row>
    <row r="90" spans="1:30">
      <c r="A90" s="366">
        <v>7</v>
      </c>
      <c r="B90" s="367">
        <v>378</v>
      </c>
      <c r="C90" s="367" t="s">
        <v>636</v>
      </c>
      <c r="D90" s="384" t="s">
        <v>639</v>
      </c>
      <c r="E90" s="367">
        <v>1693</v>
      </c>
      <c r="F90" s="367" t="s">
        <v>79</v>
      </c>
      <c r="G90" s="431">
        <v>666</v>
      </c>
      <c r="H90" s="367">
        <v>0</v>
      </c>
      <c r="I90" s="96">
        <v>124</v>
      </c>
      <c r="J90" s="96">
        <v>302</v>
      </c>
      <c r="K90" s="96">
        <v>7</v>
      </c>
      <c r="L90" s="96">
        <v>1</v>
      </c>
      <c r="M90" s="96"/>
      <c r="N90" s="96"/>
      <c r="O90" s="96"/>
      <c r="P90" s="96"/>
      <c r="Q90" s="96">
        <v>18</v>
      </c>
      <c r="R90" s="96"/>
      <c r="S90" s="96"/>
      <c r="T90" s="368">
        <v>2</v>
      </c>
      <c r="U90" s="368">
        <v>4</v>
      </c>
      <c r="AB90" s="96"/>
      <c r="AC90" s="96">
        <v>4</v>
      </c>
      <c r="AD90" s="96">
        <f t="shared" si="12"/>
        <v>462</v>
      </c>
    </row>
    <row r="91" spans="1:30" ht="15">
      <c r="A91" s="366">
        <v>7</v>
      </c>
      <c r="B91" s="367">
        <v>378</v>
      </c>
      <c r="C91" s="367" t="s">
        <v>636</v>
      </c>
      <c r="D91" s="384" t="s">
        <v>640</v>
      </c>
      <c r="E91" s="367">
        <v>1694</v>
      </c>
      <c r="F91" s="367" t="s">
        <v>31</v>
      </c>
      <c r="G91" s="622">
        <v>389</v>
      </c>
      <c r="H91" s="367">
        <v>0</v>
      </c>
      <c r="I91" s="96">
        <v>218</v>
      </c>
      <c r="J91" s="96">
        <v>32</v>
      </c>
      <c r="K91" s="96">
        <v>3</v>
      </c>
      <c r="L91" s="96">
        <v>3</v>
      </c>
      <c r="M91" s="96"/>
      <c r="N91" s="96"/>
      <c r="O91" s="96"/>
      <c r="P91" s="96"/>
      <c r="Q91" s="96">
        <v>14</v>
      </c>
      <c r="R91" s="96"/>
      <c r="S91" s="96"/>
      <c r="T91" s="368">
        <v>0</v>
      </c>
      <c r="U91" s="368">
        <v>4</v>
      </c>
      <c r="AB91" s="96"/>
      <c r="AC91" s="96">
        <v>10</v>
      </c>
      <c r="AD91" s="96">
        <f t="shared" si="12"/>
        <v>284</v>
      </c>
    </row>
    <row r="92" spans="1:30">
      <c r="A92" s="366">
        <v>7</v>
      </c>
      <c r="B92" s="367">
        <v>378</v>
      </c>
      <c r="C92" s="367" t="s">
        <v>636</v>
      </c>
      <c r="D92" s="384" t="s">
        <v>640</v>
      </c>
      <c r="E92" s="367">
        <v>1694</v>
      </c>
      <c r="F92" s="367" t="s">
        <v>32</v>
      </c>
      <c r="G92" s="431">
        <v>389</v>
      </c>
      <c r="H92" s="367">
        <v>1</v>
      </c>
      <c r="I92" s="96">
        <v>206</v>
      </c>
      <c r="J92" s="96">
        <v>56</v>
      </c>
      <c r="K92" s="96">
        <v>4</v>
      </c>
      <c r="L92" s="96">
        <v>2</v>
      </c>
      <c r="M92" s="96"/>
      <c r="N92" s="96"/>
      <c r="O92" s="96"/>
      <c r="P92" s="96"/>
      <c r="Q92" s="96">
        <v>16</v>
      </c>
      <c r="R92" s="96"/>
      <c r="S92" s="96"/>
      <c r="T92" s="368">
        <v>1</v>
      </c>
      <c r="U92" s="368">
        <v>1</v>
      </c>
      <c r="AB92" s="96"/>
      <c r="AC92" s="96">
        <v>7</v>
      </c>
      <c r="AD92" s="96">
        <f t="shared" si="12"/>
        <v>294</v>
      </c>
    </row>
    <row r="93" spans="1:30" ht="15">
      <c r="A93" s="366">
        <v>7</v>
      </c>
      <c r="B93" s="367">
        <v>378</v>
      </c>
      <c r="C93" s="367" t="s">
        <v>636</v>
      </c>
      <c r="D93" s="384" t="s">
        <v>641</v>
      </c>
      <c r="E93" s="367">
        <v>1695</v>
      </c>
      <c r="F93" s="367" t="s">
        <v>31</v>
      </c>
      <c r="G93" s="622">
        <v>626</v>
      </c>
      <c r="H93" s="367">
        <v>51</v>
      </c>
      <c r="I93" s="96">
        <v>204</v>
      </c>
      <c r="J93" s="96">
        <v>174</v>
      </c>
      <c r="K93" s="96">
        <v>18</v>
      </c>
      <c r="L93" s="96">
        <v>4</v>
      </c>
      <c r="M93" s="96"/>
      <c r="N93" s="96"/>
      <c r="O93" s="96"/>
      <c r="P93" s="96"/>
      <c r="Q93" s="96">
        <v>4</v>
      </c>
      <c r="R93" s="96"/>
      <c r="S93" s="96"/>
      <c r="T93" s="368">
        <v>2</v>
      </c>
      <c r="U93" s="368">
        <v>2</v>
      </c>
      <c r="AB93" s="96"/>
      <c r="AC93" s="96">
        <v>19</v>
      </c>
      <c r="AD93" s="96">
        <f t="shared" si="12"/>
        <v>478</v>
      </c>
    </row>
    <row r="94" spans="1:30" ht="15">
      <c r="A94" s="366">
        <v>7</v>
      </c>
      <c r="B94" s="367">
        <v>378</v>
      </c>
      <c r="C94" s="367" t="s">
        <v>636</v>
      </c>
      <c r="D94" s="384" t="s">
        <v>642</v>
      </c>
      <c r="E94" s="367">
        <v>1695</v>
      </c>
      <c r="F94" s="367" t="s">
        <v>79</v>
      </c>
      <c r="G94" s="622">
        <v>364</v>
      </c>
      <c r="H94" s="367">
        <v>1</v>
      </c>
      <c r="I94" s="96">
        <v>242</v>
      </c>
      <c r="J94" s="96">
        <v>52</v>
      </c>
      <c r="K94" s="96">
        <v>6</v>
      </c>
      <c r="L94" s="96">
        <v>4</v>
      </c>
      <c r="M94" s="96"/>
      <c r="N94" s="96"/>
      <c r="O94" s="96"/>
      <c r="P94" s="96"/>
      <c r="Q94" s="96">
        <v>6</v>
      </c>
      <c r="R94" s="96"/>
      <c r="S94" s="96"/>
      <c r="T94" s="368">
        <v>0</v>
      </c>
      <c r="U94" s="368">
        <v>2</v>
      </c>
      <c r="AB94" s="96"/>
      <c r="AC94" s="96">
        <v>7</v>
      </c>
      <c r="AD94" s="96">
        <f t="shared" si="12"/>
        <v>320</v>
      </c>
    </row>
    <row r="95" spans="1:30" ht="15">
      <c r="A95" s="366">
        <v>7</v>
      </c>
      <c r="B95" s="367">
        <v>378</v>
      </c>
      <c r="C95" s="367" t="s">
        <v>636</v>
      </c>
      <c r="D95" s="384" t="s">
        <v>643</v>
      </c>
      <c r="E95" s="367">
        <v>1696</v>
      </c>
      <c r="F95" s="367" t="s">
        <v>31</v>
      </c>
      <c r="G95" s="622">
        <v>297</v>
      </c>
      <c r="H95" s="367">
        <v>1</v>
      </c>
      <c r="I95" s="96">
        <v>121</v>
      </c>
      <c r="J95" s="96">
        <v>87</v>
      </c>
      <c r="K95" s="96">
        <v>28</v>
      </c>
      <c r="L95" s="96">
        <v>1</v>
      </c>
      <c r="M95" s="96"/>
      <c r="N95" s="96"/>
      <c r="O95" s="96"/>
      <c r="P95" s="96"/>
      <c r="Q95" s="96">
        <v>7</v>
      </c>
      <c r="R95" s="96"/>
      <c r="S95" s="96"/>
      <c r="T95" s="368">
        <v>1</v>
      </c>
      <c r="U95" s="368">
        <v>0</v>
      </c>
      <c r="AB95" s="96"/>
      <c r="AC95" s="96">
        <v>0</v>
      </c>
      <c r="AD95" s="96">
        <f t="shared" si="12"/>
        <v>246</v>
      </c>
    </row>
    <row r="96" spans="1:30" ht="15">
      <c r="A96" s="366">
        <v>7</v>
      </c>
      <c r="B96" s="367">
        <v>378</v>
      </c>
      <c r="C96" s="367" t="s">
        <v>636</v>
      </c>
      <c r="D96" s="384" t="s">
        <v>644</v>
      </c>
      <c r="E96" s="367">
        <v>1696</v>
      </c>
      <c r="F96" s="367" t="s">
        <v>79</v>
      </c>
      <c r="G96" s="622">
        <v>259</v>
      </c>
      <c r="H96" s="367">
        <v>7</v>
      </c>
      <c r="I96" s="96">
        <v>74</v>
      </c>
      <c r="J96" s="96">
        <v>122</v>
      </c>
      <c r="K96" s="96">
        <v>8</v>
      </c>
      <c r="L96" s="96">
        <v>1</v>
      </c>
      <c r="M96" s="96"/>
      <c r="N96" s="96"/>
      <c r="O96" s="96"/>
      <c r="P96" s="96"/>
      <c r="Q96" s="96">
        <v>7</v>
      </c>
      <c r="R96" s="96"/>
      <c r="S96" s="96"/>
      <c r="T96" s="368">
        <v>0</v>
      </c>
      <c r="U96" s="368">
        <v>1</v>
      </c>
      <c r="AB96" s="96"/>
      <c r="AC96" s="96">
        <v>3</v>
      </c>
      <c r="AD96" s="96">
        <f t="shared" si="12"/>
        <v>223</v>
      </c>
    </row>
    <row r="97" spans="1:30" ht="15">
      <c r="A97" s="366">
        <v>7</v>
      </c>
      <c r="B97" s="367">
        <v>378</v>
      </c>
      <c r="C97" s="367" t="s">
        <v>636</v>
      </c>
      <c r="D97" s="384" t="s">
        <v>645</v>
      </c>
      <c r="E97" s="367">
        <v>1697</v>
      </c>
      <c r="F97" s="367" t="s">
        <v>31</v>
      </c>
      <c r="G97" s="622">
        <v>439</v>
      </c>
      <c r="H97" s="367">
        <v>0</v>
      </c>
      <c r="I97" s="96">
        <v>141</v>
      </c>
      <c r="J97" s="96">
        <v>146</v>
      </c>
      <c r="K97" s="96">
        <v>7</v>
      </c>
      <c r="L97" s="96">
        <v>2</v>
      </c>
      <c r="M97" s="96"/>
      <c r="N97" s="96"/>
      <c r="O97" s="96"/>
      <c r="P97" s="96"/>
      <c r="Q97" s="96">
        <v>2</v>
      </c>
      <c r="R97" s="96"/>
      <c r="S97" s="96"/>
      <c r="T97" s="368">
        <v>0</v>
      </c>
      <c r="U97" s="368">
        <v>4</v>
      </c>
      <c r="AB97" s="96"/>
      <c r="AC97" s="96">
        <v>3</v>
      </c>
      <c r="AD97" s="96">
        <f t="shared" si="12"/>
        <v>305</v>
      </c>
    </row>
    <row r="98" spans="1:30" ht="15">
      <c r="A98" s="366">
        <v>7</v>
      </c>
      <c r="B98" s="367">
        <v>378</v>
      </c>
      <c r="C98" s="367" t="s">
        <v>636</v>
      </c>
      <c r="D98" s="384" t="s">
        <v>645</v>
      </c>
      <c r="E98" s="367">
        <v>1697</v>
      </c>
      <c r="F98" s="367" t="s">
        <v>32</v>
      </c>
      <c r="G98" s="622">
        <v>438</v>
      </c>
      <c r="H98" s="367">
        <v>2</v>
      </c>
      <c r="I98" s="96">
        <v>161</v>
      </c>
      <c r="J98" s="96">
        <v>145</v>
      </c>
      <c r="K98" s="96">
        <v>2</v>
      </c>
      <c r="L98" s="96">
        <v>0</v>
      </c>
      <c r="M98" s="96"/>
      <c r="N98" s="96"/>
      <c r="O98" s="96"/>
      <c r="P98" s="96"/>
      <c r="Q98" s="96">
        <v>4</v>
      </c>
      <c r="R98" s="96"/>
      <c r="S98" s="96"/>
      <c r="T98" s="368">
        <v>1</v>
      </c>
      <c r="U98" s="368">
        <v>2</v>
      </c>
      <c r="AB98" s="96"/>
      <c r="AC98" s="96">
        <v>7</v>
      </c>
      <c r="AD98" s="96">
        <f t="shared" si="12"/>
        <v>324</v>
      </c>
    </row>
    <row r="99" spans="1:30" ht="15">
      <c r="A99" s="366">
        <v>7</v>
      </c>
      <c r="B99" s="367">
        <v>378</v>
      </c>
      <c r="C99" s="367" t="s">
        <v>636</v>
      </c>
      <c r="D99" s="384" t="s">
        <v>646</v>
      </c>
      <c r="E99" s="367">
        <v>1698</v>
      </c>
      <c r="F99" s="367" t="s">
        <v>31</v>
      </c>
      <c r="G99" s="622">
        <v>627</v>
      </c>
      <c r="H99" s="367">
        <v>1</v>
      </c>
      <c r="I99" s="96">
        <v>187</v>
      </c>
      <c r="J99" s="96">
        <v>225</v>
      </c>
      <c r="K99" s="96">
        <v>5</v>
      </c>
      <c r="L99" s="96">
        <v>1</v>
      </c>
      <c r="M99" s="96"/>
      <c r="N99" s="96"/>
      <c r="O99" s="96"/>
      <c r="P99" s="96"/>
      <c r="Q99" s="96">
        <v>15</v>
      </c>
      <c r="R99" s="96"/>
      <c r="S99" s="96"/>
      <c r="T99" s="368">
        <v>2</v>
      </c>
      <c r="U99" s="368">
        <v>5</v>
      </c>
      <c r="AB99" s="96"/>
      <c r="AC99" s="96">
        <v>11</v>
      </c>
      <c r="AD99" s="96">
        <f t="shared" si="12"/>
        <v>452</v>
      </c>
    </row>
    <row r="100" spans="1:30" ht="15">
      <c r="A100" s="366">
        <v>7</v>
      </c>
      <c r="B100" s="367">
        <v>378</v>
      </c>
      <c r="C100" s="367" t="s">
        <v>636</v>
      </c>
      <c r="D100" s="384" t="s">
        <v>646</v>
      </c>
      <c r="E100" s="367">
        <v>1698</v>
      </c>
      <c r="F100" s="367" t="s">
        <v>32</v>
      </c>
      <c r="G100" s="622">
        <v>626</v>
      </c>
      <c r="H100" s="367">
        <v>1</v>
      </c>
      <c r="I100" s="96">
        <v>223</v>
      </c>
      <c r="J100" s="96">
        <v>180</v>
      </c>
      <c r="K100" s="96">
        <v>6</v>
      </c>
      <c r="L100" s="96">
        <v>1</v>
      </c>
      <c r="M100" s="96"/>
      <c r="N100" s="96"/>
      <c r="O100" s="96"/>
      <c r="P100" s="96"/>
      <c r="Q100" s="96">
        <v>14</v>
      </c>
      <c r="R100" s="96"/>
      <c r="S100" s="96"/>
      <c r="T100" s="368">
        <v>0</v>
      </c>
      <c r="U100" s="368">
        <v>2</v>
      </c>
      <c r="AB100" s="96"/>
      <c r="AC100" s="96">
        <v>11</v>
      </c>
      <c r="AD100" s="96">
        <f t="shared" si="12"/>
        <v>438</v>
      </c>
    </row>
    <row r="101" spans="1:30">
      <c r="A101" s="366">
        <v>7</v>
      </c>
      <c r="B101" s="367">
        <v>378</v>
      </c>
      <c r="C101" s="367" t="s">
        <v>636</v>
      </c>
      <c r="D101" s="384" t="s">
        <v>647</v>
      </c>
      <c r="E101" s="367">
        <v>1698</v>
      </c>
      <c r="F101" s="367" t="s">
        <v>79</v>
      </c>
      <c r="G101" s="431">
        <v>273</v>
      </c>
      <c r="H101" s="367">
        <v>11</v>
      </c>
      <c r="I101" s="96">
        <v>90</v>
      </c>
      <c r="J101" s="96">
        <v>75</v>
      </c>
      <c r="K101" s="96">
        <v>9</v>
      </c>
      <c r="L101" s="96">
        <v>1</v>
      </c>
      <c r="M101" s="96"/>
      <c r="N101" s="96"/>
      <c r="O101" s="96"/>
      <c r="P101" s="96"/>
      <c r="Q101" s="96">
        <v>8</v>
      </c>
      <c r="R101" s="96"/>
      <c r="S101" s="96"/>
      <c r="T101" s="368">
        <v>0</v>
      </c>
      <c r="U101" s="368">
        <v>3</v>
      </c>
      <c r="AB101" s="96"/>
      <c r="AC101" s="96">
        <v>1</v>
      </c>
      <c r="AD101" s="96">
        <f t="shared" si="12"/>
        <v>198</v>
      </c>
    </row>
    <row r="102" spans="1:30">
      <c r="B102" s="101" t="s">
        <v>63</v>
      </c>
      <c r="C102" s="681" t="s">
        <v>64</v>
      </c>
      <c r="D102" s="681"/>
      <c r="E102" s="369"/>
      <c r="F102" s="369"/>
      <c r="G102" s="547">
        <f t="shared" ref="G102:U102" si="13">SUM(G86:G101)</f>
        <v>7529</v>
      </c>
      <c r="H102" s="370">
        <f t="shared" si="13"/>
        <v>82</v>
      </c>
      <c r="I102" s="370">
        <f t="shared" si="13"/>
        <v>2889</v>
      </c>
      <c r="J102" s="102">
        <f t="shared" si="13"/>
        <v>2171</v>
      </c>
      <c r="K102" s="102">
        <f t="shared" si="13"/>
        <v>153</v>
      </c>
      <c r="L102" s="102">
        <f t="shared" si="13"/>
        <v>28</v>
      </c>
      <c r="M102" s="102">
        <f t="shared" si="13"/>
        <v>0</v>
      </c>
      <c r="N102" s="102">
        <f t="shared" si="13"/>
        <v>0</v>
      </c>
      <c r="O102" s="102">
        <f t="shared" si="13"/>
        <v>0</v>
      </c>
      <c r="P102" s="102">
        <f t="shared" si="13"/>
        <v>0</v>
      </c>
      <c r="Q102" s="102">
        <f t="shared" si="13"/>
        <v>201</v>
      </c>
      <c r="R102" s="102">
        <f t="shared" si="13"/>
        <v>0</v>
      </c>
      <c r="S102" s="102">
        <f t="shared" si="13"/>
        <v>0</v>
      </c>
      <c r="T102" s="102">
        <f t="shared" si="13"/>
        <v>12</v>
      </c>
      <c r="U102" s="102">
        <f t="shared" si="13"/>
        <v>42</v>
      </c>
      <c r="AB102" s="102">
        <f>SUM(AB86:AB101)</f>
        <v>0</v>
      </c>
      <c r="AC102" s="102">
        <f>SUM(AC86:AC101)</f>
        <v>119</v>
      </c>
      <c r="AD102" s="102">
        <f>SUM(AD86:AD101)</f>
        <v>5697</v>
      </c>
    </row>
    <row r="103" spans="1:30">
      <c r="E103" s="371"/>
      <c r="F103" s="371"/>
      <c r="T103" s="100">
        <v>6</v>
      </c>
      <c r="U103" s="100">
        <v>21</v>
      </c>
    </row>
    <row r="104" spans="1:30">
      <c r="B104" s="101" t="s">
        <v>65</v>
      </c>
      <c r="C104" s="682" t="s">
        <v>66</v>
      </c>
      <c r="D104" s="683"/>
      <c r="E104" s="683"/>
      <c r="F104" s="684"/>
      <c r="G104" s="550" t="s">
        <v>6</v>
      </c>
      <c r="H104" s="284" t="s">
        <v>7</v>
      </c>
      <c r="I104" s="284" t="s">
        <v>8</v>
      </c>
      <c r="J104" s="284" t="s">
        <v>9</v>
      </c>
      <c r="K104" s="284" t="s">
        <v>10</v>
      </c>
      <c r="L104" s="284" t="s">
        <v>11</v>
      </c>
      <c r="M104" s="284" t="s">
        <v>12</v>
      </c>
      <c r="N104" s="284" t="s">
        <v>13</v>
      </c>
      <c r="O104" s="284" t="s">
        <v>14</v>
      </c>
      <c r="P104" s="284" t="s">
        <v>15</v>
      </c>
      <c r="Q104" s="284" t="s">
        <v>16</v>
      </c>
      <c r="R104" s="284" t="s">
        <v>17</v>
      </c>
      <c r="S104" s="284" t="s">
        <v>18</v>
      </c>
      <c r="T104" s="284" t="s">
        <v>22</v>
      </c>
      <c r="U104" s="284" t="s">
        <v>23</v>
      </c>
      <c r="V104" s="284" t="s">
        <v>24</v>
      </c>
      <c r="W104" s="284" t="s">
        <v>25</v>
      </c>
      <c r="X104" s="284" t="s">
        <v>26</v>
      </c>
      <c r="Y104" s="284" t="s">
        <v>27</v>
      </c>
      <c r="Z104" s="284" t="s">
        <v>28</v>
      </c>
      <c r="AA104" s="380" t="s">
        <v>29</v>
      </c>
      <c r="AC104" s="381"/>
      <c r="AD104" s="89"/>
    </row>
    <row r="105" spans="1:30">
      <c r="C105" s="685"/>
      <c r="D105" s="686"/>
      <c r="E105" s="686"/>
      <c r="F105" s="687"/>
      <c r="G105" s="548">
        <f>G102</f>
        <v>7529</v>
      </c>
      <c r="H105" s="96">
        <f>H102+6</f>
        <v>88</v>
      </c>
      <c r="I105" s="96">
        <f>I102+21</f>
        <v>2910</v>
      </c>
      <c r="J105" s="96">
        <f>J102+6</f>
        <v>2177</v>
      </c>
      <c r="K105" s="96">
        <f>K102+21</f>
        <v>174</v>
      </c>
      <c r="L105" s="96">
        <f t="shared" ref="L105:S105" si="14">L102</f>
        <v>28</v>
      </c>
      <c r="M105" s="96">
        <f t="shared" si="14"/>
        <v>0</v>
      </c>
      <c r="N105" s="96">
        <f t="shared" si="14"/>
        <v>0</v>
      </c>
      <c r="O105" s="96">
        <f t="shared" si="14"/>
        <v>0</v>
      </c>
      <c r="P105" s="96">
        <f t="shared" si="14"/>
        <v>0</v>
      </c>
      <c r="Q105" s="96">
        <f t="shared" si="14"/>
        <v>201</v>
      </c>
      <c r="R105" s="96">
        <f t="shared" si="14"/>
        <v>0</v>
      </c>
      <c r="S105" s="96">
        <f t="shared" si="14"/>
        <v>0</v>
      </c>
      <c r="Y105" s="96">
        <f>AB102</f>
        <v>0</v>
      </c>
      <c r="Z105" s="96">
        <f>AC102</f>
        <v>119</v>
      </c>
      <c r="AA105" s="382">
        <f>SUM(H105:Z105)</f>
        <v>5697</v>
      </c>
      <c r="AC105" s="383"/>
      <c r="AD105" s="374"/>
    </row>
    <row r="106" spans="1:30">
      <c r="E106" s="371"/>
      <c r="F106" s="371"/>
      <c r="AD106" s="374"/>
    </row>
    <row r="107" spans="1:30" ht="34.5" customHeight="1">
      <c r="B107" s="101" t="s">
        <v>67</v>
      </c>
      <c r="C107" s="688" t="s">
        <v>68</v>
      </c>
      <c r="D107" s="688"/>
      <c r="E107" s="688"/>
      <c r="F107" s="688"/>
      <c r="G107" s="550" t="s">
        <v>6</v>
      </c>
      <c r="H107" s="667" t="s">
        <v>69</v>
      </c>
      <c r="I107" s="667"/>
      <c r="J107" s="667" t="s">
        <v>70</v>
      </c>
      <c r="K107" s="667"/>
      <c r="L107" s="284" t="s">
        <v>11</v>
      </c>
      <c r="M107" s="284" t="s">
        <v>12</v>
      </c>
      <c r="N107" s="284" t="s">
        <v>13</v>
      </c>
      <c r="O107" s="284" t="s">
        <v>14</v>
      </c>
      <c r="P107" s="284" t="s">
        <v>15</v>
      </c>
      <c r="Q107" s="284" t="s">
        <v>16</v>
      </c>
      <c r="R107" s="284" t="s">
        <v>17</v>
      </c>
      <c r="S107" s="284" t="s">
        <v>18</v>
      </c>
      <c r="T107" s="284" t="s">
        <v>22</v>
      </c>
      <c r="U107" s="284" t="s">
        <v>23</v>
      </c>
      <c r="V107" s="284" t="s">
        <v>24</v>
      </c>
      <c r="W107" s="284" t="s">
        <v>25</v>
      </c>
      <c r="X107" s="284" t="s">
        <v>26</v>
      </c>
      <c r="Y107" s="284" t="s">
        <v>27</v>
      </c>
      <c r="Z107" s="284" t="s">
        <v>28</v>
      </c>
      <c r="AA107" s="380" t="s">
        <v>29</v>
      </c>
      <c r="AC107" s="381"/>
      <c r="AD107" s="89"/>
    </row>
    <row r="108" spans="1:30">
      <c r="C108" s="688"/>
      <c r="D108" s="688"/>
      <c r="E108" s="688"/>
      <c r="F108" s="688"/>
      <c r="G108" s="548">
        <f>G102</f>
        <v>7529</v>
      </c>
      <c r="H108" s="689">
        <f>H105+J105</f>
        <v>2265</v>
      </c>
      <c r="I108" s="689"/>
      <c r="J108" s="689">
        <f>I105+K105</f>
        <v>3084</v>
      </c>
      <c r="K108" s="689"/>
      <c r="L108" s="96">
        <f>L105</f>
        <v>28</v>
      </c>
      <c r="M108" s="96" t="s">
        <v>790</v>
      </c>
      <c r="N108" s="96" t="s">
        <v>790</v>
      </c>
      <c r="O108" s="96" t="s">
        <v>790</v>
      </c>
      <c r="P108" s="96" t="s">
        <v>790</v>
      </c>
      <c r="Q108" s="96">
        <f t="shared" ref="Q108" si="15">Q105</f>
        <v>201</v>
      </c>
      <c r="R108" s="96" t="s">
        <v>790</v>
      </c>
      <c r="S108" s="96" t="s">
        <v>790</v>
      </c>
      <c r="T108" s="96" t="s">
        <v>790</v>
      </c>
      <c r="U108" s="96" t="s">
        <v>790</v>
      </c>
      <c r="V108" s="96" t="s">
        <v>790</v>
      </c>
      <c r="W108" s="96" t="s">
        <v>790</v>
      </c>
      <c r="X108" s="96" t="s">
        <v>790</v>
      </c>
      <c r="Y108" s="96">
        <f>Y105</f>
        <v>0</v>
      </c>
      <c r="Z108" s="96">
        <f>Z105</f>
        <v>119</v>
      </c>
      <c r="AA108" s="382">
        <f>SUM(H108:Z108)</f>
        <v>5697</v>
      </c>
      <c r="AC108" s="383"/>
      <c r="AD108" s="374"/>
    </row>
    <row r="111" spans="1:30">
      <c r="A111" s="276" t="s">
        <v>0</v>
      </c>
      <c r="B111" s="362" t="s">
        <v>1</v>
      </c>
      <c r="C111" s="363" t="s">
        <v>2</v>
      </c>
      <c r="D111" s="363" t="s">
        <v>3</v>
      </c>
      <c r="E111" s="345" t="s">
        <v>4</v>
      </c>
      <c r="F111" s="345" t="s">
        <v>5</v>
      </c>
      <c r="G111" s="345" t="s">
        <v>6</v>
      </c>
      <c r="H111" s="313" t="s">
        <v>7</v>
      </c>
      <c r="I111" s="313" t="s">
        <v>8</v>
      </c>
      <c r="J111" s="284" t="s">
        <v>9</v>
      </c>
      <c r="K111" s="284" t="s">
        <v>10</v>
      </c>
      <c r="L111" s="284" t="s">
        <v>11</v>
      </c>
      <c r="M111" s="284" t="s">
        <v>12</v>
      </c>
      <c r="N111" s="284" t="s">
        <v>13</v>
      </c>
      <c r="O111" s="284" t="s">
        <v>14</v>
      </c>
      <c r="P111" s="284" t="s">
        <v>15</v>
      </c>
      <c r="Q111" s="284" t="s">
        <v>16</v>
      </c>
      <c r="R111" s="284" t="s">
        <v>17</v>
      </c>
      <c r="S111" s="284" t="s">
        <v>18</v>
      </c>
      <c r="T111" s="286" t="s">
        <v>19</v>
      </c>
      <c r="U111" s="286" t="s">
        <v>20</v>
      </c>
      <c r="V111" s="286" t="s">
        <v>21</v>
      </c>
      <c r="W111" s="284" t="s">
        <v>22</v>
      </c>
      <c r="X111" s="284" t="s">
        <v>23</v>
      </c>
      <c r="Y111" s="284" t="s">
        <v>24</v>
      </c>
      <c r="Z111" s="284" t="s">
        <v>25</v>
      </c>
      <c r="AA111" s="284" t="s">
        <v>26</v>
      </c>
      <c r="AB111" s="284" t="s">
        <v>27</v>
      </c>
      <c r="AC111" s="284" t="s">
        <v>28</v>
      </c>
      <c r="AD111" s="284" t="s">
        <v>29</v>
      </c>
    </row>
    <row r="112" spans="1:30">
      <c r="A112" s="366">
        <v>7</v>
      </c>
      <c r="B112" s="367">
        <v>416</v>
      </c>
      <c r="C112" s="367" t="s">
        <v>648</v>
      </c>
      <c r="D112" s="367" t="s">
        <v>648</v>
      </c>
      <c r="E112" s="367">
        <v>1856</v>
      </c>
      <c r="F112" s="367" t="s">
        <v>31</v>
      </c>
      <c r="G112" s="431">
        <v>529</v>
      </c>
      <c r="H112" s="367">
        <v>62</v>
      </c>
      <c r="I112" s="96">
        <v>4</v>
      </c>
      <c r="J112" s="96">
        <v>83</v>
      </c>
      <c r="K112" s="96">
        <v>2</v>
      </c>
      <c r="L112" s="96">
        <v>0</v>
      </c>
      <c r="M112" s="96"/>
      <c r="N112" s="96">
        <v>250</v>
      </c>
      <c r="O112" s="96"/>
      <c r="P112" s="96">
        <v>0</v>
      </c>
      <c r="Q112" s="96">
        <v>4</v>
      </c>
      <c r="R112" s="96"/>
      <c r="S112" s="96"/>
      <c r="T112" s="368">
        <v>3</v>
      </c>
      <c r="U112" s="368">
        <v>0</v>
      </c>
      <c r="AB112" s="96">
        <v>0</v>
      </c>
      <c r="AC112" s="96">
        <v>7</v>
      </c>
      <c r="AD112" s="96">
        <f t="shared" ref="AD112:AD119" si="16">SUM(H112:AC112)</f>
        <v>415</v>
      </c>
    </row>
    <row r="113" spans="1:30" ht="15">
      <c r="A113" s="366">
        <v>7</v>
      </c>
      <c r="B113" s="367">
        <v>416</v>
      </c>
      <c r="C113" s="367" t="s">
        <v>648</v>
      </c>
      <c r="D113" s="367" t="s">
        <v>648</v>
      </c>
      <c r="E113" s="367">
        <v>1856</v>
      </c>
      <c r="F113" s="367" t="s">
        <v>32</v>
      </c>
      <c r="G113" s="622">
        <v>528</v>
      </c>
      <c r="H113" s="367">
        <v>94</v>
      </c>
      <c r="I113" s="96">
        <v>3</v>
      </c>
      <c r="J113" s="96">
        <v>85</v>
      </c>
      <c r="K113" s="96">
        <v>3</v>
      </c>
      <c r="L113" s="96">
        <v>1</v>
      </c>
      <c r="M113" s="96"/>
      <c r="N113" s="96">
        <v>189</v>
      </c>
      <c r="O113" s="96"/>
      <c r="P113" s="96">
        <v>1</v>
      </c>
      <c r="Q113" s="96">
        <v>11</v>
      </c>
      <c r="R113" s="96"/>
      <c r="S113" s="96"/>
      <c r="T113" s="368">
        <v>5</v>
      </c>
      <c r="U113" s="368">
        <v>0</v>
      </c>
      <c r="AB113" s="96">
        <v>0</v>
      </c>
      <c r="AC113" s="96">
        <v>20</v>
      </c>
      <c r="AD113" s="96">
        <f t="shared" si="16"/>
        <v>412</v>
      </c>
    </row>
    <row r="114" spans="1:30" ht="15">
      <c r="A114" s="366">
        <v>7</v>
      </c>
      <c r="B114" s="367">
        <v>416</v>
      </c>
      <c r="C114" s="367" t="s">
        <v>648</v>
      </c>
      <c r="D114" s="367" t="s">
        <v>648</v>
      </c>
      <c r="E114" s="367">
        <v>1856</v>
      </c>
      <c r="F114" s="367" t="s">
        <v>33</v>
      </c>
      <c r="G114" s="622">
        <v>528</v>
      </c>
      <c r="H114" s="367">
        <v>90</v>
      </c>
      <c r="I114" s="96">
        <v>6</v>
      </c>
      <c r="J114" s="96">
        <v>92</v>
      </c>
      <c r="K114" s="96">
        <v>1</v>
      </c>
      <c r="L114" s="96">
        <v>0</v>
      </c>
      <c r="M114" s="96"/>
      <c r="N114" s="96">
        <v>224</v>
      </c>
      <c r="O114" s="96"/>
      <c r="P114" s="96">
        <v>1</v>
      </c>
      <c r="Q114" s="96">
        <v>10</v>
      </c>
      <c r="R114" s="96"/>
      <c r="S114" s="96"/>
      <c r="T114" s="368">
        <v>4</v>
      </c>
      <c r="U114" s="368">
        <v>0</v>
      </c>
      <c r="AB114" s="96">
        <v>0</v>
      </c>
      <c r="AC114" s="96">
        <v>8</v>
      </c>
      <c r="AD114" s="96">
        <f t="shared" si="16"/>
        <v>436</v>
      </c>
    </row>
    <row r="115" spans="1:30" ht="15">
      <c r="A115" s="366">
        <v>7</v>
      </c>
      <c r="B115" s="367">
        <v>416</v>
      </c>
      <c r="C115" s="367" t="s">
        <v>648</v>
      </c>
      <c r="D115" s="367" t="s">
        <v>649</v>
      </c>
      <c r="E115" s="367">
        <v>1857</v>
      </c>
      <c r="F115" s="367" t="s">
        <v>31</v>
      </c>
      <c r="G115" s="622">
        <v>437</v>
      </c>
      <c r="H115" s="367">
        <v>10</v>
      </c>
      <c r="I115" s="96">
        <v>11</v>
      </c>
      <c r="J115" s="96">
        <v>125</v>
      </c>
      <c r="K115" s="96">
        <v>2</v>
      </c>
      <c r="L115" s="96">
        <v>3</v>
      </c>
      <c r="M115" s="96"/>
      <c r="N115" s="96">
        <v>104</v>
      </c>
      <c r="O115" s="96"/>
      <c r="P115" s="96">
        <v>0</v>
      </c>
      <c r="Q115" s="96">
        <v>8</v>
      </c>
      <c r="R115" s="96"/>
      <c r="S115" s="96"/>
      <c r="T115" s="368">
        <v>7</v>
      </c>
      <c r="U115" s="368">
        <v>0</v>
      </c>
      <c r="AB115" s="96">
        <v>0</v>
      </c>
      <c r="AC115" s="96">
        <v>13</v>
      </c>
      <c r="AD115" s="96">
        <f t="shared" si="16"/>
        <v>283</v>
      </c>
    </row>
    <row r="116" spans="1:30" ht="15">
      <c r="A116" s="366">
        <v>7</v>
      </c>
      <c r="B116" s="367">
        <v>416</v>
      </c>
      <c r="C116" s="367" t="s">
        <v>648</v>
      </c>
      <c r="D116" s="367" t="s">
        <v>649</v>
      </c>
      <c r="E116" s="367">
        <v>1857</v>
      </c>
      <c r="F116" s="367" t="s">
        <v>32</v>
      </c>
      <c r="G116" s="622">
        <v>437</v>
      </c>
      <c r="H116" s="367">
        <v>9</v>
      </c>
      <c r="I116" s="96">
        <v>11</v>
      </c>
      <c r="J116" s="96">
        <v>141</v>
      </c>
      <c r="K116" s="96">
        <v>0</v>
      </c>
      <c r="L116" s="96">
        <v>8</v>
      </c>
      <c r="M116" s="96"/>
      <c r="N116" s="96">
        <v>85</v>
      </c>
      <c r="O116" s="96"/>
      <c r="P116" s="96">
        <v>0</v>
      </c>
      <c r="Q116" s="96">
        <v>9</v>
      </c>
      <c r="R116" s="96"/>
      <c r="S116" s="96"/>
      <c r="T116" s="368">
        <v>9</v>
      </c>
      <c r="U116" s="368">
        <v>0</v>
      </c>
      <c r="AB116" s="96">
        <v>0</v>
      </c>
      <c r="AC116" s="96">
        <v>26</v>
      </c>
      <c r="AD116" s="96">
        <f t="shared" si="16"/>
        <v>298</v>
      </c>
    </row>
    <row r="117" spans="1:30">
      <c r="A117" s="366">
        <v>7</v>
      </c>
      <c r="B117" s="367">
        <v>416</v>
      </c>
      <c r="C117" s="367" t="s">
        <v>648</v>
      </c>
      <c r="D117" s="367" t="s">
        <v>650</v>
      </c>
      <c r="E117" s="367">
        <v>1857</v>
      </c>
      <c r="F117" s="367" t="s">
        <v>79</v>
      </c>
      <c r="G117" s="431">
        <v>94</v>
      </c>
      <c r="H117" s="367">
        <v>4</v>
      </c>
      <c r="I117" s="96">
        <v>2</v>
      </c>
      <c r="J117" s="96">
        <v>52</v>
      </c>
      <c r="K117" s="96">
        <v>0</v>
      </c>
      <c r="L117" s="96">
        <v>0</v>
      </c>
      <c r="M117" s="96"/>
      <c r="N117" s="96">
        <v>18</v>
      </c>
      <c r="O117" s="96"/>
      <c r="P117" s="96">
        <v>0</v>
      </c>
      <c r="Q117" s="96">
        <v>0</v>
      </c>
      <c r="R117" s="96"/>
      <c r="S117" s="96"/>
      <c r="T117" s="368">
        <v>1</v>
      </c>
      <c r="U117" s="368">
        <v>0</v>
      </c>
      <c r="AB117" s="96">
        <v>0</v>
      </c>
      <c r="AC117" s="96">
        <v>4</v>
      </c>
      <c r="AD117" s="96">
        <f t="shared" si="16"/>
        <v>81</v>
      </c>
    </row>
    <row r="118" spans="1:30" ht="15">
      <c r="A118" s="366">
        <v>7</v>
      </c>
      <c r="B118" s="367">
        <v>416</v>
      </c>
      <c r="C118" s="367" t="s">
        <v>648</v>
      </c>
      <c r="D118" s="367" t="s">
        <v>651</v>
      </c>
      <c r="E118" s="367">
        <v>1858</v>
      </c>
      <c r="F118" s="367" t="s">
        <v>31</v>
      </c>
      <c r="G118" s="622">
        <v>511</v>
      </c>
      <c r="H118" s="367">
        <v>29</v>
      </c>
      <c r="I118" s="96">
        <v>21</v>
      </c>
      <c r="J118" s="96">
        <v>107</v>
      </c>
      <c r="K118" s="96">
        <v>3</v>
      </c>
      <c r="L118" s="96">
        <v>3</v>
      </c>
      <c r="M118" s="96"/>
      <c r="N118" s="96">
        <v>138</v>
      </c>
      <c r="O118" s="96"/>
      <c r="P118" s="96">
        <v>0</v>
      </c>
      <c r="Q118" s="96">
        <v>5</v>
      </c>
      <c r="R118" s="96"/>
      <c r="S118" s="96"/>
      <c r="T118" s="368">
        <v>4</v>
      </c>
      <c r="U118" s="368">
        <v>0</v>
      </c>
      <c r="AB118" s="96">
        <v>0</v>
      </c>
      <c r="AC118" s="96">
        <v>24</v>
      </c>
      <c r="AD118" s="96">
        <f t="shared" si="16"/>
        <v>334</v>
      </c>
    </row>
    <row r="119" spans="1:30">
      <c r="A119" s="366">
        <v>7</v>
      </c>
      <c r="B119" s="367">
        <v>416</v>
      </c>
      <c r="C119" s="367" t="s">
        <v>648</v>
      </c>
      <c r="D119" s="367" t="s">
        <v>651</v>
      </c>
      <c r="E119" s="367">
        <v>1858</v>
      </c>
      <c r="F119" s="367" t="s">
        <v>32</v>
      </c>
      <c r="G119" s="431">
        <v>511</v>
      </c>
      <c r="H119" s="367">
        <v>17</v>
      </c>
      <c r="I119" s="96">
        <v>19</v>
      </c>
      <c r="J119" s="96">
        <v>102</v>
      </c>
      <c r="K119" s="96">
        <v>5</v>
      </c>
      <c r="L119" s="96">
        <v>2</v>
      </c>
      <c r="M119" s="96"/>
      <c r="N119" s="96">
        <v>153</v>
      </c>
      <c r="O119" s="96"/>
      <c r="P119" s="96">
        <v>1</v>
      </c>
      <c r="Q119" s="96">
        <v>6</v>
      </c>
      <c r="R119" s="96"/>
      <c r="S119" s="96"/>
      <c r="T119" s="368">
        <v>4</v>
      </c>
      <c r="U119" s="368">
        <v>0</v>
      </c>
      <c r="AB119" s="96">
        <v>0</v>
      </c>
      <c r="AC119" s="96">
        <v>25</v>
      </c>
      <c r="AD119" s="96">
        <f t="shared" si="16"/>
        <v>334</v>
      </c>
    </row>
    <row r="120" spans="1:30">
      <c r="B120" s="101" t="s">
        <v>63</v>
      </c>
      <c r="C120" s="681" t="s">
        <v>64</v>
      </c>
      <c r="D120" s="681"/>
      <c r="E120" s="369"/>
      <c r="F120" s="369"/>
      <c r="G120" s="547">
        <f t="shared" ref="G120:U120" si="17">SUM(G112:G119)</f>
        <v>3575</v>
      </c>
      <c r="H120" s="370">
        <f t="shared" si="17"/>
        <v>315</v>
      </c>
      <c r="I120" s="370">
        <f t="shared" si="17"/>
        <v>77</v>
      </c>
      <c r="J120" s="102">
        <f t="shared" si="17"/>
        <v>787</v>
      </c>
      <c r="K120" s="102">
        <f t="shared" si="17"/>
        <v>16</v>
      </c>
      <c r="L120" s="102">
        <f t="shared" si="17"/>
        <v>17</v>
      </c>
      <c r="M120" s="102">
        <f t="shared" si="17"/>
        <v>0</v>
      </c>
      <c r="N120" s="102">
        <f t="shared" si="17"/>
        <v>1161</v>
      </c>
      <c r="O120" s="102">
        <f t="shared" si="17"/>
        <v>0</v>
      </c>
      <c r="P120" s="102">
        <f t="shared" si="17"/>
        <v>3</v>
      </c>
      <c r="Q120" s="102">
        <f t="shared" si="17"/>
        <v>53</v>
      </c>
      <c r="R120" s="102">
        <f t="shared" si="17"/>
        <v>0</v>
      </c>
      <c r="S120" s="102">
        <f t="shared" si="17"/>
        <v>0</v>
      </c>
      <c r="T120" s="102">
        <f t="shared" si="17"/>
        <v>37</v>
      </c>
      <c r="U120" s="102">
        <f t="shared" si="17"/>
        <v>0</v>
      </c>
      <c r="AB120" s="102">
        <f>SUM(AB112:AB119)</f>
        <v>0</v>
      </c>
      <c r="AC120" s="102">
        <f>SUM(AC112:AC119)</f>
        <v>127</v>
      </c>
      <c r="AD120" s="102">
        <f>SUM(AD112:AD119)</f>
        <v>2593</v>
      </c>
    </row>
    <row r="121" spans="1:30">
      <c r="E121" s="371"/>
      <c r="F121" s="371"/>
      <c r="T121" s="100">
        <f>T120/2</f>
        <v>18.5</v>
      </c>
    </row>
    <row r="122" spans="1:30">
      <c r="B122" s="101" t="s">
        <v>65</v>
      </c>
      <c r="C122" s="682" t="s">
        <v>66</v>
      </c>
      <c r="D122" s="683"/>
      <c r="E122" s="683"/>
      <c r="F122" s="684"/>
      <c r="G122" s="550" t="s">
        <v>6</v>
      </c>
      <c r="H122" s="284" t="s">
        <v>7</v>
      </c>
      <c r="I122" s="284" t="s">
        <v>8</v>
      </c>
      <c r="J122" s="284" t="s">
        <v>9</v>
      </c>
      <c r="K122" s="284" t="s">
        <v>10</v>
      </c>
      <c r="L122" s="284" t="s">
        <v>11</v>
      </c>
      <c r="M122" s="284" t="s">
        <v>12</v>
      </c>
      <c r="N122" s="284" t="s">
        <v>13</v>
      </c>
      <c r="O122" s="284" t="s">
        <v>14</v>
      </c>
      <c r="P122" s="284" t="s">
        <v>15</v>
      </c>
      <c r="Q122" s="284" t="s">
        <v>16</v>
      </c>
      <c r="R122" s="284" t="s">
        <v>17</v>
      </c>
      <c r="S122" s="284" t="s">
        <v>18</v>
      </c>
      <c r="T122" s="284" t="s">
        <v>22</v>
      </c>
      <c r="U122" s="284" t="s">
        <v>23</v>
      </c>
      <c r="V122" s="284" t="s">
        <v>24</v>
      </c>
      <c r="W122" s="284" t="s">
        <v>25</v>
      </c>
      <c r="X122" s="284" t="s">
        <v>26</v>
      </c>
      <c r="Y122" s="284" t="s">
        <v>27</v>
      </c>
      <c r="Z122" s="284" t="s">
        <v>28</v>
      </c>
      <c r="AA122" s="284" t="s">
        <v>29</v>
      </c>
    </row>
    <row r="123" spans="1:30">
      <c r="C123" s="685"/>
      <c r="D123" s="686"/>
      <c r="E123" s="686"/>
      <c r="F123" s="687"/>
      <c r="G123" s="548">
        <f>G120</f>
        <v>3575</v>
      </c>
      <c r="H123" s="96">
        <f>H120+18</f>
        <v>333</v>
      </c>
      <c r="I123" s="96">
        <f>I120</f>
        <v>77</v>
      </c>
      <c r="J123" s="96">
        <f>J120+19</f>
        <v>806</v>
      </c>
      <c r="K123" s="96">
        <f>K120</f>
        <v>16</v>
      </c>
      <c r="L123" s="96">
        <f t="shared" ref="L123:S123" si="18">L120</f>
        <v>17</v>
      </c>
      <c r="M123" s="96">
        <f t="shared" si="18"/>
        <v>0</v>
      </c>
      <c r="N123" s="96">
        <f t="shared" si="18"/>
        <v>1161</v>
      </c>
      <c r="O123" s="96">
        <f t="shared" si="18"/>
        <v>0</v>
      </c>
      <c r="P123" s="96">
        <f t="shared" si="18"/>
        <v>3</v>
      </c>
      <c r="Q123" s="96">
        <f t="shared" si="18"/>
        <v>53</v>
      </c>
      <c r="R123" s="96">
        <f t="shared" si="18"/>
        <v>0</v>
      </c>
      <c r="S123" s="96">
        <f t="shared" si="18"/>
        <v>0</v>
      </c>
      <c r="Y123" s="96">
        <f>AB120</f>
        <v>0</v>
      </c>
      <c r="Z123" s="96">
        <f>AC120</f>
        <v>127</v>
      </c>
      <c r="AA123" s="96">
        <f>SUM(H123:Z123)</f>
        <v>2593</v>
      </c>
    </row>
    <row r="124" spans="1:30">
      <c r="E124" s="371"/>
      <c r="F124" s="371"/>
    </row>
    <row r="125" spans="1:30" ht="34.5" customHeight="1">
      <c r="B125" s="101" t="s">
        <v>67</v>
      </c>
      <c r="C125" s="688" t="s">
        <v>68</v>
      </c>
      <c r="D125" s="688"/>
      <c r="E125" s="688"/>
      <c r="F125" s="688"/>
      <c r="G125" s="550" t="s">
        <v>6</v>
      </c>
      <c r="H125" s="667" t="s">
        <v>69</v>
      </c>
      <c r="I125" s="667"/>
      <c r="J125" s="667" t="s">
        <v>70</v>
      </c>
      <c r="K125" s="667"/>
      <c r="L125" s="284" t="s">
        <v>11</v>
      </c>
      <c r="M125" s="284" t="s">
        <v>12</v>
      </c>
      <c r="N125" s="284" t="s">
        <v>13</v>
      </c>
      <c r="O125" s="284" t="s">
        <v>14</v>
      </c>
      <c r="P125" s="284" t="s">
        <v>15</v>
      </c>
      <c r="Q125" s="284" t="s">
        <v>16</v>
      </c>
      <c r="R125" s="284" t="s">
        <v>17</v>
      </c>
      <c r="S125" s="284" t="s">
        <v>18</v>
      </c>
      <c r="T125" s="284" t="s">
        <v>22</v>
      </c>
      <c r="U125" s="284" t="s">
        <v>23</v>
      </c>
      <c r="V125" s="284" t="s">
        <v>24</v>
      </c>
      <c r="W125" s="284" t="s">
        <v>25</v>
      </c>
      <c r="X125" s="284" t="s">
        <v>26</v>
      </c>
      <c r="Y125" s="284" t="s">
        <v>27</v>
      </c>
      <c r="Z125" s="284" t="s">
        <v>28</v>
      </c>
      <c r="AA125" s="284" t="s">
        <v>29</v>
      </c>
    </row>
    <row r="126" spans="1:30">
      <c r="C126" s="688"/>
      <c r="D126" s="688"/>
      <c r="E126" s="688"/>
      <c r="F126" s="688"/>
      <c r="G126" s="548">
        <f>G120</f>
        <v>3575</v>
      </c>
      <c r="H126" s="689">
        <f>H123+J123</f>
        <v>1139</v>
      </c>
      <c r="I126" s="689"/>
      <c r="J126" s="689">
        <f>I123+K123</f>
        <v>93</v>
      </c>
      <c r="K126" s="689"/>
      <c r="L126" s="96">
        <f>L123</f>
        <v>17</v>
      </c>
      <c r="M126" s="96" t="s">
        <v>790</v>
      </c>
      <c r="N126" s="96">
        <f t="shared" ref="N126:Q126" si="19">N123</f>
        <v>1161</v>
      </c>
      <c r="O126" s="96" t="s">
        <v>790</v>
      </c>
      <c r="P126" s="96">
        <f t="shared" si="19"/>
        <v>3</v>
      </c>
      <c r="Q126" s="96">
        <f t="shared" si="19"/>
        <v>53</v>
      </c>
      <c r="R126" s="490" t="s">
        <v>790</v>
      </c>
      <c r="S126" s="490" t="s">
        <v>790</v>
      </c>
      <c r="T126" s="490" t="s">
        <v>790</v>
      </c>
      <c r="U126" s="490" t="s">
        <v>790</v>
      </c>
      <c r="V126" s="490" t="s">
        <v>790</v>
      </c>
      <c r="W126" s="490" t="s">
        <v>790</v>
      </c>
      <c r="X126" s="490" t="s">
        <v>790</v>
      </c>
      <c r="Y126" s="96">
        <f>Y123</f>
        <v>0</v>
      </c>
      <c r="Z126" s="96">
        <f>Z123</f>
        <v>127</v>
      </c>
      <c r="AA126" s="96">
        <f>SUM(H126:Z126)</f>
        <v>2593</v>
      </c>
    </row>
    <row r="127" spans="1:30">
      <c r="X127" s="374"/>
    </row>
    <row r="129" spans="1:30">
      <c r="A129" s="276" t="s">
        <v>0</v>
      </c>
      <c r="B129" s="362" t="s">
        <v>1</v>
      </c>
      <c r="C129" s="363" t="s">
        <v>2</v>
      </c>
      <c r="D129" s="363" t="s">
        <v>3</v>
      </c>
      <c r="E129" s="345" t="s">
        <v>4</v>
      </c>
      <c r="F129" s="345" t="s">
        <v>5</v>
      </c>
      <c r="G129" s="345" t="s">
        <v>6</v>
      </c>
      <c r="H129" s="313" t="s">
        <v>7</v>
      </c>
      <c r="I129" s="313" t="s">
        <v>8</v>
      </c>
      <c r="J129" s="284" t="s">
        <v>9</v>
      </c>
      <c r="K129" s="284" t="s">
        <v>10</v>
      </c>
      <c r="L129" s="284" t="s">
        <v>11</v>
      </c>
      <c r="M129" s="284" t="s">
        <v>12</v>
      </c>
      <c r="N129" s="284" t="s">
        <v>13</v>
      </c>
      <c r="O129" s="284" t="s">
        <v>14</v>
      </c>
      <c r="P129" s="284" t="s">
        <v>15</v>
      </c>
      <c r="Q129" s="284" t="s">
        <v>16</v>
      </c>
      <c r="R129" s="284" t="s">
        <v>17</v>
      </c>
      <c r="S129" s="284" t="s">
        <v>18</v>
      </c>
      <c r="T129" s="286" t="s">
        <v>19</v>
      </c>
      <c r="U129" s="286" t="s">
        <v>20</v>
      </c>
      <c r="V129" s="286" t="s">
        <v>21</v>
      </c>
      <c r="W129" s="284" t="s">
        <v>22</v>
      </c>
      <c r="X129" s="284" t="s">
        <v>23</v>
      </c>
      <c r="Y129" s="284" t="s">
        <v>24</v>
      </c>
      <c r="Z129" s="284" t="s">
        <v>25</v>
      </c>
      <c r="AA129" s="284" t="s">
        <v>26</v>
      </c>
      <c r="AB129" s="284" t="s">
        <v>27</v>
      </c>
      <c r="AC129" s="284" t="s">
        <v>28</v>
      </c>
      <c r="AD129" s="284" t="s">
        <v>29</v>
      </c>
    </row>
    <row r="130" spans="1:30" ht="15">
      <c r="A130" s="366">
        <v>7</v>
      </c>
      <c r="B130" s="367">
        <v>448</v>
      </c>
      <c r="C130" s="367" t="s">
        <v>652</v>
      </c>
      <c r="D130" s="367" t="s">
        <v>652</v>
      </c>
      <c r="E130" s="367">
        <v>1940</v>
      </c>
      <c r="F130" s="367" t="s">
        <v>31</v>
      </c>
      <c r="G130" s="622">
        <v>512</v>
      </c>
      <c r="H130" s="367">
        <v>2</v>
      </c>
      <c r="I130" s="96">
        <v>111</v>
      </c>
      <c r="J130" s="96">
        <v>129</v>
      </c>
      <c r="K130" s="96">
        <v>5</v>
      </c>
      <c r="L130" s="96">
        <v>3</v>
      </c>
      <c r="M130" s="96"/>
      <c r="N130" s="96">
        <v>11</v>
      </c>
      <c r="O130" s="96"/>
      <c r="P130" s="96"/>
      <c r="Q130" s="96">
        <v>73</v>
      </c>
      <c r="R130" s="96"/>
      <c r="S130" s="96"/>
      <c r="T130" s="368">
        <v>1</v>
      </c>
      <c r="U130" s="368">
        <v>6</v>
      </c>
      <c r="AB130" s="96">
        <v>0</v>
      </c>
      <c r="AC130" s="96">
        <v>11</v>
      </c>
      <c r="AD130" s="96">
        <f t="shared" ref="AD130:AD150" si="20">SUM(H130:AC130)</f>
        <v>352</v>
      </c>
    </row>
    <row r="131" spans="1:30" ht="15">
      <c r="A131" s="366">
        <v>7</v>
      </c>
      <c r="B131" s="367">
        <v>448</v>
      </c>
      <c r="C131" s="367" t="s">
        <v>652</v>
      </c>
      <c r="D131" s="367" t="s">
        <v>652</v>
      </c>
      <c r="E131" s="367">
        <v>1940</v>
      </c>
      <c r="F131" s="367" t="s">
        <v>32</v>
      </c>
      <c r="G131" s="622">
        <v>512</v>
      </c>
      <c r="H131" s="367">
        <v>1</v>
      </c>
      <c r="I131" s="96">
        <v>98</v>
      </c>
      <c r="J131" s="96">
        <v>147</v>
      </c>
      <c r="K131" s="96">
        <v>7</v>
      </c>
      <c r="L131" s="96">
        <v>2</v>
      </c>
      <c r="M131" s="96"/>
      <c r="N131" s="96">
        <v>5</v>
      </c>
      <c r="O131" s="96"/>
      <c r="P131" s="96"/>
      <c r="Q131" s="96">
        <v>56</v>
      </c>
      <c r="R131" s="96"/>
      <c r="S131" s="96"/>
      <c r="T131" s="368">
        <v>1</v>
      </c>
      <c r="U131" s="368">
        <v>7</v>
      </c>
      <c r="AB131" s="96">
        <v>0</v>
      </c>
      <c r="AC131" s="96">
        <v>25</v>
      </c>
      <c r="AD131" s="96">
        <f t="shared" si="20"/>
        <v>349</v>
      </c>
    </row>
    <row r="132" spans="1:30" ht="15">
      <c r="A132" s="366">
        <v>7</v>
      </c>
      <c r="B132" s="367">
        <v>448</v>
      </c>
      <c r="C132" s="367" t="s">
        <v>652</v>
      </c>
      <c r="D132" s="367" t="s">
        <v>652</v>
      </c>
      <c r="E132" s="367">
        <v>1940</v>
      </c>
      <c r="F132" s="367" t="s">
        <v>33</v>
      </c>
      <c r="G132" s="622">
        <v>511</v>
      </c>
      <c r="H132" s="367">
        <v>3</v>
      </c>
      <c r="I132" s="96">
        <v>122</v>
      </c>
      <c r="J132" s="96">
        <v>126</v>
      </c>
      <c r="K132" s="96">
        <v>6</v>
      </c>
      <c r="L132" s="96">
        <v>4</v>
      </c>
      <c r="M132" s="96"/>
      <c r="N132" s="96">
        <v>4</v>
      </c>
      <c r="O132" s="96"/>
      <c r="P132" s="96"/>
      <c r="Q132" s="96">
        <v>54</v>
      </c>
      <c r="R132" s="96"/>
      <c r="S132" s="96"/>
      <c r="T132" s="368">
        <v>0</v>
      </c>
      <c r="U132" s="368">
        <v>7</v>
      </c>
      <c r="AB132" s="96">
        <v>1</v>
      </c>
      <c r="AC132" s="96">
        <v>9</v>
      </c>
      <c r="AD132" s="96">
        <f t="shared" si="20"/>
        <v>336</v>
      </c>
    </row>
    <row r="133" spans="1:30" ht="15">
      <c r="A133" s="366">
        <v>7</v>
      </c>
      <c r="B133" s="367">
        <v>448</v>
      </c>
      <c r="C133" s="367" t="s">
        <v>652</v>
      </c>
      <c r="D133" s="367" t="s">
        <v>652</v>
      </c>
      <c r="E133" s="367">
        <v>1941</v>
      </c>
      <c r="F133" s="367" t="s">
        <v>31</v>
      </c>
      <c r="G133" s="622">
        <v>538</v>
      </c>
      <c r="H133" s="367">
        <v>0</v>
      </c>
      <c r="I133" s="96">
        <v>145</v>
      </c>
      <c r="J133" s="96">
        <v>128</v>
      </c>
      <c r="K133" s="96">
        <v>5</v>
      </c>
      <c r="L133" s="96">
        <v>3</v>
      </c>
      <c r="M133" s="96"/>
      <c r="N133" s="96">
        <v>12</v>
      </c>
      <c r="O133" s="96"/>
      <c r="P133" s="96"/>
      <c r="Q133" s="96">
        <v>52</v>
      </c>
      <c r="R133" s="96"/>
      <c r="S133" s="96"/>
      <c r="T133" s="368">
        <v>4</v>
      </c>
      <c r="U133" s="368">
        <v>4</v>
      </c>
      <c r="AB133" s="96">
        <v>0</v>
      </c>
      <c r="AC133" s="96">
        <v>9</v>
      </c>
      <c r="AD133" s="96">
        <f t="shared" si="20"/>
        <v>362</v>
      </c>
    </row>
    <row r="134" spans="1:30" ht="15">
      <c r="A134" s="366">
        <v>7</v>
      </c>
      <c r="B134" s="367">
        <v>448</v>
      </c>
      <c r="C134" s="367" t="s">
        <v>652</v>
      </c>
      <c r="D134" s="367" t="s">
        <v>652</v>
      </c>
      <c r="E134" s="367">
        <v>1941</v>
      </c>
      <c r="F134" s="367" t="s">
        <v>32</v>
      </c>
      <c r="G134" s="622">
        <v>538</v>
      </c>
      <c r="H134" s="367">
        <v>0</v>
      </c>
      <c r="I134" s="96">
        <v>139</v>
      </c>
      <c r="J134" s="96">
        <v>105</v>
      </c>
      <c r="K134" s="96">
        <v>11</v>
      </c>
      <c r="L134" s="96">
        <v>4</v>
      </c>
      <c r="M134" s="96"/>
      <c r="N134" s="96">
        <v>9</v>
      </c>
      <c r="O134" s="96"/>
      <c r="P134" s="96"/>
      <c r="Q134" s="96">
        <v>66</v>
      </c>
      <c r="R134" s="96"/>
      <c r="S134" s="96"/>
      <c r="T134" s="368">
        <v>1</v>
      </c>
      <c r="U134" s="368">
        <v>6</v>
      </c>
      <c r="AB134" s="96">
        <v>0</v>
      </c>
      <c r="AC134" s="96">
        <v>15</v>
      </c>
      <c r="AD134" s="96">
        <f t="shared" si="20"/>
        <v>356</v>
      </c>
    </row>
    <row r="135" spans="1:30" ht="15">
      <c r="A135" s="366">
        <v>7</v>
      </c>
      <c r="B135" s="367">
        <v>448</v>
      </c>
      <c r="C135" s="367" t="s">
        <v>652</v>
      </c>
      <c r="D135" s="367" t="s">
        <v>652</v>
      </c>
      <c r="E135" s="367">
        <v>1941</v>
      </c>
      <c r="F135" s="367" t="s">
        <v>33</v>
      </c>
      <c r="G135" s="622">
        <v>538</v>
      </c>
      <c r="H135" s="367">
        <v>3</v>
      </c>
      <c r="I135" s="96">
        <v>152</v>
      </c>
      <c r="J135" s="96">
        <v>117</v>
      </c>
      <c r="K135" s="96">
        <v>5</v>
      </c>
      <c r="L135" s="96">
        <v>5</v>
      </c>
      <c r="M135" s="96"/>
      <c r="N135" s="96">
        <v>5</v>
      </c>
      <c r="O135" s="96"/>
      <c r="P135" s="96"/>
      <c r="Q135" s="96">
        <v>57</v>
      </c>
      <c r="R135" s="96"/>
      <c r="S135" s="96"/>
      <c r="T135" s="368">
        <v>3</v>
      </c>
      <c r="U135" s="368">
        <v>0</v>
      </c>
      <c r="AB135" s="96">
        <v>0</v>
      </c>
      <c r="AC135" s="96">
        <v>5</v>
      </c>
      <c r="AD135" s="96">
        <f t="shared" si="20"/>
        <v>352</v>
      </c>
    </row>
    <row r="136" spans="1:30" ht="15">
      <c r="A136" s="366">
        <v>7</v>
      </c>
      <c r="B136" s="367">
        <v>448</v>
      </c>
      <c r="C136" s="367" t="s">
        <v>652</v>
      </c>
      <c r="D136" s="367" t="s">
        <v>652</v>
      </c>
      <c r="E136" s="367">
        <v>1942</v>
      </c>
      <c r="F136" s="367" t="s">
        <v>31</v>
      </c>
      <c r="G136" s="622">
        <v>591</v>
      </c>
      <c r="H136" s="367">
        <v>1</v>
      </c>
      <c r="I136" s="96">
        <v>158</v>
      </c>
      <c r="J136" s="96">
        <v>121</v>
      </c>
      <c r="K136" s="96">
        <v>7</v>
      </c>
      <c r="L136" s="96">
        <v>5</v>
      </c>
      <c r="M136" s="96"/>
      <c r="N136" s="96">
        <v>8</v>
      </c>
      <c r="O136" s="96"/>
      <c r="P136" s="96"/>
      <c r="Q136" s="96">
        <v>69</v>
      </c>
      <c r="R136" s="96"/>
      <c r="S136" s="96"/>
      <c r="T136" s="368">
        <v>2</v>
      </c>
      <c r="U136" s="368">
        <v>11</v>
      </c>
      <c r="AB136" s="96">
        <v>0</v>
      </c>
      <c r="AC136" s="96">
        <v>16</v>
      </c>
      <c r="AD136" s="96">
        <f t="shared" si="20"/>
        <v>398</v>
      </c>
    </row>
    <row r="137" spans="1:30" ht="15">
      <c r="A137" s="366">
        <v>7</v>
      </c>
      <c r="B137" s="367">
        <v>448</v>
      </c>
      <c r="C137" s="367" t="s">
        <v>652</v>
      </c>
      <c r="D137" s="367" t="s">
        <v>652</v>
      </c>
      <c r="E137" s="367">
        <v>1942</v>
      </c>
      <c r="F137" s="367" t="s">
        <v>32</v>
      </c>
      <c r="G137" s="622">
        <v>590</v>
      </c>
      <c r="H137" s="367">
        <v>0</v>
      </c>
      <c r="I137" s="96">
        <v>168</v>
      </c>
      <c r="J137" s="96">
        <v>114</v>
      </c>
      <c r="K137" s="96">
        <v>4</v>
      </c>
      <c r="L137" s="96">
        <v>2</v>
      </c>
      <c r="M137" s="96"/>
      <c r="N137" s="96">
        <v>10</v>
      </c>
      <c r="O137" s="96"/>
      <c r="P137" s="96"/>
      <c r="Q137" s="96">
        <v>62</v>
      </c>
      <c r="R137" s="96"/>
      <c r="S137" s="96"/>
      <c r="T137" s="368">
        <v>0</v>
      </c>
      <c r="U137" s="368">
        <v>8</v>
      </c>
      <c r="AB137" s="96">
        <v>0</v>
      </c>
      <c r="AC137" s="96">
        <v>18</v>
      </c>
      <c r="AD137" s="96">
        <f t="shared" si="20"/>
        <v>386</v>
      </c>
    </row>
    <row r="138" spans="1:30" ht="15">
      <c r="A138" s="366">
        <v>7</v>
      </c>
      <c r="B138" s="367">
        <v>448</v>
      </c>
      <c r="C138" s="367" t="s">
        <v>652</v>
      </c>
      <c r="D138" s="367" t="s">
        <v>652</v>
      </c>
      <c r="E138" s="367">
        <v>1942</v>
      </c>
      <c r="F138" s="367" t="s">
        <v>33</v>
      </c>
      <c r="G138" s="622">
        <v>590</v>
      </c>
      <c r="H138" s="367">
        <v>0</v>
      </c>
      <c r="I138" s="96">
        <v>149</v>
      </c>
      <c r="J138" s="96">
        <v>129</v>
      </c>
      <c r="K138" s="96">
        <v>5</v>
      </c>
      <c r="L138" s="96">
        <v>2</v>
      </c>
      <c r="M138" s="96"/>
      <c r="N138" s="96">
        <v>0</v>
      </c>
      <c r="O138" s="96"/>
      <c r="P138" s="96"/>
      <c r="Q138" s="96">
        <v>77</v>
      </c>
      <c r="R138" s="96"/>
      <c r="S138" s="96"/>
      <c r="T138" s="368">
        <v>0</v>
      </c>
      <c r="U138" s="368">
        <v>7</v>
      </c>
      <c r="AB138" s="96"/>
      <c r="AC138" s="96">
        <v>14</v>
      </c>
      <c r="AD138" s="96">
        <f t="shared" si="20"/>
        <v>383</v>
      </c>
    </row>
    <row r="139" spans="1:30">
      <c r="A139" s="366">
        <v>7</v>
      </c>
      <c r="B139" s="367">
        <v>448</v>
      </c>
      <c r="C139" s="367" t="s">
        <v>652</v>
      </c>
      <c r="D139" s="367" t="s">
        <v>653</v>
      </c>
      <c r="E139" s="367">
        <v>1943</v>
      </c>
      <c r="F139" s="367" t="s">
        <v>31</v>
      </c>
      <c r="G139" s="431">
        <v>589</v>
      </c>
      <c r="H139" s="367">
        <v>1</v>
      </c>
      <c r="I139" s="96">
        <v>126</v>
      </c>
      <c r="J139" s="96">
        <v>69</v>
      </c>
      <c r="K139" s="96">
        <v>97</v>
      </c>
      <c r="L139" s="96">
        <v>2</v>
      </c>
      <c r="M139" s="96"/>
      <c r="N139" s="96">
        <v>2</v>
      </c>
      <c r="O139" s="96"/>
      <c r="P139" s="96"/>
      <c r="Q139" s="96">
        <v>101</v>
      </c>
      <c r="R139" s="96"/>
      <c r="S139" s="96"/>
      <c r="T139" s="368">
        <v>1</v>
      </c>
      <c r="U139" s="368">
        <v>4</v>
      </c>
      <c r="AB139" s="96">
        <v>0</v>
      </c>
      <c r="AC139" s="96">
        <v>1</v>
      </c>
      <c r="AD139" s="96">
        <f t="shared" si="20"/>
        <v>404</v>
      </c>
    </row>
    <row r="140" spans="1:30" ht="15">
      <c r="A140" s="366">
        <v>7</v>
      </c>
      <c r="B140" s="367">
        <v>448</v>
      </c>
      <c r="C140" s="367" t="s">
        <v>652</v>
      </c>
      <c r="D140" s="367" t="s">
        <v>654</v>
      </c>
      <c r="E140" s="367">
        <v>1943</v>
      </c>
      <c r="F140" s="367" t="s">
        <v>79</v>
      </c>
      <c r="G140" s="622">
        <v>578</v>
      </c>
      <c r="H140" s="367">
        <v>2</v>
      </c>
      <c r="I140" s="96">
        <v>87</v>
      </c>
      <c r="J140" s="96">
        <v>61</v>
      </c>
      <c r="K140" s="96">
        <v>19</v>
      </c>
      <c r="L140" s="96">
        <v>13</v>
      </c>
      <c r="M140" s="96"/>
      <c r="N140" s="96">
        <v>33</v>
      </c>
      <c r="O140" s="96"/>
      <c r="P140" s="96"/>
      <c r="Q140" s="96">
        <v>148</v>
      </c>
      <c r="R140" s="96"/>
      <c r="S140" s="96"/>
      <c r="T140" s="368">
        <v>0</v>
      </c>
      <c r="U140" s="368">
        <v>3</v>
      </c>
      <c r="AB140" s="96">
        <v>0</v>
      </c>
      <c r="AC140" s="96">
        <v>19</v>
      </c>
      <c r="AD140" s="96">
        <f t="shared" si="20"/>
        <v>385</v>
      </c>
    </row>
    <row r="141" spans="1:30" ht="15">
      <c r="A141" s="366">
        <v>7</v>
      </c>
      <c r="B141" s="367">
        <v>448</v>
      </c>
      <c r="C141" s="367" t="s">
        <v>652</v>
      </c>
      <c r="D141" s="367" t="s">
        <v>655</v>
      </c>
      <c r="E141" s="367">
        <v>1944</v>
      </c>
      <c r="F141" s="367" t="s">
        <v>31</v>
      </c>
      <c r="G141" s="622">
        <v>537</v>
      </c>
      <c r="H141" s="367">
        <v>3</v>
      </c>
      <c r="I141" s="96">
        <v>135</v>
      </c>
      <c r="J141" s="96">
        <v>114</v>
      </c>
      <c r="K141" s="96">
        <v>16</v>
      </c>
      <c r="L141" s="96">
        <v>7</v>
      </c>
      <c r="M141" s="96"/>
      <c r="N141" s="96">
        <v>9</v>
      </c>
      <c r="O141" s="96"/>
      <c r="P141" s="96"/>
      <c r="Q141" s="96">
        <v>46</v>
      </c>
      <c r="R141" s="96"/>
      <c r="S141" s="96"/>
      <c r="T141" s="368">
        <v>2</v>
      </c>
      <c r="U141" s="368">
        <v>9</v>
      </c>
      <c r="AB141" s="96">
        <v>0</v>
      </c>
      <c r="AC141" s="96">
        <v>10</v>
      </c>
      <c r="AD141" s="96">
        <f t="shared" si="20"/>
        <v>351</v>
      </c>
    </row>
    <row r="142" spans="1:30" ht="15">
      <c r="A142" s="366">
        <v>7</v>
      </c>
      <c r="B142" s="367">
        <v>448</v>
      </c>
      <c r="C142" s="367" t="s">
        <v>652</v>
      </c>
      <c r="D142" s="367" t="s">
        <v>655</v>
      </c>
      <c r="E142" s="367">
        <v>1944</v>
      </c>
      <c r="F142" s="367" t="s">
        <v>32</v>
      </c>
      <c r="G142" s="622">
        <v>536</v>
      </c>
      <c r="H142" s="367">
        <v>0</v>
      </c>
      <c r="I142" s="96">
        <v>119</v>
      </c>
      <c r="J142" s="96">
        <v>132</v>
      </c>
      <c r="K142" s="96">
        <v>31</v>
      </c>
      <c r="L142" s="96">
        <v>7</v>
      </c>
      <c r="M142" s="96"/>
      <c r="N142" s="96">
        <v>5</v>
      </c>
      <c r="O142" s="96"/>
      <c r="P142" s="96"/>
      <c r="Q142" s="96">
        <v>36</v>
      </c>
      <c r="R142" s="96"/>
      <c r="S142" s="96"/>
      <c r="T142" s="368">
        <v>0</v>
      </c>
      <c r="U142" s="368">
        <v>4</v>
      </c>
      <c r="AB142" s="96">
        <v>0</v>
      </c>
      <c r="AC142" s="96">
        <v>14</v>
      </c>
      <c r="AD142" s="96">
        <f t="shared" si="20"/>
        <v>348</v>
      </c>
    </row>
    <row r="143" spans="1:30">
      <c r="A143" s="366">
        <v>7</v>
      </c>
      <c r="B143" s="367">
        <v>448</v>
      </c>
      <c r="C143" s="367" t="s">
        <v>652</v>
      </c>
      <c r="D143" s="367" t="s">
        <v>656</v>
      </c>
      <c r="E143" s="367">
        <v>1945</v>
      </c>
      <c r="F143" s="367" t="s">
        <v>31</v>
      </c>
      <c r="G143" s="431">
        <v>739</v>
      </c>
      <c r="H143" s="367">
        <v>2</v>
      </c>
      <c r="I143" s="96">
        <v>191</v>
      </c>
      <c r="J143" s="96">
        <v>106</v>
      </c>
      <c r="K143" s="96">
        <v>72</v>
      </c>
      <c r="L143" s="96">
        <v>8</v>
      </c>
      <c r="M143" s="96"/>
      <c r="N143" s="96">
        <v>10</v>
      </c>
      <c r="O143" s="96"/>
      <c r="P143" s="96"/>
      <c r="Q143" s="96">
        <v>51</v>
      </c>
      <c r="R143" s="96"/>
      <c r="S143" s="96"/>
      <c r="T143" s="368">
        <v>0</v>
      </c>
      <c r="U143" s="368">
        <v>9</v>
      </c>
      <c r="AB143" s="96">
        <v>0</v>
      </c>
      <c r="AC143" s="96">
        <v>16</v>
      </c>
      <c r="AD143" s="96">
        <f t="shared" si="20"/>
        <v>465</v>
      </c>
    </row>
    <row r="144" spans="1:30">
      <c r="A144" s="366">
        <v>7</v>
      </c>
      <c r="B144" s="367">
        <v>448</v>
      </c>
      <c r="C144" s="367" t="s">
        <v>652</v>
      </c>
      <c r="D144" s="367" t="s">
        <v>657</v>
      </c>
      <c r="E144" s="367">
        <v>1946</v>
      </c>
      <c r="F144" s="367" t="s">
        <v>31</v>
      </c>
      <c r="G144" s="431">
        <v>632</v>
      </c>
      <c r="H144" s="367">
        <v>2</v>
      </c>
      <c r="I144" s="96">
        <v>124</v>
      </c>
      <c r="J144" s="96">
        <v>130</v>
      </c>
      <c r="K144" s="96">
        <v>56</v>
      </c>
      <c r="L144" s="96">
        <v>0</v>
      </c>
      <c r="M144" s="96"/>
      <c r="N144" s="96">
        <v>44</v>
      </c>
      <c r="O144" s="96"/>
      <c r="P144" s="96"/>
      <c r="Q144" s="96">
        <v>24</v>
      </c>
      <c r="R144" s="96"/>
      <c r="S144" s="96"/>
      <c r="T144" s="368">
        <v>1</v>
      </c>
      <c r="U144" s="368">
        <v>12</v>
      </c>
      <c r="AB144" s="96">
        <v>0</v>
      </c>
      <c r="AC144" s="96">
        <v>7</v>
      </c>
      <c r="AD144" s="96">
        <f t="shared" si="20"/>
        <v>400</v>
      </c>
    </row>
    <row r="145" spans="1:30" ht="15">
      <c r="A145" s="366">
        <v>7</v>
      </c>
      <c r="B145" s="367">
        <v>448</v>
      </c>
      <c r="C145" s="367" t="s">
        <v>652</v>
      </c>
      <c r="D145" s="367" t="s">
        <v>657</v>
      </c>
      <c r="E145" s="367">
        <v>1946</v>
      </c>
      <c r="F145" s="367" t="s">
        <v>32</v>
      </c>
      <c r="G145" s="622">
        <v>631</v>
      </c>
      <c r="H145" s="367">
        <v>3</v>
      </c>
      <c r="I145" s="96">
        <v>103</v>
      </c>
      <c r="J145" s="96">
        <v>143</v>
      </c>
      <c r="K145" s="96">
        <v>79</v>
      </c>
      <c r="L145" s="96">
        <v>2</v>
      </c>
      <c r="M145" s="96"/>
      <c r="N145" s="96">
        <v>54</v>
      </c>
      <c r="O145" s="96"/>
      <c r="P145" s="96"/>
      <c r="Q145" s="96">
        <v>20</v>
      </c>
      <c r="R145" s="96"/>
      <c r="S145" s="96"/>
      <c r="T145" s="368">
        <v>0</v>
      </c>
      <c r="U145" s="368">
        <v>3</v>
      </c>
      <c r="AB145" s="96">
        <v>0</v>
      </c>
      <c r="AC145" s="96">
        <v>16</v>
      </c>
      <c r="AD145" s="96">
        <f t="shared" si="20"/>
        <v>423</v>
      </c>
    </row>
    <row r="146" spans="1:30" ht="15">
      <c r="A146" s="366">
        <v>7</v>
      </c>
      <c r="B146" s="367">
        <v>448</v>
      </c>
      <c r="C146" s="367" t="s">
        <v>652</v>
      </c>
      <c r="D146" s="367" t="s">
        <v>658</v>
      </c>
      <c r="E146" s="367">
        <v>1947</v>
      </c>
      <c r="F146" s="367" t="s">
        <v>31</v>
      </c>
      <c r="G146" s="622">
        <v>580</v>
      </c>
      <c r="H146" s="367">
        <v>5</v>
      </c>
      <c r="I146" s="96">
        <v>129</v>
      </c>
      <c r="J146" s="96">
        <v>95</v>
      </c>
      <c r="K146" s="96">
        <v>6</v>
      </c>
      <c r="L146" s="96">
        <v>4</v>
      </c>
      <c r="M146" s="96"/>
      <c r="N146" s="96">
        <v>28</v>
      </c>
      <c r="O146" s="96"/>
      <c r="P146" s="96"/>
      <c r="Q146" s="96">
        <v>36</v>
      </c>
      <c r="R146" s="96"/>
      <c r="S146" s="96"/>
      <c r="T146" s="368">
        <v>1</v>
      </c>
      <c r="U146" s="368">
        <v>1</v>
      </c>
      <c r="AB146" s="96">
        <v>0</v>
      </c>
      <c r="AC146" s="96">
        <v>7</v>
      </c>
      <c r="AD146" s="96">
        <f t="shared" si="20"/>
        <v>312</v>
      </c>
    </row>
    <row r="147" spans="1:30" ht="15">
      <c r="A147" s="366">
        <v>7</v>
      </c>
      <c r="B147" s="367">
        <v>448</v>
      </c>
      <c r="C147" s="367" t="s">
        <v>652</v>
      </c>
      <c r="D147" s="367" t="s">
        <v>658</v>
      </c>
      <c r="E147" s="367">
        <v>1947</v>
      </c>
      <c r="F147" s="367" t="s">
        <v>32</v>
      </c>
      <c r="G147" s="622">
        <v>580</v>
      </c>
      <c r="H147" s="367">
        <v>1</v>
      </c>
      <c r="I147" s="96">
        <v>134</v>
      </c>
      <c r="J147" s="96">
        <v>82</v>
      </c>
      <c r="K147" s="96">
        <v>4</v>
      </c>
      <c r="L147" s="96">
        <v>5</v>
      </c>
      <c r="M147" s="96"/>
      <c r="N147" s="96">
        <v>42</v>
      </c>
      <c r="O147" s="96"/>
      <c r="P147" s="96"/>
      <c r="Q147" s="96">
        <v>30</v>
      </c>
      <c r="R147" s="96"/>
      <c r="S147" s="96"/>
      <c r="T147" s="368">
        <v>3</v>
      </c>
      <c r="U147" s="368">
        <v>1</v>
      </c>
      <c r="AB147" s="96">
        <v>4</v>
      </c>
      <c r="AC147" s="96">
        <v>7</v>
      </c>
      <c r="AD147" s="96">
        <f t="shared" si="20"/>
        <v>313</v>
      </c>
    </row>
    <row r="148" spans="1:30">
      <c r="A148" s="366">
        <v>7</v>
      </c>
      <c r="B148" s="367">
        <v>448</v>
      </c>
      <c r="C148" s="367" t="s">
        <v>652</v>
      </c>
      <c r="D148" s="367" t="s">
        <v>659</v>
      </c>
      <c r="E148" s="367">
        <v>1948</v>
      </c>
      <c r="F148" s="367" t="s">
        <v>31</v>
      </c>
      <c r="G148" s="431">
        <v>469</v>
      </c>
      <c r="H148" s="367">
        <v>2</v>
      </c>
      <c r="I148" s="96">
        <v>165</v>
      </c>
      <c r="J148" s="96">
        <v>95</v>
      </c>
      <c r="K148" s="96">
        <v>3</v>
      </c>
      <c r="L148" s="96">
        <v>4</v>
      </c>
      <c r="M148" s="96"/>
      <c r="N148" s="96">
        <v>4</v>
      </c>
      <c r="O148" s="96"/>
      <c r="P148" s="96"/>
      <c r="Q148" s="96">
        <v>59</v>
      </c>
      <c r="R148" s="96"/>
      <c r="S148" s="96"/>
      <c r="T148" s="368">
        <v>0</v>
      </c>
      <c r="U148" s="368">
        <v>2</v>
      </c>
      <c r="AB148" s="96">
        <v>0</v>
      </c>
      <c r="AC148" s="96">
        <v>8</v>
      </c>
      <c r="AD148" s="96">
        <f t="shared" si="20"/>
        <v>342</v>
      </c>
    </row>
    <row r="149" spans="1:30" ht="15">
      <c r="A149" s="366">
        <v>7</v>
      </c>
      <c r="B149" s="367">
        <v>448</v>
      </c>
      <c r="C149" s="367" t="s">
        <v>652</v>
      </c>
      <c r="D149" s="367" t="s">
        <v>660</v>
      </c>
      <c r="E149" s="367">
        <v>1948</v>
      </c>
      <c r="F149" s="367" t="s">
        <v>79</v>
      </c>
      <c r="G149" s="622">
        <v>204</v>
      </c>
      <c r="H149" s="367">
        <v>0</v>
      </c>
      <c r="I149" s="96">
        <v>140</v>
      </c>
      <c r="J149" s="96">
        <v>12</v>
      </c>
      <c r="K149" s="96">
        <v>0</v>
      </c>
      <c r="L149" s="96">
        <v>0</v>
      </c>
      <c r="M149" s="96"/>
      <c r="N149" s="96">
        <v>1</v>
      </c>
      <c r="O149" s="96"/>
      <c r="P149" s="96"/>
      <c r="Q149" s="96">
        <v>2</v>
      </c>
      <c r="R149" s="96"/>
      <c r="S149" s="96"/>
      <c r="T149" s="368">
        <v>0</v>
      </c>
      <c r="U149" s="368">
        <v>0</v>
      </c>
      <c r="AB149" s="96">
        <v>0</v>
      </c>
      <c r="AC149" s="96">
        <v>10</v>
      </c>
      <c r="AD149" s="96">
        <f t="shared" si="20"/>
        <v>165</v>
      </c>
    </row>
    <row r="150" spans="1:30" ht="15">
      <c r="A150" s="366">
        <v>7</v>
      </c>
      <c r="B150" s="367">
        <v>448</v>
      </c>
      <c r="C150" s="367" t="s">
        <v>652</v>
      </c>
      <c r="D150" s="367" t="s">
        <v>470</v>
      </c>
      <c r="E150" s="367">
        <v>1949</v>
      </c>
      <c r="F150" s="367" t="s">
        <v>31</v>
      </c>
      <c r="G150" s="622">
        <v>647</v>
      </c>
      <c r="H150" s="367">
        <v>0</v>
      </c>
      <c r="I150" s="96">
        <v>272</v>
      </c>
      <c r="J150" s="96">
        <v>43</v>
      </c>
      <c r="K150" s="96">
        <v>7</v>
      </c>
      <c r="L150" s="96">
        <v>4</v>
      </c>
      <c r="M150" s="96"/>
      <c r="N150" s="96">
        <v>4</v>
      </c>
      <c r="O150" s="96"/>
      <c r="P150" s="96"/>
      <c r="Q150" s="96">
        <v>48</v>
      </c>
      <c r="R150" s="96"/>
      <c r="S150" s="96"/>
      <c r="T150" s="368">
        <v>0</v>
      </c>
      <c r="U150" s="368">
        <v>8</v>
      </c>
      <c r="AB150" s="96">
        <v>0</v>
      </c>
      <c r="AC150" s="96">
        <v>11</v>
      </c>
      <c r="AD150" s="96">
        <f t="shared" si="20"/>
        <v>397</v>
      </c>
    </row>
    <row r="151" spans="1:30">
      <c r="B151" s="101" t="s">
        <v>63</v>
      </c>
      <c r="C151" s="681" t="s">
        <v>64</v>
      </c>
      <c r="D151" s="681"/>
      <c r="E151" s="369"/>
      <c r="F151" s="369"/>
      <c r="G151" s="547">
        <f t="shared" ref="G151:AA151" si="21">SUM(G130:G150)</f>
        <v>11642</v>
      </c>
      <c r="H151" s="370">
        <f t="shared" si="21"/>
        <v>31</v>
      </c>
      <c r="I151" s="370">
        <f t="shared" si="21"/>
        <v>2967</v>
      </c>
      <c r="J151" s="102">
        <f t="shared" si="21"/>
        <v>2198</v>
      </c>
      <c r="K151" s="102">
        <f t="shared" si="21"/>
        <v>445</v>
      </c>
      <c r="L151" s="102">
        <f t="shared" si="21"/>
        <v>86</v>
      </c>
      <c r="M151" s="102">
        <f t="shared" si="21"/>
        <v>0</v>
      </c>
      <c r="N151" s="102">
        <f t="shared" si="21"/>
        <v>300</v>
      </c>
      <c r="O151" s="102">
        <f t="shared" si="21"/>
        <v>0</v>
      </c>
      <c r="P151" s="102">
        <f t="shared" si="21"/>
        <v>0</v>
      </c>
      <c r="Q151" s="102">
        <f t="shared" si="21"/>
        <v>1167</v>
      </c>
      <c r="R151" s="102">
        <f t="shared" si="21"/>
        <v>0</v>
      </c>
      <c r="S151" s="102">
        <f t="shared" si="21"/>
        <v>0</v>
      </c>
      <c r="T151" s="102">
        <f t="shared" si="21"/>
        <v>20</v>
      </c>
      <c r="U151" s="102">
        <f t="shared" si="21"/>
        <v>112</v>
      </c>
      <c r="V151" s="102">
        <f t="shared" si="21"/>
        <v>0</v>
      </c>
      <c r="W151" s="102">
        <f t="shared" si="21"/>
        <v>0</v>
      </c>
      <c r="X151" s="102">
        <f t="shared" si="21"/>
        <v>0</v>
      </c>
      <c r="Y151" s="102">
        <f t="shared" si="21"/>
        <v>0</v>
      </c>
      <c r="Z151" s="102">
        <f t="shared" si="21"/>
        <v>0</v>
      </c>
      <c r="AA151" s="102">
        <f t="shared" si="21"/>
        <v>0</v>
      </c>
      <c r="AB151" s="102">
        <f>SUM(AB130:AB150)</f>
        <v>5</v>
      </c>
      <c r="AC151" s="102">
        <f>SUM(AC130:AC150)</f>
        <v>248</v>
      </c>
      <c r="AD151" s="102">
        <f>SUM(AD130:AD150)</f>
        <v>7579</v>
      </c>
    </row>
    <row r="152" spans="1:30">
      <c r="E152" s="371"/>
      <c r="F152" s="371"/>
      <c r="T152" s="100">
        <v>10</v>
      </c>
      <c r="U152" s="100">
        <f>U151/2</f>
        <v>56</v>
      </c>
    </row>
    <row r="153" spans="1:30">
      <c r="B153" s="101" t="s">
        <v>65</v>
      </c>
      <c r="C153" s="682" t="s">
        <v>66</v>
      </c>
      <c r="D153" s="683"/>
      <c r="E153" s="683"/>
      <c r="F153" s="684"/>
      <c r="G153" s="550" t="s">
        <v>6</v>
      </c>
      <c r="H153" s="284" t="s">
        <v>7</v>
      </c>
      <c r="I153" s="284" t="s">
        <v>8</v>
      </c>
      <c r="J153" s="284" t="s">
        <v>9</v>
      </c>
      <c r="K153" s="284" t="s">
        <v>10</v>
      </c>
      <c r="L153" s="284" t="s">
        <v>11</v>
      </c>
      <c r="M153" s="284" t="s">
        <v>12</v>
      </c>
      <c r="N153" s="284" t="s">
        <v>13</v>
      </c>
      <c r="O153" s="284" t="s">
        <v>14</v>
      </c>
      <c r="P153" s="284" t="s">
        <v>15</v>
      </c>
      <c r="Q153" s="284" t="s">
        <v>16</v>
      </c>
      <c r="R153" s="284" t="s">
        <v>17</v>
      </c>
      <c r="S153" s="284" t="s">
        <v>18</v>
      </c>
      <c r="T153" s="284" t="s">
        <v>22</v>
      </c>
      <c r="U153" s="284" t="s">
        <v>23</v>
      </c>
      <c r="V153" s="284" t="s">
        <v>24</v>
      </c>
      <c r="W153" s="284" t="s">
        <v>25</v>
      </c>
      <c r="X153" s="284" t="s">
        <v>26</v>
      </c>
      <c r="Y153" s="284" t="s">
        <v>27</v>
      </c>
      <c r="Z153" s="284" t="s">
        <v>28</v>
      </c>
      <c r="AA153" s="380" t="s">
        <v>29</v>
      </c>
    </row>
    <row r="154" spans="1:30">
      <c r="C154" s="685"/>
      <c r="D154" s="686"/>
      <c r="E154" s="686"/>
      <c r="F154" s="687"/>
      <c r="G154" s="548">
        <f>G151</f>
        <v>11642</v>
      </c>
      <c r="H154" s="96">
        <f>H151+10</f>
        <v>41</v>
      </c>
      <c r="I154" s="96">
        <f>I151+56</f>
        <v>3023</v>
      </c>
      <c r="J154" s="96">
        <f>J151+10</f>
        <v>2208</v>
      </c>
      <c r="K154" s="96">
        <f>K151+56</f>
        <v>501</v>
      </c>
      <c r="L154" s="96">
        <f t="shared" ref="L154:S154" si="22">L151</f>
        <v>86</v>
      </c>
      <c r="M154" s="96">
        <f t="shared" si="22"/>
        <v>0</v>
      </c>
      <c r="N154" s="96">
        <f t="shared" si="22"/>
        <v>300</v>
      </c>
      <c r="O154" s="96">
        <f t="shared" si="22"/>
        <v>0</v>
      </c>
      <c r="P154" s="96">
        <f t="shared" si="22"/>
        <v>0</v>
      </c>
      <c r="Q154" s="96">
        <f t="shared" si="22"/>
        <v>1167</v>
      </c>
      <c r="R154" s="96">
        <f t="shared" si="22"/>
        <v>0</v>
      </c>
      <c r="S154" s="96">
        <f t="shared" si="22"/>
        <v>0</v>
      </c>
      <c r="Y154" s="96">
        <f>AB151</f>
        <v>5</v>
      </c>
      <c r="Z154" s="96">
        <f>AC151</f>
        <v>248</v>
      </c>
      <c r="AA154" s="382">
        <f>SUM(H154:Z154)</f>
        <v>7579</v>
      </c>
    </row>
    <row r="155" spans="1:30">
      <c r="E155" s="371"/>
      <c r="F155" s="371"/>
    </row>
    <row r="156" spans="1:30" ht="36.75" customHeight="1">
      <c r="B156" s="101" t="s">
        <v>67</v>
      </c>
      <c r="C156" s="688" t="s">
        <v>68</v>
      </c>
      <c r="D156" s="688"/>
      <c r="E156" s="688"/>
      <c r="F156" s="688"/>
      <c r="G156" s="550" t="s">
        <v>6</v>
      </c>
      <c r="H156" s="667" t="s">
        <v>69</v>
      </c>
      <c r="I156" s="667"/>
      <c r="J156" s="667" t="s">
        <v>70</v>
      </c>
      <c r="K156" s="667"/>
      <c r="L156" s="284" t="s">
        <v>11</v>
      </c>
      <c r="M156" s="284" t="s">
        <v>12</v>
      </c>
      <c r="N156" s="284" t="s">
        <v>13</v>
      </c>
      <c r="O156" s="284" t="s">
        <v>14</v>
      </c>
      <c r="P156" s="284" t="s">
        <v>15</v>
      </c>
      <c r="Q156" s="284" t="s">
        <v>16</v>
      </c>
      <c r="R156" s="284" t="s">
        <v>17</v>
      </c>
      <c r="S156" s="284" t="s">
        <v>18</v>
      </c>
      <c r="T156" s="284" t="s">
        <v>22</v>
      </c>
      <c r="U156" s="284" t="s">
        <v>23</v>
      </c>
      <c r="V156" s="284" t="s">
        <v>24</v>
      </c>
      <c r="W156" s="284" t="s">
        <v>25</v>
      </c>
      <c r="X156" s="284" t="s">
        <v>26</v>
      </c>
      <c r="Y156" s="284" t="s">
        <v>27</v>
      </c>
      <c r="Z156" s="284" t="s">
        <v>28</v>
      </c>
      <c r="AA156" s="380" t="s">
        <v>29</v>
      </c>
    </row>
    <row r="157" spans="1:30">
      <c r="C157" s="688"/>
      <c r="D157" s="688"/>
      <c r="E157" s="688"/>
      <c r="F157" s="688"/>
      <c r="G157" s="548">
        <f>G151</f>
        <v>11642</v>
      </c>
      <c r="H157" s="689">
        <f>H154+J154</f>
        <v>2249</v>
      </c>
      <c r="I157" s="689"/>
      <c r="J157" s="689">
        <f>I154+K154</f>
        <v>3524</v>
      </c>
      <c r="K157" s="689"/>
      <c r="L157" s="96">
        <f>L154</f>
        <v>86</v>
      </c>
      <c r="M157" s="96" t="s">
        <v>790</v>
      </c>
      <c r="N157" s="96">
        <f t="shared" ref="N157:Q157" si="23">N154</f>
        <v>300</v>
      </c>
      <c r="O157" s="96" t="s">
        <v>790</v>
      </c>
      <c r="P157" s="96" t="s">
        <v>790</v>
      </c>
      <c r="Q157" s="96">
        <f t="shared" si="23"/>
        <v>1167</v>
      </c>
      <c r="R157" s="96" t="s">
        <v>790</v>
      </c>
      <c r="S157" s="96" t="s">
        <v>790</v>
      </c>
      <c r="T157" s="96" t="s">
        <v>790</v>
      </c>
      <c r="U157" s="96" t="s">
        <v>790</v>
      </c>
      <c r="V157" s="96" t="s">
        <v>790</v>
      </c>
      <c r="W157" s="96" t="s">
        <v>790</v>
      </c>
      <c r="X157" s="96" t="s">
        <v>790</v>
      </c>
      <c r="Y157" s="96">
        <f>Y154</f>
        <v>5</v>
      </c>
      <c r="Z157" s="96">
        <f>Z154</f>
        <v>248</v>
      </c>
      <c r="AA157" s="382">
        <f>SUM(H157:Z157)</f>
        <v>7579</v>
      </c>
    </row>
    <row r="160" spans="1:30">
      <c r="A160" s="276" t="s">
        <v>0</v>
      </c>
      <c r="B160" s="283" t="s">
        <v>1</v>
      </c>
      <c r="C160" s="282" t="s">
        <v>2</v>
      </c>
      <c r="D160" s="282" t="s">
        <v>3</v>
      </c>
      <c r="E160" s="275" t="s">
        <v>4</v>
      </c>
      <c r="F160" s="275" t="s">
        <v>5</v>
      </c>
      <c r="G160" s="275" t="s">
        <v>6</v>
      </c>
      <c r="H160" s="284" t="s">
        <v>7</v>
      </c>
      <c r="I160" s="284" t="s">
        <v>8</v>
      </c>
      <c r="J160" s="284" t="s">
        <v>9</v>
      </c>
      <c r="K160" s="284" t="s">
        <v>10</v>
      </c>
      <c r="L160" s="284" t="s">
        <v>11</v>
      </c>
      <c r="M160" s="284" t="s">
        <v>12</v>
      </c>
      <c r="N160" s="284" t="s">
        <v>13</v>
      </c>
      <c r="O160" s="284" t="s">
        <v>14</v>
      </c>
      <c r="P160" s="284" t="s">
        <v>15</v>
      </c>
      <c r="Q160" s="284" t="s">
        <v>16</v>
      </c>
      <c r="R160" s="284" t="s">
        <v>17</v>
      </c>
      <c r="S160" s="284" t="s">
        <v>18</v>
      </c>
      <c r="T160" s="286" t="s">
        <v>19</v>
      </c>
      <c r="U160" s="286" t="s">
        <v>20</v>
      </c>
      <c r="V160" s="286" t="s">
        <v>21</v>
      </c>
      <c r="W160" s="284" t="s">
        <v>22</v>
      </c>
      <c r="X160" s="284" t="s">
        <v>23</v>
      </c>
      <c r="Y160" s="284" t="s">
        <v>24</v>
      </c>
      <c r="Z160" s="284" t="s">
        <v>25</v>
      </c>
      <c r="AA160" s="284" t="s">
        <v>26</v>
      </c>
      <c r="AB160" s="284" t="s">
        <v>27</v>
      </c>
      <c r="AC160" s="284" t="s">
        <v>28</v>
      </c>
      <c r="AD160" s="284" t="s">
        <v>29</v>
      </c>
    </row>
    <row r="161" spans="1:30">
      <c r="A161" s="90">
        <v>7</v>
      </c>
      <c r="B161" s="91">
        <v>470</v>
      </c>
      <c r="C161" s="92" t="s">
        <v>591</v>
      </c>
      <c r="D161" s="92" t="s">
        <v>591</v>
      </c>
      <c r="E161" s="375">
        <v>2033</v>
      </c>
      <c r="F161" s="92" t="s">
        <v>31</v>
      </c>
      <c r="G161" s="90">
        <v>529</v>
      </c>
      <c r="H161" s="96">
        <v>16</v>
      </c>
      <c r="I161" s="96">
        <v>149</v>
      </c>
      <c r="J161" s="96">
        <v>10</v>
      </c>
      <c r="K161" s="96">
        <v>5</v>
      </c>
      <c r="L161" s="96">
        <v>5</v>
      </c>
      <c r="M161" s="96">
        <v>5</v>
      </c>
      <c r="N161" s="96"/>
      <c r="O161" s="96"/>
      <c r="P161" s="96">
        <v>7</v>
      </c>
      <c r="Q161" s="96">
        <v>120</v>
      </c>
      <c r="R161" s="96"/>
      <c r="S161" s="96"/>
      <c r="T161" s="368"/>
      <c r="U161" s="368">
        <v>0</v>
      </c>
      <c r="V161" s="368"/>
      <c r="W161" s="96"/>
      <c r="X161" s="96"/>
      <c r="Y161" s="96"/>
      <c r="Z161" s="96"/>
      <c r="AA161" s="96"/>
      <c r="AB161" s="96"/>
      <c r="AC161" s="96">
        <v>8</v>
      </c>
      <c r="AD161" s="96">
        <f>SUM(H161:AC161)</f>
        <v>325</v>
      </c>
    </row>
    <row r="162" spans="1:30">
      <c r="A162" s="90">
        <v>7</v>
      </c>
      <c r="B162" s="91">
        <v>470</v>
      </c>
      <c r="C162" s="92" t="s">
        <v>591</v>
      </c>
      <c r="D162" s="92" t="s">
        <v>591</v>
      </c>
      <c r="E162" s="375">
        <v>2033</v>
      </c>
      <c r="F162" s="92" t="s">
        <v>32</v>
      </c>
      <c r="G162" s="90">
        <v>529</v>
      </c>
      <c r="H162" s="96">
        <v>7</v>
      </c>
      <c r="I162" s="96">
        <v>156</v>
      </c>
      <c r="J162" s="96">
        <v>10</v>
      </c>
      <c r="K162" s="96">
        <v>2</v>
      </c>
      <c r="L162" s="96">
        <v>3</v>
      </c>
      <c r="M162" s="96">
        <v>2</v>
      </c>
      <c r="N162" s="96"/>
      <c r="O162" s="96"/>
      <c r="P162" s="96">
        <v>9</v>
      </c>
      <c r="Q162" s="96">
        <v>93</v>
      </c>
      <c r="R162" s="96"/>
      <c r="S162" s="96"/>
      <c r="T162" s="368"/>
      <c r="U162" s="368">
        <v>2</v>
      </c>
      <c r="V162" s="368"/>
      <c r="W162" s="96"/>
      <c r="X162" s="96"/>
      <c r="Y162" s="96"/>
      <c r="Z162" s="96"/>
      <c r="AA162" s="96"/>
      <c r="AB162" s="96"/>
      <c r="AC162" s="96">
        <v>11</v>
      </c>
      <c r="AD162" s="96">
        <f t="shared" ref="AD162:AD203" si="24">SUM(H162:AC162)</f>
        <v>295</v>
      </c>
    </row>
    <row r="163" spans="1:30">
      <c r="A163" s="90">
        <v>7</v>
      </c>
      <c r="B163" s="91">
        <v>470</v>
      </c>
      <c r="C163" s="92" t="s">
        <v>591</v>
      </c>
      <c r="D163" s="92" t="s">
        <v>591</v>
      </c>
      <c r="E163" s="375">
        <v>2033</v>
      </c>
      <c r="F163" s="92" t="s">
        <v>33</v>
      </c>
      <c r="G163" s="90">
        <v>529</v>
      </c>
      <c r="H163" s="96">
        <v>6</v>
      </c>
      <c r="I163" s="96">
        <v>151</v>
      </c>
      <c r="J163" s="96">
        <v>8</v>
      </c>
      <c r="K163" s="96">
        <v>3</v>
      </c>
      <c r="L163" s="96">
        <v>11</v>
      </c>
      <c r="M163" s="96">
        <v>2</v>
      </c>
      <c r="N163" s="96"/>
      <c r="O163" s="96"/>
      <c r="P163" s="96">
        <v>11</v>
      </c>
      <c r="Q163" s="96">
        <v>102</v>
      </c>
      <c r="R163" s="96"/>
      <c r="S163" s="96"/>
      <c r="T163" s="368"/>
      <c r="U163" s="368">
        <v>5</v>
      </c>
      <c r="V163" s="368"/>
      <c r="W163" s="96"/>
      <c r="X163" s="96"/>
      <c r="Y163" s="96"/>
      <c r="Z163" s="96"/>
      <c r="AA163" s="96"/>
      <c r="AB163" s="96"/>
      <c r="AC163" s="96">
        <v>3</v>
      </c>
      <c r="AD163" s="96">
        <f t="shared" si="24"/>
        <v>302</v>
      </c>
    </row>
    <row r="164" spans="1:30">
      <c r="A164" s="90">
        <v>7</v>
      </c>
      <c r="B164" s="91">
        <v>470</v>
      </c>
      <c r="C164" s="92" t="s">
        <v>591</v>
      </c>
      <c r="D164" s="92" t="s">
        <v>591</v>
      </c>
      <c r="E164" s="375">
        <v>2033</v>
      </c>
      <c r="F164" s="92" t="s">
        <v>34</v>
      </c>
      <c r="G164" s="90"/>
      <c r="H164" s="96">
        <v>2</v>
      </c>
      <c r="I164" s="96">
        <v>25</v>
      </c>
      <c r="J164" s="96">
        <v>5</v>
      </c>
      <c r="K164" s="96">
        <v>2</v>
      </c>
      <c r="L164" s="96">
        <v>1</v>
      </c>
      <c r="M164" s="96">
        <v>1</v>
      </c>
      <c r="N164" s="96"/>
      <c r="O164" s="96"/>
      <c r="P164" s="96">
        <v>6</v>
      </c>
      <c r="Q164" s="96">
        <v>175</v>
      </c>
      <c r="R164" s="96"/>
      <c r="S164" s="96"/>
      <c r="T164" s="368"/>
      <c r="U164" s="368">
        <v>1</v>
      </c>
      <c r="V164" s="368"/>
      <c r="W164" s="96"/>
      <c r="X164" s="96"/>
      <c r="Y164" s="96"/>
      <c r="Z164" s="96"/>
      <c r="AA164" s="96"/>
      <c r="AB164" s="96"/>
      <c r="AC164" s="96">
        <v>7</v>
      </c>
      <c r="AD164" s="96">
        <f t="shared" si="24"/>
        <v>225</v>
      </c>
    </row>
    <row r="165" spans="1:30">
      <c r="A165" s="90">
        <v>7</v>
      </c>
      <c r="B165" s="91">
        <v>470</v>
      </c>
      <c r="C165" s="92" t="s">
        <v>591</v>
      </c>
      <c r="D165" s="92" t="s">
        <v>592</v>
      </c>
      <c r="E165" s="375">
        <v>2033</v>
      </c>
      <c r="F165" s="92" t="s">
        <v>380</v>
      </c>
      <c r="G165" s="90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368"/>
      <c r="U165" s="368"/>
      <c r="V165" s="368"/>
      <c r="W165" s="96"/>
      <c r="X165" s="96"/>
      <c r="Y165" s="96"/>
      <c r="Z165" s="96"/>
      <c r="AA165" s="96"/>
      <c r="AB165" s="96"/>
      <c r="AC165" s="96"/>
      <c r="AD165" s="96"/>
    </row>
    <row r="166" spans="1:30">
      <c r="A166" s="90">
        <v>7</v>
      </c>
      <c r="B166" s="91">
        <v>470</v>
      </c>
      <c r="C166" s="92" t="s">
        <v>591</v>
      </c>
      <c r="D166" s="92" t="s">
        <v>591</v>
      </c>
      <c r="E166" s="375">
        <v>2034</v>
      </c>
      <c r="F166" s="92" t="s">
        <v>31</v>
      </c>
      <c r="G166" s="90">
        <v>619</v>
      </c>
      <c r="H166" s="96">
        <v>5</v>
      </c>
      <c r="I166" s="96">
        <v>148</v>
      </c>
      <c r="J166" s="96">
        <v>14</v>
      </c>
      <c r="K166" s="96">
        <v>4</v>
      </c>
      <c r="L166" s="96">
        <v>8</v>
      </c>
      <c r="M166" s="96">
        <v>1</v>
      </c>
      <c r="N166" s="96"/>
      <c r="O166" s="96"/>
      <c r="P166" s="96">
        <v>7</v>
      </c>
      <c r="Q166" s="96">
        <v>133</v>
      </c>
      <c r="R166" s="96"/>
      <c r="S166" s="96"/>
      <c r="T166" s="368"/>
      <c r="U166" s="368">
        <v>1</v>
      </c>
      <c r="V166" s="368"/>
      <c r="W166" s="96"/>
      <c r="X166" s="96"/>
      <c r="Y166" s="96"/>
      <c r="Z166" s="96"/>
      <c r="AA166" s="96"/>
      <c r="AB166" s="96"/>
      <c r="AC166" s="96">
        <v>18</v>
      </c>
      <c r="AD166" s="96">
        <f t="shared" si="24"/>
        <v>339</v>
      </c>
    </row>
    <row r="167" spans="1:30">
      <c r="A167" s="90">
        <v>7</v>
      </c>
      <c r="B167" s="91">
        <v>470</v>
      </c>
      <c r="C167" s="92" t="s">
        <v>591</v>
      </c>
      <c r="D167" s="92" t="s">
        <v>591</v>
      </c>
      <c r="E167" s="375">
        <v>2034</v>
      </c>
      <c r="F167" s="92" t="s">
        <v>32</v>
      </c>
      <c r="G167" s="90">
        <v>619</v>
      </c>
      <c r="H167" s="96">
        <v>10</v>
      </c>
      <c r="I167" s="96">
        <v>125</v>
      </c>
      <c r="J167" s="96">
        <v>15</v>
      </c>
      <c r="K167" s="96">
        <v>4</v>
      </c>
      <c r="L167" s="96">
        <v>11</v>
      </c>
      <c r="M167" s="96">
        <v>3</v>
      </c>
      <c r="N167" s="96"/>
      <c r="O167" s="96"/>
      <c r="P167" s="96">
        <v>5</v>
      </c>
      <c r="Q167" s="96">
        <v>120</v>
      </c>
      <c r="R167" s="96"/>
      <c r="S167" s="96"/>
      <c r="T167" s="368"/>
      <c r="U167" s="368">
        <v>1</v>
      </c>
      <c r="V167" s="368"/>
      <c r="W167" s="96"/>
      <c r="X167" s="96"/>
      <c r="Y167" s="96"/>
      <c r="Z167" s="96"/>
      <c r="AA167" s="96"/>
      <c r="AB167" s="96"/>
      <c r="AC167" s="96">
        <v>6</v>
      </c>
      <c r="AD167" s="96">
        <f t="shared" si="24"/>
        <v>300</v>
      </c>
    </row>
    <row r="168" spans="1:30">
      <c r="A168" s="90">
        <v>7</v>
      </c>
      <c r="B168" s="91">
        <v>470</v>
      </c>
      <c r="C168" s="92" t="s">
        <v>591</v>
      </c>
      <c r="D168" s="92" t="s">
        <v>591</v>
      </c>
      <c r="E168" s="375">
        <v>2034</v>
      </c>
      <c r="F168" s="92" t="s">
        <v>33</v>
      </c>
      <c r="G168" s="90">
        <v>619</v>
      </c>
      <c r="H168" s="96">
        <v>6</v>
      </c>
      <c r="I168" s="96">
        <v>143</v>
      </c>
      <c r="J168" s="96">
        <v>8</v>
      </c>
      <c r="K168" s="96">
        <v>8</v>
      </c>
      <c r="L168" s="96">
        <v>8</v>
      </c>
      <c r="M168" s="96">
        <v>2</v>
      </c>
      <c r="N168" s="96"/>
      <c r="O168" s="96"/>
      <c r="P168" s="96">
        <v>2</v>
      </c>
      <c r="Q168" s="96">
        <v>109</v>
      </c>
      <c r="R168" s="96"/>
      <c r="S168" s="96"/>
      <c r="T168" s="368"/>
      <c r="U168" s="368">
        <v>4</v>
      </c>
      <c r="V168" s="368"/>
      <c r="W168" s="96"/>
      <c r="X168" s="96"/>
      <c r="Y168" s="96"/>
      <c r="Z168" s="96"/>
      <c r="AA168" s="96"/>
      <c r="AB168" s="96"/>
      <c r="AC168" s="96">
        <v>14</v>
      </c>
      <c r="AD168" s="96">
        <f t="shared" si="24"/>
        <v>304</v>
      </c>
    </row>
    <row r="169" spans="1:30">
      <c r="A169" s="90">
        <v>7</v>
      </c>
      <c r="B169" s="91">
        <v>470</v>
      </c>
      <c r="C169" s="92" t="s">
        <v>591</v>
      </c>
      <c r="D169" s="92" t="s">
        <v>591</v>
      </c>
      <c r="E169" s="375">
        <v>2034</v>
      </c>
      <c r="F169" s="92" t="s">
        <v>197</v>
      </c>
      <c r="G169" s="90">
        <v>618</v>
      </c>
      <c r="H169" s="96">
        <v>8</v>
      </c>
      <c r="I169" s="96">
        <v>153</v>
      </c>
      <c r="J169" s="96">
        <v>11</v>
      </c>
      <c r="K169" s="96">
        <v>10</v>
      </c>
      <c r="L169" s="96">
        <v>11</v>
      </c>
      <c r="M169" s="96">
        <v>4</v>
      </c>
      <c r="N169" s="96"/>
      <c r="O169" s="96"/>
      <c r="P169" s="96">
        <v>8</v>
      </c>
      <c r="Q169" s="96">
        <v>125</v>
      </c>
      <c r="R169" s="96"/>
      <c r="S169" s="96"/>
      <c r="T169" s="368"/>
      <c r="U169" s="368">
        <v>1</v>
      </c>
      <c r="V169" s="368"/>
      <c r="W169" s="96"/>
      <c r="X169" s="96"/>
      <c r="Y169" s="96"/>
      <c r="Z169" s="96"/>
      <c r="AA169" s="96"/>
      <c r="AB169" s="96"/>
      <c r="AC169" s="96">
        <v>7</v>
      </c>
      <c r="AD169" s="96">
        <f t="shared" si="24"/>
        <v>338</v>
      </c>
    </row>
    <row r="170" spans="1:30">
      <c r="A170" s="90">
        <v>7</v>
      </c>
      <c r="B170" s="91">
        <v>470</v>
      </c>
      <c r="C170" s="92" t="s">
        <v>591</v>
      </c>
      <c r="D170" s="92" t="s">
        <v>591</v>
      </c>
      <c r="E170" s="375">
        <v>2035</v>
      </c>
      <c r="F170" s="92" t="s">
        <v>31</v>
      </c>
      <c r="G170" s="90">
        <v>627</v>
      </c>
      <c r="H170" s="96">
        <v>6</v>
      </c>
      <c r="I170" s="96">
        <v>243</v>
      </c>
      <c r="J170" s="96">
        <v>8</v>
      </c>
      <c r="K170" s="96">
        <v>4</v>
      </c>
      <c r="L170" s="96">
        <v>7</v>
      </c>
      <c r="M170" s="96">
        <v>3</v>
      </c>
      <c r="N170" s="96"/>
      <c r="O170" s="96"/>
      <c r="P170" s="96">
        <v>6</v>
      </c>
      <c r="Q170" s="96">
        <v>159</v>
      </c>
      <c r="R170" s="96"/>
      <c r="S170" s="96"/>
      <c r="T170" s="368"/>
      <c r="U170" s="368">
        <v>3</v>
      </c>
      <c r="V170" s="368"/>
      <c r="W170" s="96"/>
      <c r="X170" s="96"/>
      <c r="Y170" s="96"/>
      <c r="Z170" s="96"/>
      <c r="AA170" s="96"/>
      <c r="AB170" s="96"/>
      <c r="AC170" s="96">
        <v>8</v>
      </c>
      <c r="AD170" s="96">
        <f t="shared" si="24"/>
        <v>447</v>
      </c>
    </row>
    <row r="171" spans="1:30">
      <c r="A171" s="90">
        <v>7</v>
      </c>
      <c r="B171" s="91">
        <v>470</v>
      </c>
      <c r="C171" s="92" t="s">
        <v>591</v>
      </c>
      <c r="D171" s="92" t="s">
        <v>591</v>
      </c>
      <c r="E171" s="375">
        <v>2035</v>
      </c>
      <c r="F171" s="92" t="s">
        <v>32</v>
      </c>
      <c r="G171" s="90">
        <v>627</v>
      </c>
      <c r="H171" s="96">
        <v>5</v>
      </c>
      <c r="I171" s="96">
        <v>198</v>
      </c>
      <c r="J171" s="96">
        <v>12</v>
      </c>
      <c r="K171" s="96">
        <v>2</v>
      </c>
      <c r="L171" s="96">
        <v>6</v>
      </c>
      <c r="M171" s="96">
        <v>4</v>
      </c>
      <c r="N171" s="96"/>
      <c r="O171" s="96"/>
      <c r="P171" s="96">
        <v>6</v>
      </c>
      <c r="Q171" s="96">
        <v>146</v>
      </c>
      <c r="R171" s="96"/>
      <c r="S171" s="96"/>
      <c r="T171" s="368"/>
      <c r="U171" s="368">
        <v>1</v>
      </c>
      <c r="V171" s="368"/>
      <c r="W171" s="96"/>
      <c r="X171" s="96"/>
      <c r="Y171" s="96"/>
      <c r="Z171" s="96"/>
      <c r="AA171" s="96"/>
      <c r="AB171" s="96"/>
      <c r="AC171" s="96">
        <v>14</v>
      </c>
      <c r="AD171" s="96">
        <f t="shared" si="24"/>
        <v>394</v>
      </c>
    </row>
    <row r="172" spans="1:30">
      <c r="A172" s="90">
        <v>7</v>
      </c>
      <c r="B172" s="91">
        <v>470</v>
      </c>
      <c r="C172" s="92" t="s">
        <v>591</v>
      </c>
      <c r="D172" s="92" t="s">
        <v>591</v>
      </c>
      <c r="E172" s="375">
        <v>2035</v>
      </c>
      <c r="F172" s="92" t="s">
        <v>33</v>
      </c>
      <c r="G172" s="90">
        <v>627</v>
      </c>
      <c r="H172" s="96">
        <v>7</v>
      </c>
      <c r="I172" s="96">
        <v>199</v>
      </c>
      <c r="J172" s="96">
        <v>10</v>
      </c>
      <c r="K172" s="96">
        <v>5</v>
      </c>
      <c r="L172" s="96">
        <v>8</v>
      </c>
      <c r="M172" s="96">
        <v>0</v>
      </c>
      <c r="N172" s="96"/>
      <c r="O172" s="96"/>
      <c r="P172" s="96">
        <v>3</v>
      </c>
      <c r="Q172" s="96">
        <v>131</v>
      </c>
      <c r="R172" s="96"/>
      <c r="S172" s="96"/>
      <c r="T172" s="368"/>
      <c r="U172" s="368">
        <v>4</v>
      </c>
      <c r="V172" s="368"/>
      <c r="W172" s="96"/>
      <c r="X172" s="96"/>
      <c r="Y172" s="96"/>
      <c r="Z172" s="96"/>
      <c r="AA172" s="96"/>
      <c r="AB172" s="96"/>
      <c r="AC172" s="96">
        <v>21</v>
      </c>
      <c r="AD172" s="96">
        <f t="shared" si="24"/>
        <v>388</v>
      </c>
    </row>
    <row r="173" spans="1:30">
      <c r="A173" s="90">
        <v>7</v>
      </c>
      <c r="B173" s="91">
        <v>470</v>
      </c>
      <c r="C173" s="92" t="s">
        <v>591</v>
      </c>
      <c r="D173" s="92" t="s">
        <v>591</v>
      </c>
      <c r="E173" s="375">
        <v>2036</v>
      </c>
      <c r="F173" s="92" t="s">
        <v>31</v>
      </c>
      <c r="G173" s="90">
        <v>622</v>
      </c>
      <c r="H173" s="96">
        <v>12</v>
      </c>
      <c r="I173" s="96">
        <v>224</v>
      </c>
      <c r="J173" s="96">
        <v>10</v>
      </c>
      <c r="K173" s="96">
        <v>2</v>
      </c>
      <c r="L173" s="96">
        <v>1</v>
      </c>
      <c r="M173" s="96">
        <v>2</v>
      </c>
      <c r="N173" s="96"/>
      <c r="O173" s="96"/>
      <c r="P173" s="96">
        <v>2</v>
      </c>
      <c r="Q173" s="96">
        <v>108</v>
      </c>
      <c r="R173" s="96"/>
      <c r="S173" s="96"/>
      <c r="T173" s="368"/>
      <c r="U173" s="368">
        <v>6</v>
      </c>
      <c r="V173" s="368"/>
      <c r="W173" s="96"/>
      <c r="X173" s="96"/>
      <c r="Y173" s="96"/>
      <c r="Z173" s="96"/>
      <c r="AA173" s="96"/>
      <c r="AB173" s="96"/>
      <c r="AC173" s="96">
        <v>6</v>
      </c>
      <c r="AD173" s="96">
        <f t="shared" si="24"/>
        <v>373</v>
      </c>
    </row>
    <row r="174" spans="1:30">
      <c r="A174" s="90">
        <v>7</v>
      </c>
      <c r="B174" s="91">
        <v>470</v>
      </c>
      <c r="C174" s="92" t="s">
        <v>591</v>
      </c>
      <c r="D174" s="92" t="s">
        <v>591</v>
      </c>
      <c r="E174" s="375">
        <v>2036</v>
      </c>
      <c r="F174" s="92" t="s">
        <v>32</v>
      </c>
      <c r="G174" s="90">
        <v>622</v>
      </c>
      <c r="H174" s="96">
        <v>5</v>
      </c>
      <c r="I174" s="96">
        <v>188</v>
      </c>
      <c r="J174" s="96">
        <v>11</v>
      </c>
      <c r="K174" s="96">
        <v>6</v>
      </c>
      <c r="L174" s="96">
        <v>3</v>
      </c>
      <c r="M174" s="96">
        <v>1</v>
      </c>
      <c r="N174" s="96"/>
      <c r="O174" s="96"/>
      <c r="P174" s="96">
        <v>5</v>
      </c>
      <c r="Q174" s="96">
        <v>124</v>
      </c>
      <c r="R174" s="96"/>
      <c r="S174" s="96"/>
      <c r="T174" s="368"/>
      <c r="U174" s="368">
        <v>4</v>
      </c>
      <c r="V174" s="368"/>
      <c r="W174" s="96"/>
      <c r="X174" s="96"/>
      <c r="Y174" s="96"/>
      <c r="Z174" s="96"/>
      <c r="AA174" s="96"/>
      <c r="AB174" s="96"/>
      <c r="AC174" s="96">
        <v>4</v>
      </c>
      <c r="AD174" s="96">
        <f t="shared" si="24"/>
        <v>351</v>
      </c>
    </row>
    <row r="175" spans="1:30">
      <c r="A175" s="90">
        <v>7</v>
      </c>
      <c r="B175" s="91">
        <v>470</v>
      </c>
      <c r="C175" s="92" t="s">
        <v>591</v>
      </c>
      <c r="D175" s="92" t="s">
        <v>591</v>
      </c>
      <c r="E175" s="375">
        <v>2036</v>
      </c>
      <c r="F175" s="92" t="s">
        <v>33</v>
      </c>
      <c r="G175" s="90">
        <v>621</v>
      </c>
      <c r="H175" s="96">
        <v>3</v>
      </c>
      <c r="I175" s="96">
        <v>199</v>
      </c>
      <c r="J175" s="96">
        <v>8</v>
      </c>
      <c r="K175" s="96">
        <v>8</v>
      </c>
      <c r="L175" s="96">
        <v>9</v>
      </c>
      <c r="M175" s="96">
        <v>3</v>
      </c>
      <c r="N175" s="96"/>
      <c r="O175" s="96"/>
      <c r="P175" s="96">
        <v>5</v>
      </c>
      <c r="Q175" s="96">
        <v>107</v>
      </c>
      <c r="R175" s="96"/>
      <c r="S175" s="96"/>
      <c r="T175" s="368"/>
      <c r="U175" s="368">
        <v>1</v>
      </c>
      <c r="V175" s="368"/>
      <c r="W175" s="96"/>
      <c r="X175" s="96"/>
      <c r="Y175" s="96"/>
      <c r="Z175" s="96"/>
      <c r="AA175" s="96"/>
      <c r="AB175" s="96"/>
      <c r="AC175" s="96">
        <v>9</v>
      </c>
      <c r="AD175" s="96">
        <f t="shared" si="24"/>
        <v>352</v>
      </c>
    </row>
    <row r="176" spans="1:30">
      <c r="A176" s="90">
        <v>7</v>
      </c>
      <c r="B176" s="91">
        <v>470</v>
      </c>
      <c r="C176" s="92" t="s">
        <v>591</v>
      </c>
      <c r="D176" s="92" t="s">
        <v>593</v>
      </c>
      <c r="E176" s="375">
        <v>2037</v>
      </c>
      <c r="F176" s="92" t="s">
        <v>31</v>
      </c>
      <c r="G176" s="90">
        <v>502</v>
      </c>
      <c r="H176" s="96">
        <v>4</v>
      </c>
      <c r="I176" s="96">
        <v>89</v>
      </c>
      <c r="J176" s="96">
        <v>4</v>
      </c>
      <c r="K176" s="96">
        <v>2</v>
      </c>
      <c r="L176" s="96">
        <v>15</v>
      </c>
      <c r="M176" s="96">
        <v>0</v>
      </c>
      <c r="N176" s="96"/>
      <c r="O176" s="96"/>
      <c r="P176" s="96">
        <v>12</v>
      </c>
      <c r="Q176" s="96">
        <v>96</v>
      </c>
      <c r="R176" s="96"/>
      <c r="S176" s="96"/>
      <c r="T176" s="368"/>
      <c r="U176" s="368">
        <v>1</v>
      </c>
      <c r="V176" s="368"/>
      <c r="W176" s="96"/>
      <c r="X176" s="96"/>
      <c r="Y176" s="96"/>
      <c r="Z176" s="96"/>
      <c r="AA176" s="96"/>
      <c r="AB176" s="96"/>
      <c r="AC176" s="96">
        <v>20</v>
      </c>
      <c r="AD176" s="96">
        <f t="shared" si="24"/>
        <v>243</v>
      </c>
    </row>
    <row r="177" spans="1:30">
      <c r="A177" s="90">
        <v>7</v>
      </c>
      <c r="B177" s="91">
        <v>470</v>
      </c>
      <c r="C177" s="92" t="s">
        <v>591</v>
      </c>
      <c r="D177" s="92" t="s">
        <v>593</v>
      </c>
      <c r="E177" s="375">
        <v>2037</v>
      </c>
      <c r="F177" s="92" t="s">
        <v>32</v>
      </c>
      <c r="G177" s="90">
        <v>501</v>
      </c>
      <c r="H177" s="96">
        <v>3</v>
      </c>
      <c r="I177" s="96">
        <v>88</v>
      </c>
      <c r="J177" s="96">
        <v>5</v>
      </c>
      <c r="K177" s="96">
        <v>4</v>
      </c>
      <c r="L177" s="96">
        <v>10</v>
      </c>
      <c r="M177" s="96">
        <v>5</v>
      </c>
      <c r="N177" s="96"/>
      <c r="O177" s="96"/>
      <c r="P177" s="96">
        <v>6</v>
      </c>
      <c r="Q177" s="96">
        <v>90</v>
      </c>
      <c r="R177" s="96"/>
      <c r="S177" s="96"/>
      <c r="T177" s="368"/>
      <c r="U177" s="368">
        <v>1</v>
      </c>
      <c r="V177" s="368"/>
      <c r="W177" s="96"/>
      <c r="X177" s="96"/>
      <c r="Y177" s="96"/>
      <c r="Z177" s="96"/>
      <c r="AA177" s="96"/>
      <c r="AB177" s="96"/>
      <c r="AC177" s="96">
        <v>15</v>
      </c>
      <c r="AD177" s="96">
        <f t="shared" si="24"/>
        <v>227</v>
      </c>
    </row>
    <row r="178" spans="1:30">
      <c r="A178" s="90">
        <v>7</v>
      </c>
      <c r="B178" s="91">
        <v>470</v>
      </c>
      <c r="C178" s="92" t="s">
        <v>591</v>
      </c>
      <c r="D178" s="92" t="s">
        <v>594</v>
      </c>
      <c r="E178" s="375">
        <v>2038</v>
      </c>
      <c r="F178" s="92" t="s">
        <v>31</v>
      </c>
      <c r="G178" s="90">
        <v>606</v>
      </c>
      <c r="H178" s="96">
        <v>12</v>
      </c>
      <c r="I178" s="96">
        <v>58</v>
      </c>
      <c r="J178" s="96">
        <v>19</v>
      </c>
      <c r="K178" s="96">
        <v>5</v>
      </c>
      <c r="L178" s="96">
        <v>18</v>
      </c>
      <c r="M178" s="96">
        <v>7</v>
      </c>
      <c r="N178" s="96"/>
      <c r="O178" s="96"/>
      <c r="P178" s="96">
        <v>9</v>
      </c>
      <c r="Q178" s="96">
        <v>118</v>
      </c>
      <c r="R178" s="96"/>
      <c r="S178" s="96"/>
      <c r="T178" s="368"/>
      <c r="U178" s="368">
        <v>1</v>
      </c>
      <c r="V178" s="368"/>
      <c r="W178" s="96"/>
      <c r="X178" s="96"/>
      <c r="Y178" s="96"/>
      <c r="Z178" s="96"/>
      <c r="AA178" s="96"/>
      <c r="AB178" s="96"/>
      <c r="AC178" s="96">
        <v>9</v>
      </c>
      <c r="AD178" s="96">
        <f t="shared" si="24"/>
        <v>256</v>
      </c>
    </row>
    <row r="179" spans="1:30">
      <c r="A179" s="90">
        <v>7</v>
      </c>
      <c r="B179" s="91">
        <v>470</v>
      </c>
      <c r="C179" s="92" t="s">
        <v>591</v>
      </c>
      <c r="D179" s="92" t="s">
        <v>595</v>
      </c>
      <c r="E179" s="375">
        <v>2039</v>
      </c>
      <c r="F179" s="92" t="s">
        <v>31</v>
      </c>
      <c r="G179" s="90">
        <v>668</v>
      </c>
      <c r="H179" s="96">
        <v>3</v>
      </c>
      <c r="I179" s="96">
        <v>116</v>
      </c>
      <c r="J179" s="96">
        <v>41</v>
      </c>
      <c r="K179" s="96">
        <v>4</v>
      </c>
      <c r="L179" s="96">
        <v>9</v>
      </c>
      <c r="M179" s="96">
        <v>4</v>
      </c>
      <c r="N179" s="96"/>
      <c r="O179" s="96"/>
      <c r="P179" s="96">
        <v>6</v>
      </c>
      <c r="Q179" s="96">
        <v>128</v>
      </c>
      <c r="R179" s="96"/>
      <c r="S179" s="96"/>
      <c r="T179" s="368"/>
      <c r="U179" s="368">
        <v>3</v>
      </c>
      <c r="V179" s="368"/>
      <c r="W179" s="96"/>
      <c r="X179" s="96"/>
      <c r="Y179" s="96"/>
      <c r="Z179" s="96"/>
      <c r="AA179" s="96"/>
      <c r="AB179" s="96"/>
      <c r="AC179" s="96">
        <v>22</v>
      </c>
      <c r="AD179" s="96">
        <f t="shared" si="24"/>
        <v>336</v>
      </c>
    </row>
    <row r="180" spans="1:30">
      <c r="A180" s="90">
        <v>7</v>
      </c>
      <c r="B180" s="91">
        <v>470</v>
      </c>
      <c r="C180" s="92" t="s">
        <v>591</v>
      </c>
      <c r="D180" s="92" t="s">
        <v>596</v>
      </c>
      <c r="E180" s="375">
        <v>2039</v>
      </c>
      <c r="F180" s="92" t="s">
        <v>79</v>
      </c>
      <c r="G180" s="90">
        <v>525</v>
      </c>
      <c r="H180" s="96">
        <v>5</v>
      </c>
      <c r="I180" s="96">
        <v>114</v>
      </c>
      <c r="J180" s="96">
        <v>16</v>
      </c>
      <c r="K180" s="96">
        <v>3</v>
      </c>
      <c r="L180" s="96">
        <v>8</v>
      </c>
      <c r="M180" s="96">
        <v>0</v>
      </c>
      <c r="N180" s="96"/>
      <c r="O180" s="96"/>
      <c r="P180" s="96">
        <v>7</v>
      </c>
      <c r="Q180" s="96">
        <v>103</v>
      </c>
      <c r="R180" s="96"/>
      <c r="S180" s="96"/>
      <c r="T180" s="368"/>
      <c r="U180" s="368">
        <v>1</v>
      </c>
      <c r="V180" s="368"/>
      <c r="W180" s="96"/>
      <c r="X180" s="96"/>
      <c r="Y180" s="96"/>
      <c r="Z180" s="96"/>
      <c r="AA180" s="96"/>
      <c r="AB180" s="96"/>
      <c r="AC180" s="96">
        <v>15</v>
      </c>
      <c r="AD180" s="96">
        <f t="shared" si="24"/>
        <v>272</v>
      </c>
    </row>
    <row r="181" spans="1:30">
      <c r="A181" s="90">
        <v>7</v>
      </c>
      <c r="B181" s="91">
        <v>470</v>
      </c>
      <c r="C181" s="92" t="s">
        <v>591</v>
      </c>
      <c r="D181" s="92" t="s">
        <v>597</v>
      </c>
      <c r="E181" s="375">
        <v>2039</v>
      </c>
      <c r="F181" s="92" t="s">
        <v>136</v>
      </c>
      <c r="G181" s="90">
        <v>111</v>
      </c>
      <c r="H181" s="96">
        <v>4</v>
      </c>
      <c r="I181" s="96">
        <v>15</v>
      </c>
      <c r="J181" s="96">
        <v>3</v>
      </c>
      <c r="K181" s="96">
        <v>1</v>
      </c>
      <c r="L181" s="96">
        <v>1</v>
      </c>
      <c r="M181" s="96">
        <v>2</v>
      </c>
      <c r="N181" s="96"/>
      <c r="O181" s="96"/>
      <c r="P181" s="96">
        <v>0</v>
      </c>
      <c r="Q181" s="96">
        <v>70</v>
      </c>
      <c r="R181" s="96"/>
      <c r="S181" s="96"/>
      <c r="T181" s="368"/>
      <c r="U181" s="368">
        <v>0</v>
      </c>
      <c r="V181" s="368"/>
      <c r="W181" s="96"/>
      <c r="X181" s="96"/>
      <c r="Y181" s="96"/>
      <c r="Z181" s="96"/>
      <c r="AA181" s="96"/>
      <c r="AB181" s="96"/>
      <c r="AC181" s="96">
        <v>14</v>
      </c>
      <c r="AD181" s="96">
        <f t="shared" si="24"/>
        <v>110</v>
      </c>
    </row>
    <row r="182" spans="1:30">
      <c r="A182" s="90">
        <v>7</v>
      </c>
      <c r="B182" s="91">
        <v>470</v>
      </c>
      <c r="C182" s="92" t="s">
        <v>591</v>
      </c>
      <c r="D182" s="92" t="s">
        <v>598</v>
      </c>
      <c r="E182" s="375">
        <v>2040</v>
      </c>
      <c r="F182" s="92" t="s">
        <v>31</v>
      </c>
      <c r="G182" s="90">
        <v>723</v>
      </c>
      <c r="H182" s="96">
        <v>6</v>
      </c>
      <c r="I182" s="96">
        <v>186</v>
      </c>
      <c r="J182" s="96">
        <v>28</v>
      </c>
      <c r="K182" s="96">
        <v>2</v>
      </c>
      <c r="L182" s="96">
        <v>11</v>
      </c>
      <c r="M182" s="96">
        <v>1</v>
      </c>
      <c r="N182" s="96"/>
      <c r="O182" s="96"/>
      <c r="P182" s="96">
        <v>8</v>
      </c>
      <c r="Q182" s="96">
        <v>144</v>
      </c>
      <c r="R182" s="96"/>
      <c r="S182" s="96"/>
      <c r="T182" s="368"/>
      <c r="U182" s="368">
        <v>2</v>
      </c>
      <c r="V182" s="368"/>
      <c r="W182" s="96"/>
      <c r="X182" s="96"/>
      <c r="Y182" s="96"/>
      <c r="Z182" s="96"/>
      <c r="AA182" s="96"/>
      <c r="AB182" s="96"/>
      <c r="AC182" s="96">
        <v>10</v>
      </c>
      <c r="AD182" s="96">
        <f t="shared" si="24"/>
        <v>398</v>
      </c>
    </row>
    <row r="183" spans="1:30">
      <c r="A183" s="90">
        <v>7</v>
      </c>
      <c r="B183" s="91">
        <v>470</v>
      </c>
      <c r="C183" s="92" t="s">
        <v>591</v>
      </c>
      <c r="D183" s="92" t="s">
        <v>599</v>
      </c>
      <c r="E183" s="375">
        <v>2041</v>
      </c>
      <c r="F183" s="92" t="s">
        <v>31</v>
      </c>
      <c r="G183" s="90">
        <v>399</v>
      </c>
      <c r="H183" s="96">
        <v>4</v>
      </c>
      <c r="I183" s="96">
        <v>63</v>
      </c>
      <c r="J183" s="96">
        <v>13</v>
      </c>
      <c r="K183" s="96">
        <v>10</v>
      </c>
      <c r="L183" s="96">
        <v>9</v>
      </c>
      <c r="M183" s="96">
        <v>2</v>
      </c>
      <c r="N183" s="96"/>
      <c r="O183" s="96"/>
      <c r="P183" s="96">
        <v>12</v>
      </c>
      <c r="Q183" s="96">
        <v>71</v>
      </c>
      <c r="R183" s="96"/>
      <c r="S183" s="96"/>
      <c r="T183" s="368"/>
      <c r="U183" s="368">
        <v>0</v>
      </c>
      <c r="V183" s="368"/>
      <c r="W183" s="96"/>
      <c r="X183" s="96"/>
      <c r="Y183" s="96"/>
      <c r="Z183" s="96"/>
      <c r="AA183" s="96"/>
      <c r="AB183" s="96"/>
      <c r="AC183" s="96">
        <v>16</v>
      </c>
      <c r="AD183" s="96">
        <f t="shared" si="24"/>
        <v>200</v>
      </c>
    </row>
    <row r="184" spans="1:30">
      <c r="A184" s="90">
        <v>7</v>
      </c>
      <c r="B184" s="91">
        <v>470</v>
      </c>
      <c r="C184" s="92" t="s">
        <v>591</v>
      </c>
      <c r="D184" s="92" t="s">
        <v>599</v>
      </c>
      <c r="E184" s="375">
        <v>2041</v>
      </c>
      <c r="F184" s="92" t="s">
        <v>32</v>
      </c>
      <c r="G184" s="90">
        <v>399</v>
      </c>
      <c r="H184" s="96">
        <v>5</v>
      </c>
      <c r="I184" s="96">
        <v>69</v>
      </c>
      <c r="J184" s="96">
        <v>11</v>
      </c>
      <c r="K184" s="96">
        <v>2</v>
      </c>
      <c r="L184" s="96">
        <v>6</v>
      </c>
      <c r="M184" s="96">
        <v>2</v>
      </c>
      <c r="N184" s="96"/>
      <c r="O184" s="96"/>
      <c r="P184" s="96">
        <v>7</v>
      </c>
      <c r="Q184" s="96">
        <v>81</v>
      </c>
      <c r="R184" s="96"/>
      <c r="S184" s="96"/>
      <c r="T184" s="368"/>
      <c r="U184" s="368">
        <v>0</v>
      </c>
      <c r="V184" s="368"/>
      <c r="W184" s="96"/>
      <c r="X184" s="96"/>
      <c r="Y184" s="96"/>
      <c r="Z184" s="96"/>
      <c r="AA184" s="96"/>
      <c r="AB184" s="96"/>
      <c r="AC184" s="96">
        <v>14</v>
      </c>
      <c r="AD184" s="96">
        <f t="shared" si="24"/>
        <v>197</v>
      </c>
    </row>
    <row r="185" spans="1:30">
      <c r="A185" s="90">
        <v>7</v>
      </c>
      <c r="B185" s="91">
        <v>470</v>
      </c>
      <c r="C185" s="92" t="s">
        <v>591</v>
      </c>
      <c r="D185" s="92" t="s">
        <v>600</v>
      </c>
      <c r="E185" s="375">
        <v>2042</v>
      </c>
      <c r="F185" s="92" t="s">
        <v>31</v>
      </c>
      <c r="G185" s="90">
        <v>619</v>
      </c>
      <c r="H185" s="96">
        <v>15</v>
      </c>
      <c r="I185" s="96">
        <v>154</v>
      </c>
      <c r="J185" s="96">
        <v>44</v>
      </c>
      <c r="K185" s="96">
        <v>4</v>
      </c>
      <c r="L185" s="96">
        <v>18</v>
      </c>
      <c r="M185" s="96">
        <v>2</v>
      </c>
      <c r="N185" s="96"/>
      <c r="O185" s="96"/>
      <c r="P185" s="96">
        <v>34</v>
      </c>
      <c r="Q185" s="96">
        <v>129</v>
      </c>
      <c r="R185" s="96"/>
      <c r="S185" s="96"/>
      <c r="T185" s="368"/>
      <c r="U185" s="368">
        <v>1</v>
      </c>
      <c r="V185" s="368"/>
      <c r="W185" s="96"/>
      <c r="X185" s="96"/>
      <c r="Y185" s="96"/>
      <c r="Z185" s="96"/>
      <c r="AA185" s="96"/>
      <c r="AB185" s="96"/>
      <c r="AC185" s="96">
        <v>14</v>
      </c>
      <c r="AD185" s="96">
        <f t="shared" si="24"/>
        <v>415</v>
      </c>
    </row>
    <row r="186" spans="1:30">
      <c r="A186" s="90">
        <v>7</v>
      </c>
      <c r="B186" s="91">
        <v>470</v>
      </c>
      <c r="C186" s="92" t="s">
        <v>591</v>
      </c>
      <c r="D186" s="92" t="s">
        <v>600</v>
      </c>
      <c r="E186" s="375">
        <v>2042</v>
      </c>
      <c r="F186" s="92" t="s">
        <v>32</v>
      </c>
      <c r="G186" s="90">
        <v>619</v>
      </c>
      <c r="H186" s="96">
        <v>22</v>
      </c>
      <c r="I186" s="96">
        <v>143</v>
      </c>
      <c r="J186" s="96">
        <v>38</v>
      </c>
      <c r="K186" s="96">
        <v>10</v>
      </c>
      <c r="L186" s="96">
        <v>20</v>
      </c>
      <c r="M186" s="96">
        <v>2</v>
      </c>
      <c r="N186" s="96"/>
      <c r="O186" s="96"/>
      <c r="P186" s="96">
        <v>30</v>
      </c>
      <c r="Q186" s="96">
        <v>115</v>
      </c>
      <c r="R186" s="96"/>
      <c r="S186" s="96"/>
      <c r="T186" s="368"/>
      <c r="U186" s="368">
        <v>0</v>
      </c>
      <c r="V186" s="368"/>
      <c r="W186" s="96"/>
      <c r="X186" s="96"/>
      <c r="Y186" s="96"/>
      <c r="Z186" s="96"/>
      <c r="AA186" s="96"/>
      <c r="AB186" s="96"/>
      <c r="AC186" s="96">
        <v>19</v>
      </c>
      <c r="AD186" s="96">
        <f t="shared" si="24"/>
        <v>399</v>
      </c>
    </row>
    <row r="187" spans="1:30">
      <c r="A187" s="90">
        <v>7</v>
      </c>
      <c r="B187" s="91">
        <v>470</v>
      </c>
      <c r="C187" s="92" t="s">
        <v>591</v>
      </c>
      <c r="D187" s="92" t="s">
        <v>600</v>
      </c>
      <c r="E187" s="375">
        <v>2042</v>
      </c>
      <c r="F187" s="92" t="s">
        <v>33</v>
      </c>
      <c r="G187" s="90">
        <v>619</v>
      </c>
      <c r="H187" s="96">
        <v>14</v>
      </c>
      <c r="I187" s="96">
        <v>119</v>
      </c>
      <c r="J187" s="96">
        <v>44</v>
      </c>
      <c r="K187" s="96">
        <v>7</v>
      </c>
      <c r="L187" s="96">
        <v>19</v>
      </c>
      <c r="M187" s="96">
        <v>2</v>
      </c>
      <c r="N187" s="96"/>
      <c r="O187" s="96"/>
      <c r="P187" s="96">
        <v>28</v>
      </c>
      <c r="Q187" s="96">
        <v>123</v>
      </c>
      <c r="R187" s="96"/>
      <c r="S187" s="96"/>
      <c r="T187" s="368"/>
      <c r="U187" s="368">
        <v>2</v>
      </c>
      <c r="V187" s="368"/>
      <c r="W187" s="96"/>
      <c r="X187" s="96"/>
      <c r="Y187" s="96"/>
      <c r="Z187" s="96"/>
      <c r="AA187" s="96"/>
      <c r="AB187" s="96"/>
      <c r="AC187" s="96">
        <v>24</v>
      </c>
      <c r="AD187" s="96">
        <f t="shared" si="24"/>
        <v>382</v>
      </c>
    </row>
    <row r="188" spans="1:30">
      <c r="A188" s="90">
        <v>7</v>
      </c>
      <c r="B188" s="91">
        <v>470</v>
      </c>
      <c r="C188" s="92" t="s">
        <v>591</v>
      </c>
      <c r="D188" s="92" t="s">
        <v>601</v>
      </c>
      <c r="E188" s="375">
        <v>2043</v>
      </c>
      <c r="F188" s="92" t="s">
        <v>31</v>
      </c>
      <c r="G188" s="90">
        <v>678</v>
      </c>
      <c r="H188" s="96">
        <v>4</v>
      </c>
      <c r="I188" s="96">
        <v>77</v>
      </c>
      <c r="J188" s="96">
        <v>10</v>
      </c>
      <c r="K188" s="96">
        <v>10</v>
      </c>
      <c r="L188" s="96">
        <v>11</v>
      </c>
      <c r="M188" s="96">
        <v>4</v>
      </c>
      <c r="N188" s="96"/>
      <c r="O188" s="96"/>
      <c r="P188" s="96">
        <v>17</v>
      </c>
      <c r="Q188" s="96">
        <v>189</v>
      </c>
      <c r="R188" s="96"/>
      <c r="S188" s="96"/>
      <c r="T188" s="368"/>
      <c r="U188" s="368">
        <v>2</v>
      </c>
      <c r="V188" s="368"/>
      <c r="W188" s="96"/>
      <c r="X188" s="96"/>
      <c r="Y188" s="96"/>
      <c r="Z188" s="96"/>
      <c r="AA188" s="96"/>
      <c r="AB188" s="96"/>
      <c r="AC188" s="96">
        <v>29</v>
      </c>
      <c r="AD188" s="96">
        <f t="shared" si="24"/>
        <v>353</v>
      </c>
    </row>
    <row r="189" spans="1:30">
      <c r="A189" s="90">
        <v>7</v>
      </c>
      <c r="B189" s="91">
        <v>470</v>
      </c>
      <c r="C189" s="92" t="s">
        <v>591</v>
      </c>
      <c r="D189" s="92" t="s">
        <v>602</v>
      </c>
      <c r="E189" s="375">
        <v>2043</v>
      </c>
      <c r="F189" s="92" t="s">
        <v>79</v>
      </c>
      <c r="G189" s="90">
        <v>680</v>
      </c>
      <c r="H189" s="96">
        <v>2</v>
      </c>
      <c r="I189" s="96">
        <v>76</v>
      </c>
      <c r="J189" s="96">
        <v>13</v>
      </c>
      <c r="K189" s="96">
        <v>3</v>
      </c>
      <c r="L189" s="96">
        <v>8</v>
      </c>
      <c r="M189" s="96">
        <v>7</v>
      </c>
      <c r="N189" s="96"/>
      <c r="O189" s="96"/>
      <c r="P189" s="96">
        <v>7</v>
      </c>
      <c r="Q189" s="96">
        <v>173</v>
      </c>
      <c r="R189" s="96"/>
      <c r="S189" s="96"/>
      <c r="T189" s="368"/>
      <c r="U189" s="368">
        <v>1</v>
      </c>
      <c r="V189" s="368"/>
      <c r="W189" s="96"/>
      <c r="X189" s="96"/>
      <c r="Y189" s="96"/>
      <c r="Z189" s="96"/>
      <c r="AA189" s="96"/>
      <c r="AB189" s="96"/>
      <c r="AC189" s="96">
        <v>12</v>
      </c>
      <c r="AD189" s="96">
        <f t="shared" si="24"/>
        <v>302</v>
      </c>
    </row>
    <row r="190" spans="1:30">
      <c r="A190" s="90">
        <v>7</v>
      </c>
      <c r="B190" s="91">
        <v>470</v>
      </c>
      <c r="C190" s="92" t="s">
        <v>591</v>
      </c>
      <c r="D190" s="92" t="s">
        <v>603</v>
      </c>
      <c r="E190" s="375">
        <v>2044</v>
      </c>
      <c r="F190" s="92" t="s">
        <v>31</v>
      </c>
      <c r="G190" s="90">
        <v>611</v>
      </c>
      <c r="H190" s="96">
        <v>26</v>
      </c>
      <c r="I190" s="96">
        <v>191</v>
      </c>
      <c r="J190" s="96">
        <v>24</v>
      </c>
      <c r="K190" s="96">
        <v>3</v>
      </c>
      <c r="L190" s="96">
        <v>1</v>
      </c>
      <c r="M190" s="96">
        <v>0</v>
      </c>
      <c r="N190" s="96"/>
      <c r="O190" s="96"/>
      <c r="P190" s="96">
        <v>32</v>
      </c>
      <c r="Q190" s="96">
        <v>64</v>
      </c>
      <c r="R190" s="96"/>
      <c r="S190" s="96"/>
      <c r="T190" s="368"/>
      <c r="U190" s="368">
        <v>3</v>
      </c>
      <c r="V190" s="368"/>
      <c r="W190" s="96"/>
      <c r="X190" s="96"/>
      <c r="Y190" s="96"/>
      <c r="Z190" s="96"/>
      <c r="AA190" s="96"/>
      <c r="AB190" s="96"/>
      <c r="AC190" s="96">
        <v>17</v>
      </c>
      <c r="AD190" s="96">
        <f t="shared" si="24"/>
        <v>361</v>
      </c>
    </row>
    <row r="191" spans="1:30">
      <c r="A191" s="90">
        <v>7</v>
      </c>
      <c r="B191" s="91">
        <v>470</v>
      </c>
      <c r="C191" s="92" t="s">
        <v>591</v>
      </c>
      <c r="D191" s="92" t="s">
        <v>604</v>
      </c>
      <c r="E191" s="375">
        <v>2045</v>
      </c>
      <c r="F191" s="92" t="s">
        <v>31</v>
      </c>
      <c r="G191" s="90">
        <v>653</v>
      </c>
      <c r="H191" s="96">
        <v>1</v>
      </c>
      <c r="I191" s="96">
        <v>198</v>
      </c>
      <c r="J191" s="96">
        <v>20</v>
      </c>
      <c r="K191" s="96">
        <v>14</v>
      </c>
      <c r="L191" s="96">
        <v>4</v>
      </c>
      <c r="M191" s="96">
        <v>2</v>
      </c>
      <c r="N191" s="96"/>
      <c r="O191" s="96"/>
      <c r="P191" s="96">
        <v>6</v>
      </c>
      <c r="Q191" s="96">
        <v>153</v>
      </c>
      <c r="R191" s="96"/>
      <c r="S191" s="96"/>
      <c r="T191" s="368"/>
      <c r="U191" s="368">
        <v>6</v>
      </c>
      <c r="V191" s="368"/>
      <c r="W191" s="96"/>
      <c r="X191" s="96"/>
      <c r="Y191" s="96"/>
      <c r="Z191" s="96"/>
      <c r="AA191" s="96"/>
      <c r="AB191" s="96"/>
      <c r="AC191" s="96">
        <v>25</v>
      </c>
      <c r="AD191" s="96">
        <f t="shared" si="24"/>
        <v>429</v>
      </c>
    </row>
    <row r="192" spans="1:30">
      <c r="A192" s="90">
        <v>7</v>
      </c>
      <c r="B192" s="91">
        <v>470</v>
      </c>
      <c r="C192" s="92" t="s">
        <v>591</v>
      </c>
      <c r="D192" s="92" t="s">
        <v>605</v>
      </c>
      <c r="E192" s="375">
        <v>2045</v>
      </c>
      <c r="F192" s="92" t="s">
        <v>79</v>
      </c>
      <c r="G192" s="90">
        <v>352</v>
      </c>
      <c r="H192" s="96">
        <v>13</v>
      </c>
      <c r="I192" s="96">
        <v>47</v>
      </c>
      <c r="J192" s="96">
        <v>9</v>
      </c>
      <c r="K192" s="96">
        <v>3</v>
      </c>
      <c r="L192" s="96">
        <v>6</v>
      </c>
      <c r="M192" s="96">
        <v>4</v>
      </c>
      <c r="N192" s="96"/>
      <c r="O192" s="96"/>
      <c r="P192" s="96">
        <v>36</v>
      </c>
      <c r="Q192" s="96">
        <v>75</v>
      </c>
      <c r="R192" s="96"/>
      <c r="S192" s="96"/>
      <c r="T192" s="368"/>
      <c r="U192" s="368">
        <v>0</v>
      </c>
      <c r="V192" s="368"/>
      <c r="W192" s="96"/>
      <c r="X192" s="96"/>
      <c r="Y192" s="96"/>
      <c r="Z192" s="96"/>
      <c r="AA192" s="96"/>
      <c r="AB192" s="96"/>
      <c r="AC192" s="96">
        <v>21</v>
      </c>
      <c r="AD192" s="96">
        <f t="shared" si="24"/>
        <v>214</v>
      </c>
    </row>
    <row r="193" spans="1:30">
      <c r="A193" s="90">
        <v>7</v>
      </c>
      <c r="B193" s="91">
        <v>470</v>
      </c>
      <c r="C193" s="92" t="s">
        <v>591</v>
      </c>
      <c r="D193" s="92" t="s">
        <v>606</v>
      </c>
      <c r="E193" s="375">
        <v>2046</v>
      </c>
      <c r="F193" s="92" t="s">
        <v>31</v>
      </c>
      <c r="G193" s="90">
        <v>317</v>
      </c>
      <c r="H193" s="96">
        <v>0</v>
      </c>
      <c r="I193" s="96">
        <v>15</v>
      </c>
      <c r="J193" s="96">
        <v>1</v>
      </c>
      <c r="K193" s="96">
        <v>2</v>
      </c>
      <c r="L193" s="96">
        <v>1</v>
      </c>
      <c r="M193" s="96">
        <v>0</v>
      </c>
      <c r="N193" s="96"/>
      <c r="O193" s="96"/>
      <c r="P193" s="96">
        <v>1</v>
      </c>
      <c r="Q193" s="96">
        <v>227</v>
      </c>
      <c r="R193" s="96"/>
      <c r="S193" s="96"/>
      <c r="T193" s="368"/>
      <c r="U193" s="368">
        <v>0</v>
      </c>
      <c r="V193" s="368"/>
      <c r="W193" s="96"/>
      <c r="X193" s="96"/>
      <c r="Y193" s="96"/>
      <c r="Z193" s="96"/>
      <c r="AA193" s="96"/>
      <c r="AB193" s="96"/>
      <c r="AC193" s="96">
        <v>7</v>
      </c>
      <c r="AD193" s="96">
        <f t="shared" si="24"/>
        <v>254</v>
      </c>
    </row>
    <row r="194" spans="1:30">
      <c r="A194" s="90">
        <v>7</v>
      </c>
      <c r="B194" s="91">
        <v>470</v>
      </c>
      <c r="C194" s="92" t="s">
        <v>591</v>
      </c>
      <c r="D194" s="92" t="s">
        <v>607</v>
      </c>
      <c r="E194" s="375">
        <v>2046</v>
      </c>
      <c r="F194" s="92" t="s">
        <v>79</v>
      </c>
      <c r="G194" s="90">
        <v>433</v>
      </c>
      <c r="H194" s="96">
        <v>0</v>
      </c>
      <c r="I194" s="96">
        <v>3</v>
      </c>
      <c r="J194" s="96">
        <v>0</v>
      </c>
      <c r="K194" s="96">
        <v>1</v>
      </c>
      <c r="L194" s="96">
        <v>0</v>
      </c>
      <c r="M194" s="96">
        <v>0</v>
      </c>
      <c r="N194" s="96"/>
      <c r="O194" s="96"/>
      <c r="P194" s="96">
        <v>0</v>
      </c>
      <c r="Q194" s="96">
        <v>425</v>
      </c>
      <c r="R194" s="96"/>
      <c r="S194" s="96"/>
      <c r="T194" s="368"/>
      <c r="U194" s="368">
        <v>0</v>
      </c>
      <c r="V194" s="368"/>
      <c r="W194" s="96"/>
      <c r="X194" s="96"/>
      <c r="Y194" s="96"/>
      <c r="Z194" s="96"/>
      <c r="AA194" s="96"/>
      <c r="AB194" s="96"/>
      <c r="AC194" s="96">
        <v>5</v>
      </c>
      <c r="AD194" s="96">
        <f t="shared" si="24"/>
        <v>434</v>
      </c>
    </row>
    <row r="195" spans="1:30">
      <c r="A195" s="90">
        <v>7</v>
      </c>
      <c r="B195" s="91">
        <v>470</v>
      </c>
      <c r="C195" s="92" t="s">
        <v>591</v>
      </c>
      <c r="D195" s="92" t="s">
        <v>608</v>
      </c>
      <c r="E195" s="375">
        <v>2046</v>
      </c>
      <c r="F195" s="92" t="s">
        <v>136</v>
      </c>
      <c r="G195" s="90">
        <v>516</v>
      </c>
      <c r="H195" s="96">
        <v>0</v>
      </c>
      <c r="I195" s="96">
        <v>418</v>
      </c>
      <c r="J195" s="96">
        <v>0</v>
      </c>
      <c r="K195" s="96">
        <v>25</v>
      </c>
      <c r="L195" s="96">
        <v>2</v>
      </c>
      <c r="M195" s="96">
        <v>1</v>
      </c>
      <c r="N195" s="96"/>
      <c r="O195" s="96"/>
      <c r="P195" s="96">
        <v>0</v>
      </c>
      <c r="Q195" s="96">
        <v>18</v>
      </c>
      <c r="R195" s="96"/>
      <c r="S195" s="96"/>
      <c r="T195" s="368"/>
      <c r="U195" s="368">
        <v>2</v>
      </c>
      <c r="V195" s="368"/>
      <c r="W195" s="96"/>
      <c r="X195" s="96"/>
      <c r="Y195" s="96"/>
      <c r="Z195" s="96"/>
      <c r="AA195" s="96"/>
      <c r="AB195" s="96"/>
      <c r="AC195" s="96">
        <v>19</v>
      </c>
      <c r="AD195" s="96">
        <f t="shared" si="24"/>
        <v>485</v>
      </c>
    </row>
    <row r="196" spans="1:30">
      <c r="A196" s="90">
        <v>7</v>
      </c>
      <c r="B196" s="91">
        <v>470</v>
      </c>
      <c r="C196" s="92" t="s">
        <v>591</v>
      </c>
      <c r="D196" s="92" t="s">
        <v>609</v>
      </c>
      <c r="E196" s="375">
        <v>2047</v>
      </c>
      <c r="F196" s="92" t="s">
        <v>31</v>
      </c>
      <c r="G196" s="90">
        <v>498</v>
      </c>
      <c r="H196" s="96">
        <v>0</v>
      </c>
      <c r="I196" s="96">
        <v>375</v>
      </c>
      <c r="J196" s="96">
        <v>3</v>
      </c>
      <c r="K196" s="96">
        <v>5</v>
      </c>
      <c r="L196" s="96">
        <v>1</v>
      </c>
      <c r="M196" s="96">
        <v>2</v>
      </c>
      <c r="N196" s="96"/>
      <c r="O196" s="96"/>
      <c r="P196" s="96">
        <v>0</v>
      </c>
      <c r="Q196" s="96">
        <v>23</v>
      </c>
      <c r="R196" s="96"/>
      <c r="S196" s="96"/>
      <c r="T196" s="368"/>
      <c r="U196" s="368">
        <v>0</v>
      </c>
      <c r="V196" s="368"/>
      <c r="W196" s="96"/>
      <c r="X196" s="96"/>
      <c r="Y196" s="96"/>
      <c r="Z196" s="96"/>
      <c r="AA196" s="96"/>
      <c r="AB196" s="96"/>
      <c r="AC196" s="96">
        <v>6</v>
      </c>
      <c r="AD196" s="96">
        <f t="shared" si="24"/>
        <v>415</v>
      </c>
    </row>
    <row r="197" spans="1:30">
      <c r="A197" s="90">
        <v>7</v>
      </c>
      <c r="B197" s="91">
        <v>470</v>
      </c>
      <c r="C197" s="92" t="s">
        <v>591</v>
      </c>
      <c r="D197" s="92" t="s">
        <v>610</v>
      </c>
      <c r="E197" s="375">
        <v>2047</v>
      </c>
      <c r="F197" s="92" t="s">
        <v>79</v>
      </c>
      <c r="G197" s="90">
        <v>508</v>
      </c>
      <c r="H197" s="96">
        <v>0</v>
      </c>
      <c r="I197" s="96">
        <v>2</v>
      </c>
      <c r="J197" s="96">
        <v>2</v>
      </c>
      <c r="K197" s="96">
        <v>0</v>
      </c>
      <c r="L197" s="96">
        <v>1</v>
      </c>
      <c r="M197" s="96">
        <v>1</v>
      </c>
      <c r="N197" s="96"/>
      <c r="O197" s="96"/>
      <c r="P197" s="96">
        <v>0</v>
      </c>
      <c r="Q197" s="96">
        <v>502</v>
      </c>
      <c r="R197" s="96"/>
      <c r="S197" s="96"/>
      <c r="T197" s="368"/>
      <c r="U197" s="368">
        <v>0</v>
      </c>
      <c r="V197" s="368"/>
      <c r="W197" s="96"/>
      <c r="X197" s="96"/>
      <c r="Y197" s="96"/>
      <c r="Z197" s="96"/>
      <c r="AA197" s="96"/>
      <c r="AB197" s="96"/>
      <c r="AC197" s="96">
        <v>24</v>
      </c>
      <c r="AD197" s="96">
        <f t="shared" si="24"/>
        <v>532</v>
      </c>
    </row>
    <row r="198" spans="1:30">
      <c r="A198" s="90">
        <v>7</v>
      </c>
      <c r="B198" s="91">
        <v>470</v>
      </c>
      <c r="C198" s="92" t="s">
        <v>591</v>
      </c>
      <c r="D198" s="92" t="s">
        <v>611</v>
      </c>
      <c r="E198" s="375">
        <v>2047</v>
      </c>
      <c r="F198" s="92" t="s">
        <v>136</v>
      </c>
      <c r="G198" s="90">
        <v>301</v>
      </c>
      <c r="H198" s="96">
        <v>0</v>
      </c>
      <c r="I198" s="96">
        <v>264</v>
      </c>
      <c r="J198" s="96">
        <v>3</v>
      </c>
      <c r="K198" s="96">
        <v>0</v>
      </c>
      <c r="L198" s="96">
        <v>0</v>
      </c>
      <c r="M198" s="96">
        <v>0</v>
      </c>
      <c r="N198" s="96"/>
      <c r="O198" s="96"/>
      <c r="P198" s="96">
        <v>0</v>
      </c>
      <c r="Q198" s="96">
        <v>0</v>
      </c>
      <c r="R198" s="96"/>
      <c r="S198" s="96"/>
      <c r="T198" s="368"/>
      <c r="U198" s="368">
        <v>0</v>
      </c>
      <c r="V198" s="368"/>
      <c r="W198" s="96"/>
      <c r="X198" s="96"/>
      <c r="Y198" s="96"/>
      <c r="Z198" s="96"/>
      <c r="AA198" s="96"/>
      <c r="AB198" s="96"/>
      <c r="AC198" s="96">
        <v>15</v>
      </c>
      <c r="AD198" s="96">
        <f t="shared" si="24"/>
        <v>282</v>
      </c>
    </row>
    <row r="199" spans="1:30">
      <c r="A199" s="90">
        <v>7</v>
      </c>
      <c r="B199" s="91">
        <v>470</v>
      </c>
      <c r="C199" s="92" t="s">
        <v>591</v>
      </c>
      <c r="D199" s="92" t="s">
        <v>612</v>
      </c>
      <c r="E199" s="375">
        <v>2048</v>
      </c>
      <c r="F199" s="92" t="s">
        <v>31</v>
      </c>
      <c r="G199" s="90">
        <v>429</v>
      </c>
      <c r="H199" s="96">
        <v>0</v>
      </c>
      <c r="I199" s="96">
        <v>2</v>
      </c>
      <c r="J199" s="96">
        <v>1</v>
      </c>
      <c r="K199" s="96">
        <v>0</v>
      </c>
      <c r="L199" s="96">
        <v>0</v>
      </c>
      <c r="M199" s="96">
        <v>2</v>
      </c>
      <c r="N199" s="96"/>
      <c r="O199" s="96"/>
      <c r="P199" s="96">
        <v>1</v>
      </c>
      <c r="Q199" s="96">
        <v>305</v>
      </c>
      <c r="R199" s="96"/>
      <c r="S199" s="96"/>
      <c r="T199" s="368"/>
      <c r="U199" s="368">
        <v>0</v>
      </c>
      <c r="V199" s="368"/>
      <c r="W199" s="96"/>
      <c r="X199" s="96"/>
      <c r="Y199" s="96"/>
      <c r="Z199" s="96"/>
      <c r="AA199" s="96"/>
      <c r="AB199" s="96"/>
      <c r="AC199" s="96">
        <v>2</v>
      </c>
      <c r="AD199" s="96">
        <f t="shared" si="24"/>
        <v>313</v>
      </c>
    </row>
    <row r="200" spans="1:30">
      <c r="A200" s="90">
        <v>7</v>
      </c>
      <c r="B200" s="91">
        <v>470</v>
      </c>
      <c r="C200" s="92" t="s">
        <v>591</v>
      </c>
      <c r="D200" s="92" t="s">
        <v>612</v>
      </c>
      <c r="E200" s="375">
        <v>2048</v>
      </c>
      <c r="F200" s="92" t="s">
        <v>32</v>
      </c>
      <c r="G200" s="90">
        <v>429</v>
      </c>
      <c r="H200" s="96">
        <v>0</v>
      </c>
      <c r="I200" s="96">
        <v>2</v>
      </c>
      <c r="J200" s="96">
        <v>2</v>
      </c>
      <c r="K200" s="96">
        <v>0</v>
      </c>
      <c r="L200" s="96">
        <v>0</v>
      </c>
      <c r="M200" s="96">
        <v>1</v>
      </c>
      <c r="N200" s="96"/>
      <c r="O200" s="96"/>
      <c r="P200" s="96">
        <v>1</v>
      </c>
      <c r="Q200" s="96">
        <v>268</v>
      </c>
      <c r="R200" s="96"/>
      <c r="S200" s="96"/>
      <c r="T200" s="368"/>
      <c r="U200" s="368">
        <v>0</v>
      </c>
      <c r="V200" s="368"/>
      <c r="W200" s="96"/>
      <c r="X200" s="96"/>
      <c r="Y200" s="96"/>
      <c r="Z200" s="96"/>
      <c r="AA200" s="96"/>
      <c r="AB200" s="96"/>
      <c r="AC200" s="96">
        <v>3</v>
      </c>
      <c r="AD200" s="96">
        <f t="shared" si="24"/>
        <v>277</v>
      </c>
    </row>
    <row r="201" spans="1:30">
      <c r="A201" s="90">
        <v>7</v>
      </c>
      <c r="B201" s="91">
        <v>470</v>
      </c>
      <c r="C201" s="92" t="s">
        <v>591</v>
      </c>
      <c r="D201" s="92" t="s">
        <v>613</v>
      </c>
      <c r="E201" s="375">
        <v>2048</v>
      </c>
      <c r="F201" s="92" t="s">
        <v>79</v>
      </c>
      <c r="G201" s="90">
        <v>547</v>
      </c>
      <c r="H201" s="96">
        <v>0</v>
      </c>
      <c r="I201" s="96">
        <v>2</v>
      </c>
      <c r="J201" s="96">
        <v>0</v>
      </c>
      <c r="K201" s="96">
        <v>0</v>
      </c>
      <c r="L201" s="96">
        <v>1</v>
      </c>
      <c r="M201" s="96">
        <v>3</v>
      </c>
      <c r="N201" s="96"/>
      <c r="O201" s="96"/>
      <c r="P201" s="96">
        <v>0</v>
      </c>
      <c r="Q201" s="96">
        <v>440</v>
      </c>
      <c r="R201" s="96"/>
      <c r="S201" s="96"/>
      <c r="T201" s="368"/>
      <c r="U201" s="368">
        <v>1</v>
      </c>
      <c r="V201" s="368"/>
      <c r="W201" s="96"/>
      <c r="X201" s="96"/>
      <c r="Y201" s="96"/>
      <c r="Z201" s="96"/>
      <c r="AA201" s="96"/>
      <c r="AB201" s="96"/>
      <c r="AC201" s="96">
        <v>7</v>
      </c>
      <c r="AD201" s="96">
        <f t="shared" si="24"/>
        <v>454</v>
      </c>
    </row>
    <row r="202" spans="1:30">
      <c r="A202" s="90">
        <v>7</v>
      </c>
      <c r="B202" s="91">
        <v>470</v>
      </c>
      <c r="C202" s="92" t="s">
        <v>591</v>
      </c>
      <c r="D202" s="92" t="s">
        <v>614</v>
      </c>
      <c r="E202" s="375">
        <v>2049</v>
      </c>
      <c r="F202" s="92" t="s">
        <v>31</v>
      </c>
      <c r="G202" s="90">
        <v>633</v>
      </c>
      <c r="H202" s="96">
        <v>1</v>
      </c>
      <c r="I202" s="96">
        <v>2</v>
      </c>
      <c r="J202" s="96">
        <v>1</v>
      </c>
      <c r="K202" s="96">
        <v>0</v>
      </c>
      <c r="L202" s="96">
        <v>1</v>
      </c>
      <c r="M202" s="96">
        <v>4</v>
      </c>
      <c r="N202" s="96"/>
      <c r="O202" s="96"/>
      <c r="P202" s="96">
        <v>8</v>
      </c>
      <c r="Q202" s="96">
        <v>381</v>
      </c>
      <c r="R202" s="96"/>
      <c r="S202" s="96"/>
      <c r="T202" s="368"/>
      <c r="U202" s="368">
        <v>0</v>
      </c>
      <c r="V202" s="368"/>
      <c r="W202" s="96"/>
      <c r="X202" s="96"/>
      <c r="Y202" s="96"/>
      <c r="Z202" s="96"/>
      <c r="AA202" s="96"/>
      <c r="AB202" s="96"/>
      <c r="AC202" s="96">
        <v>8</v>
      </c>
      <c r="AD202" s="96">
        <f t="shared" si="24"/>
        <v>406</v>
      </c>
    </row>
    <row r="203" spans="1:30">
      <c r="A203" s="90">
        <v>7</v>
      </c>
      <c r="B203" s="91">
        <v>470</v>
      </c>
      <c r="C203" s="92" t="s">
        <v>591</v>
      </c>
      <c r="D203" s="92" t="s">
        <v>615</v>
      </c>
      <c r="E203" s="375">
        <v>2453</v>
      </c>
      <c r="F203" s="92" t="s">
        <v>31</v>
      </c>
      <c r="G203" s="90">
        <v>231</v>
      </c>
      <c r="H203" s="96">
        <v>0</v>
      </c>
      <c r="I203" s="96">
        <v>15</v>
      </c>
      <c r="J203" s="96">
        <v>4</v>
      </c>
      <c r="K203" s="96">
        <v>0</v>
      </c>
      <c r="L203" s="96">
        <v>2</v>
      </c>
      <c r="M203" s="96">
        <v>1</v>
      </c>
      <c r="N203" s="96"/>
      <c r="O203" s="96"/>
      <c r="P203" s="96">
        <v>5</v>
      </c>
      <c r="Q203" s="96">
        <v>113</v>
      </c>
      <c r="R203" s="96"/>
      <c r="S203" s="96"/>
      <c r="T203" s="368"/>
      <c r="U203" s="368">
        <v>0</v>
      </c>
      <c r="V203" s="368"/>
      <c r="W203" s="96"/>
      <c r="X203" s="96"/>
      <c r="Y203" s="96"/>
      <c r="Z203" s="96"/>
      <c r="AA203" s="96"/>
      <c r="AB203" s="96"/>
      <c r="AC203" s="96">
        <v>6</v>
      </c>
      <c r="AD203" s="96">
        <f t="shared" si="24"/>
        <v>146</v>
      </c>
    </row>
    <row r="204" spans="1:30">
      <c r="B204" s="101" t="s">
        <v>63</v>
      </c>
      <c r="C204" s="690" t="s">
        <v>64</v>
      </c>
      <c r="D204" s="690"/>
      <c r="E204" s="361"/>
      <c r="F204" s="361"/>
      <c r="G204" s="549">
        <f>SUM(G161:G203)</f>
        <v>21915</v>
      </c>
      <c r="H204" s="102">
        <f t="shared" ref="H204:AC204" si="25">SUM(H161:H203)</f>
        <v>242</v>
      </c>
      <c r="I204" s="102">
        <f t="shared" si="25"/>
        <v>5204</v>
      </c>
      <c r="J204" s="102">
        <f t="shared" si="25"/>
        <v>499</v>
      </c>
      <c r="K204" s="102">
        <f t="shared" si="25"/>
        <v>185</v>
      </c>
      <c r="L204" s="102">
        <f t="shared" si="25"/>
        <v>275</v>
      </c>
      <c r="M204" s="102">
        <f t="shared" si="25"/>
        <v>94</v>
      </c>
      <c r="N204" s="102">
        <f t="shared" si="25"/>
        <v>0</v>
      </c>
      <c r="O204" s="102">
        <f t="shared" si="25"/>
        <v>0</v>
      </c>
      <c r="P204" s="102">
        <f t="shared" si="25"/>
        <v>355</v>
      </c>
      <c r="Q204" s="102">
        <f t="shared" si="25"/>
        <v>6376</v>
      </c>
      <c r="R204" s="102">
        <f t="shared" si="25"/>
        <v>0</v>
      </c>
      <c r="S204" s="102">
        <f t="shared" si="25"/>
        <v>0</v>
      </c>
      <c r="T204" s="102">
        <f t="shared" si="25"/>
        <v>0</v>
      </c>
      <c r="U204" s="102">
        <f t="shared" si="25"/>
        <v>61</v>
      </c>
      <c r="V204" s="102">
        <f t="shared" si="25"/>
        <v>0</v>
      </c>
      <c r="W204" s="102">
        <f t="shared" si="25"/>
        <v>0</v>
      </c>
      <c r="X204" s="102">
        <f t="shared" si="25"/>
        <v>0</v>
      </c>
      <c r="Y204" s="102">
        <f t="shared" si="25"/>
        <v>0</v>
      </c>
      <c r="Z204" s="102">
        <f t="shared" si="25"/>
        <v>0</v>
      </c>
      <c r="AA204" s="102">
        <f t="shared" si="25"/>
        <v>0</v>
      </c>
      <c r="AB204" s="102">
        <f t="shared" si="25"/>
        <v>0</v>
      </c>
      <c r="AC204" s="102">
        <f t="shared" si="25"/>
        <v>534</v>
      </c>
      <c r="AD204" s="102">
        <f>SUM(AD161:AD203)</f>
        <v>13825</v>
      </c>
    </row>
    <row r="205" spans="1:30">
      <c r="E205" s="371"/>
      <c r="F205" s="371"/>
      <c r="U205" s="100">
        <f>U204/2</f>
        <v>30.5</v>
      </c>
    </row>
    <row r="206" spans="1:30">
      <c r="B206" s="101" t="s">
        <v>65</v>
      </c>
      <c r="C206" s="682" t="s">
        <v>66</v>
      </c>
      <c r="D206" s="683"/>
      <c r="E206" s="683"/>
      <c r="F206" s="684"/>
      <c r="G206" s="550" t="s">
        <v>6</v>
      </c>
      <c r="H206" s="284" t="s">
        <v>7</v>
      </c>
      <c r="I206" s="284" t="s">
        <v>8</v>
      </c>
      <c r="J206" s="284" t="s">
        <v>9</v>
      </c>
      <c r="K206" s="284" t="s">
        <v>10</v>
      </c>
      <c r="L206" s="284" t="s">
        <v>11</v>
      </c>
      <c r="M206" s="284" t="s">
        <v>12</v>
      </c>
      <c r="N206" s="284" t="s">
        <v>13</v>
      </c>
      <c r="O206" s="284" t="s">
        <v>14</v>
      </c>
      <c r="P206" s="284" t="s">
        <v>15</v>
      </c>
      <c r="Q206" s="284" t="s">
        <v>16</v>
      </c>
      <c r="R206" s="284" t="s">
        <v>17</v>
      </c>
      <c r="S206" s="284" t="s">
        <v>18</v>
      </c>
      <c r="T206" s="284" t="s">
        <v>22</v>
      </c>
      <c r="U206" s="284" t="s">
        <v>23</v>
      </c>
      <c r="V206" s="284" t="s">
        <v>24</v>
      </c>
      <c r="W206" s="284" t="s">
        <v>25</v>
      </c>
      <c r="X206" s="284" t="s">
        <v>26</v>
      </c>
      <c r="Y206" s="284" t="s">
        <v>27</v>
      </c>
      <c r="Z206" s="284" t="s">
        <v>28</v>
      </c>
      <c r="AA206" s="284" t="s">
        <v>684</v>
      </c>
    </row>
    <row r="207" spans="1:30">
      <c r="C207" s="685"/>
      <c r="D207" s="686"/>
      <c r="E207" s="686"/>
      <c r="F207" s="687"/>
      <c r="G207" s="548">
        <f>G204</f>
        <v>21915</v>
      </c>
      <c r="H207" s="96">
        <f>H204</f>
        <v>242</v>
      </c>
      <c r="I207" s="96">
        <f>I204+31</f>
        <v>5235</v>
      </c>
      <c r="J207" s="96">
        <f>J204</f>
        <v>499</v>
      </c>
      <c r="K207" s="96">
        <f>K204+30</f>
        <v>215</v>
      </c>
      <c r="L207" s="96">
        <f t="shared" ref="L207:S207" si="26">L204</f>
        <v>275</v>
      </c>
      <c r="M207" s="96">
        <f t="shared" si="26"/>
        <v>94</v>
      </c>
      <c r="N207" s="96">
        <f t="shared" si="26"/>
        <v>0</v>
      </c>
      <c r="O207" s="96">
        <f t="shared" si="26"/>
        <v>0</v>
      </c>
      <c r="P207" s="96">
        <f t="shared" si="26"/>
        <v>355</v>
      </c>
      <c r="Q207" s="96">
        <f t="shared" si="26"/>
        <v>6376</v>
      </c>
      <c r="R207" s="96">
        <f t="shared" si="26"/>
        <v>0</v>
      </c>
      <c r="S207" s="96">
        <f t="shared" si="26"/>
        <v>0</v>
      </c>
      <c r="T207" s="96">
        <f>W161</f>
        <v>0</v>
      </c>
      <c r="U207" s="96">
        <f>X161</f>
        <v>0</v>
      </c>
      <c r="V207" s="96">
        <f>Y161</f>
        <v>0</v>
      </c>
      <c r="W207" s="96">
        <f>Z161</f>
        <v>0</v>
      </c>
      <c r="X207" s="96">
        <f>AA161</f>
        <v>0</v>
      </c>
      <c r="Y207" s="96">
        <f>AB204</f>
        <v>0</v>
      </c>
      <c r="Z207" s="96">
        <f>AC204</f>
        <v>534</v>
      </c>
      <c r="AA207" s="96">
        <f>SUM(H207:Z207)</f>
        <v>13825</v>
      </c>
    </row>
    <row r="208" spans="1:30">
      <c r="E208" s="371"/>
      <c r="F208" s="371"/>
    </row>
    <row r="209" spans="2:27" ht="34.5" customHeight="1">
      <c r="B209" s="101" t="s">
        <v>67</v>
      </c>
      <c r="C209" s="688" t="s">
        <v>68</v>
      </c>
      <c r="D209" s="688"/>
      <c r="E209" s="688"/>
      <c r="F209" s="688"/>
      <c r="G209" s="550" t="s">
        <v>6</v>
      </c>
      <c r="H209" s="42" t="s">
        <v>7</v>
      </c>
      <c r="I209" s="674" t="s">
        <v>70</v>
      </c>
      <c r="J209" s="674"/>
      <c r="K209" s="339" t="s">
        <v>9</v>
      </c>
      <c r="L209" s="284" t="s">
        <v>11</v>
      </c>
      <c r="M209" s="284" t="s">
        <v>12</v>
      </c>
      <c r="N209" s="284" t="s">
        <v>13</v>
      </c>
      <c r="O209" s="284" t="s">
        <v>14</v>
      </c>
      <c r="P209" s="284" t="s">
        <v>15</v>
      </c>
      <c r="Q209" s="284" t="s">
        <v>16</v>
      </c>
      <c r="R209" s="284" t="s">
        <v>17</v>
      </c>
      <c r="S209" s="284" t="s">
        <v>18</v>
      </c>
      <c r="T209" s="284" t="s">
        <v>22</v>
      </c>
      <c r="U209" s="284" t="s">
        <v>23</v>
      </c>
      <c r="V209" s="284" t="s">
        <v>24</v>
      </c>
      <c r="W209" s="284" t="s">
        <v>25</v>
      </c>
      <c r="X209" s="284" t="s">
        <v>26</v>
      </c>
      <c r="Y209" s="284" t="s">
        <v>27</v>
      </c>
      <c r="Z209" s="284" t="s">
        <v>28</v>
      </c>
      <c r="AA209" s="284" t="s">
        <v>684</v>
      </c>
    </row>
    <row r="210" spans="2:27">
      <c r="C210" s="688"/>
      <c r="D210" s="688"/>
      <c r="E210" s="688"/>
      <c r="F210" s="688"/>
      <c r="G210" s="548">
        <f>G204</f>
        <v>21915</v>
      </c>
      <c r="H210" s="382">
        <f>H207</f>
        <v>242</v>
      </c>
      <c r="I210" s="691">
        <f>I207+K207</f>
        <v>5450</v>
      </c>
      <c r="J210" s="691"/>
      <c r="K210" s="383">
        <f>J207</f>
        <v>499</v>
      </c>
      <c r="L210" s="96">
        <f>L207</f>
        <v>275</v>
      </c>
      <c r="M210" s="96">
        <f t="shared" ref="M210:Q210" si="27">M207</f>
        <v>94</v>
      </c>
      <c r="N210" s="96" t="s">
        <v>790</v>
      </c>
      <c r="O210" s="96" t="s">
        <v>790</v>
      </c>
      <c r="P210" s="96">
        <f t="shared" si="27"/>
        <v>355</v>
      </c>
      <c r="Q210" s="96">
        <f t="shared" si="27"/>
        <v>6376</v>
      </c>
      <c r="R210" s="490" t="s">
        <v>790</v>
      </c>
      <c r="S210" s="490" t="s">
        <v>790</v>
      </c>
      <c r="T210" s="490" t="s">
        <v>790</v>
      </c>
      <c r="U210" s="490" t="s">
        <v>790</v>
      </c>
      <c r="V210" s="490" t="s">
        <v>790</v>
      </c>
      <c r="W210" s="490" t="s">
        <v>790</v>
      </c>
      <c r="X210" s="490" t="s">
        <v>790</v>
      </c>
      <c r="Y210" s="96">
        <f>Y207</f>
        <v>0</v>
      </c>
      <c r="Z210" s="96">
        <f>Z207</f>
        <v>534</v>
      </c>
      <c r="AA210" s="96">
        <f>SUM(H210:Z210)</f>
        <v>13825</v>
      </c>
    </row>
  </sheetData>
  <mergeCells count="47">
    <mergeCell ref="I209:J209"/>
    <mergeCell ref="I210:J210"/>
    <mergeCell ref="C151:D151"/>
    <mergeCell ref="C153:F154"/>
    <mergeCell ref="C156:F157"/>
    <mergeCell ref="H156:I156"/>
    <mergeCell ref="J156:K156"/>
    <mergeCell ref="H157:I157"/>
    <mergeCell ref="J157:K157"/>
    <mergeCell ref="C204:D204"/>
    <mergeCell ref="C206:F207"/>
    <mergeCell ref="C209:F210"/>
    <mergeCell ref="C120:D120"/>
    <mergeCell ref="C122:F123"/>
    <mergeCell ref="C125:F126"/>
    <mergeCell ref="H125:I125"/>
    <mergeCell ref="J125:K125"/>
    <mergeCell ref="H126:I126"/>
    <mergeCell ref="J126:K126"/>
    <mergeCell ref="C102:D102"/>
    <mergeCell ref="C104:F105"/>
    <mergeCell ref="C107:F108"/>
    <mergeCell ref="H107:I107"/>
    <mergeCell ref="J107:K107"/>
    <mergeCell ref="H108:I108"/>
    <mergeCell ref="J108:K108"/>
    <mergeCell ref="C59:D59"/>
    <mergeCell ref="C61:F62"/>
    <mergeCell ref="C64:F65"/>
    <mergeCell ref="H64:I64"/>
    <mergeCell ref="J64:K64"/>
    <mergeCell ref="H65:I65"/>
    <mergeCell ref="J65:K65"/>
    <mergeCell ref="C76:D76"/>
    <mergeCell ref="C78:F79"/>
    <mergeCell ref="C81:F82"/>
    <mergeCell ref="H81:I81"/>
    <mergeCell ref="J81:K81"/>
    <mergeCell ref="H82:I82"/>
    <mergeCell ref="J82:K82"/>
    <mergeCell ref="C45:D45"/>
    <mergeCell ref="C47:F48"/>
    <mergeCell ref="C50:F51"/>
    <mergeCell ref="H50:I50"/>
    <mergeCell ref="J50:K50"/>
    <mergeCell ref="H51:I51"/>
    <mergeCell ref="J51:K5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5"/>
  <sheetViews>
    <sheetView zoomScale="70" zoomScaleNormal="70" workbookViewId="0">
      <pane ySplit="1" topLeftCell="A2" activePane="bottomLeft" state="frozen"/>
      <selection activeCell="A2" sqref="A1:A1048576"/>
      <selection pane="bottomLeft" activeCell="U134" sqref="U134"/>
    </sheetView>
  </sheetViews>
  <sheetFormatPr defaultColWidth="11.42578125" defaultRowHeight="15"/>
  <cols>
    <col min="1" max="1" width="5.7109375" style="473" bestFit="1" customWidth="1"/>
    <col min="2" max="2" width="4.28515625" style="473" bestFit="1" customWidth="1"/>
    <col min="3" max="3" width="36.140625" style="473" customWidth="1"/>
    <col min="4" max="4" width="36.7109375" style="473" customWidth="1"/>
    <col min="5" max="5" width="8.28515625" style="473" bestFit="1" customWidth="1"/>
    <col min="6" max="6" width="17.85546875" style="566" bestFit="1" customWidth="1"/>
    <col min="7" max="7" width="10.28515625" style="473" bestFit="1" customWidth="1"/>
    <col min="8" max="8" width="4.42578125" style="473" bestFit="1" customWidth="1"/>
    <col min="9" max="10" width="5" style="473" bestFit="1" customWidth="1"/>
    <col min="11" max="11" width="5.5703125" style="473" bestFit="1" customWidth="1"/>
    <col min="12" max="12" width="5" style="473" bestFit="1" customWidth="1"/>
    <col min="13" max="13" width="4.5703125" style="473" bestFit="1" customWidth="1"/>
    <col min="14" max="14" width="5" style="473" bestFit="1" customWidth="1"/>
    <col min="15" max="16" width="4.42578125" style="473" bestFit="1" customWidth="1"/>
    <col min="17" max="17" width="7.85546875" style="473" bestFit="1" customWidth="1"/>
    <col min="18" max="18" width="4.28515625" style="473" bestFit="1" customWidth="1"/>
    <col min="19" max="19" width="4.42578125" style="473" bestFit="1" customWidth="1"/>
    <col min="20" max="20" width="8.28515625" style="473" bestFit="1" customWidth="1"/>
    <col min="21" max="21" width="8.7109375" style="473" bestFit="1" customWidth="1"/>
    <col min="22" max="22" width="8.28515625" style="473" bestFit="1" customWidth="1"/>
    <col min="23" max="23" width="5.5703125" style="473" bestFit="1" customWidth="1"/>
    <col min="24" max="24" width="6" style="473" bestFit="1" customWidth="1"/>
    <col min="25" max="26" width="5.5703125" style="473" bestFit="1" customWidth="1"/>
    <col min="27" max="27" width="6.28515625" style="473" customWidth="1"/>
    <col min="28" max="28" width="4.7109375" style="473" bestFit="1" customWidth="1"/>
    <col min="29" max="29" width="6.7109375" style="473" bestFit="1" customWidth="1"/>
    <col min="30" max="30" width="11" style="473" bestFit="1" customWidth="1"/>
    <col min="31" max="16384" width="11.42578125" style="473"/>
  </cols>
  <sheetData>
    <row r="1" spans="1:30" s="334" customFormat="1" ht="16.5">
      <c r="A1" s="276" t="s">
        <v>0</v>
      </c>
      <c r="B1" s="283" t="s">
        <v>1</v>
      </c>
      <c r="C1" s="282" t="s">
        <v>2</v>
      </c>
      <c r="D1" s="282" t="s">
        <v>3</v>
      </c>
      <c r="E1" s="275" t="s">
        <v>4</v>
      </c>
      <c r="F1" s="310" t="s">
        <v>5</v>
      </c>
      <c r="G1" s="275" t="s">
        <v>6</v>
      </c>
      <c r="H1" s="284" t="s">
        <v>7</v>
      </c>
      <c r="I1" s="284" t="s">
        <v>8</v>
      </c>
      <c r="J1" s="284" t="s">
        <v>9</v>
      </c>
      <c r="K1" s="284" t="s">
        <v>10</v>
      </c>
      <c r="L1" s="284" t="s">
        <v>11</v>
      </c>
      <c r="M1" s="284" t="s">
        <v>12</v>
      </c>
      <c r="N1" s="284" t="s">
        <v>13</v>
      </c>
      <c r="O1" s="284" t="s">
        <v>14</v>
      </c>
      <c r="P1" s="284" t="s">
        <v>15</v>
      </c>
      <c r="Q1" s="284" t="s">
        <v>16</v>
      </c>
      <c r="R1" s="284" t="s">
        <v>17</v>
      </c>
      <c r="S1" s="284" t="s">
        <v>18</v>
      </c>
      <c r="T1" s="286" t="s">
        <v>19</v>
      </c>
      <c r="U1" s="286" t="s">
        <v>20</v>
      </c>
      <c r="V1" s="286" t="s">
        <v>21</v>
      </c>
      <c r="W1" s="284" t="s">
        <v>22</v>
      </c>
      <c r="X1" s="284" t="s">
        <v>23</v>
      </c>
      <c r="Y1" s="284" t="s">
        <v>24</v>
      </c>
      <c r="Z1" s="284" t="s">
        <v>25</v>
      </c>
      <c r="AA1" s="284" t="s">
        <v>26</v>
      </c>
      <c r="AB1" s="284" t="s">
        <v>27</v>
      </c>
      <c r="AC1" s="284" t="s">
        <v>28</v>
      </c>
      <c r="AD1" s="284" t="s">
        <v>29</v>
      </c>
    </row>
    <row r="2" spans="1:30" s="334" customFormat="1" ht="16.5">
      <c r="A2" s="38">
        <v>8</v>
      </c>
      <c r="B2" s="358">
        <v>16</v>
      </c>
      <c r="C2" s="268" t="s">
        <v>263</v>
      </c>
      <c r="D2" s="268" t="s">
        <v>264</v>
      </c>
      <c r="E2" s="269">
        <v>104</v>
      </c>
      <c r="F2" s="558" t="s">
        <v>31</v>
      </c>
      <c r="G2" s="473">
        <v>504</v>
      </c>
      <c r="H2" s="268">
        <v>3</v>
      </c>
      <c r="I2" s="268">
        <v>68</v>
      </c>
      <c r="J2" s="268">
        <v>55</v>
      </c>
      <c r="K2" s="268">
        <v>38</v>
      </c>
      <c r="L2" s="268">
        <v>18</v>
      </c>
      <c r="M2" s="268">
        <v>3</v>
      </c>
      <c r="N2" s="268">
        <v>8</v>
      </c>
      <c r="O2" s="268">
        <v>65</v>
      </c>
      <c r="P2" s="268">
        <v>9</v>
      </c>
      <c r="Q2" s="268">
        <v>42</v>
      </c>
      <c r="T2" s="268">
        <v>3</v>
      </c>
      <c r="AB2" s="268">
        <v>0</v>
      </c>
      <c r="AC2" s="268">
        <v>17</v>
      </c>
      <c r="AD2" s="336">
        <f t="shared" ref="AD2:AD15" si="0">SUM(H2:AC2)</f>
        <v>329</v>
      </c>
    </row>
    <row r="3" spans="1:30" s="334" customFormat="1" ht="16.5">
      <c r="A3" s="38">
        <v>8</v>
      </c>
      <c r="B3" s="358">
        <v>16</v>
      </c>
      <c r="C3" s="268" t="s">
        <v>263</v>
      </c>
      <c r="D3" s="268" t="s">
        <v>264</v>
      </c>
      <c r="E3" s="269">
        <v>104</v>
      </c>
      <c r="F3" s="563" t="s">
        <v>32</v>
      </c>
      <c r="G3" s="568">
        <v>504</v>
      </c>
      <c r="H3" s="268">
        <v>3</v>
      </c>
      <c r="I3" s="268">
        <v>76</v>
      </c>
      <c r="J3" s="268">
        <v>68</v>
      </c>
      <c r="K3" s="268">
        <v>25</v>
      </c>
      <c r="L3" s="268">
        <v>17</v>
      </c>
      <c r="M3" s="268">
        <v>3</v>
      </c>
      <c r="N3" s="268">
        <v>8</v>
      </c>
      <c r="O3" s="268">
        <v>72</v>
      </c>
      <c r="P3" s="268">
        <v>9</v>
      </c>
      <c r="Q3" s="268">
        <v>31</v>
      </c>
      <c r="T3" s="268">
        <v>5</v>
      </c>
      <c r="AB3" s="268">
        <v>0</v>
      </c>
      <c r="AC3" s="268">
        <v>21</v>
      </c>
      <c r="AD3" s="336">
        <f t="shared" si="0"/>
        <v>338</v>
      </c>
    </row>
    <row r="4" spans="1:30" s="334" customFormat="1" ht="16.5">
      <c r="A4" s="38">
        <v>8</v>
      </c>
      <c r="B4" s="358">
        <v>16</v>
      </c>
      <c r="C4" s="268" t="s">
        <v>263</v>
      </c>
      <c r="D4" s="268" t="s">
        <v>264</v>
      </c>
      <c r="E4" s="269">
        <v>105</v>
      </c>
      <c r="F4" s="569" t="s">
        <v>31</v>
      </c>
      <c r="G4" s="568">
        <v>580</v>
      </c>
      <c r="H4" s="268">
        <v>6</v>
      </c>
      <c r="I4" s="268">
        <v>54</v>
      </c>
      <c r="J4" s="268">
        <v>58</v>
      </c>
      <c r="K4" s="268">
        <v>23</v>
      </c>
      <c r="L4" s="268">
        <v>40</v>
      </c>
      <c r="M4" s="268">
        <v>2</v>
      </c>
      <c r="N4" s="268">
        <v>15</v>
      </c>
      <c r="O4" s="268">
        <v>61</v>
      </c>
      <c r="P4" s="268">
        <v>21</v>
      </c>
      <c r="Q4" s="268">
        <v>58</v>
      </c>
      <c r="T4" s="268">
        <v>2</v>
      </c>
      <c r="AB4" s="268">
        <v>0</v>
      </c>
      <c r="AC4" s="268">
        <v>26</v>
      </c>
      <c r="AD4" s="336">
        <f t="shared" si="0"/>
        <v>366</v>
      </c>
    </row>
    <row r="5" spans="1:30" s="334" customFormat="1" ht="16.5">
      <c r="A5" s="38">
        <v>8</v>
      </c>
      <c r="B5" s="358">
        <v>16</v>
      </c>
      <c r="C5" s="268" t="s">
        <v>263</v>
      </c>
      <c r="D5" s="268" t="s">
        <v>264</v>
      </c>
      <c r="E5" s="269">
        <v>105</v>
      </c>
      <c r="F5" s="563" t="s">
        <v>32</v>
      </c>
      <c r="G5" s="568">
        <v>580</v>
      </c>
      <c r="H5" s="268">
        <v>2</v>
      </c>
      <c r="I5" s="268">
        <v>72</v>
      </c>
      <c r="J5" s="268">
        <v>48</v>
      </c>
      <c r="K5" s="268">
        <v>24</v>
      </c>
      <c r="L5" s="268">
        <v>40</v>
      </c>
      <c r="M5" s="268">
        <v>2</v>
      </c>
      <c r="N5" s="268">
        <v>15</v>
      </c>
      <c r="O5" s="268">
        <v>65</v>
      </c>
      <c r="P5" s="268">
        <v>17</v>
      </c>
      <c r="Q5" s="268">
        <v>53</v>
      </c>
      <c r="T5" s="268">
        <v>1</v>
      </c>
      <c r="AB5" s="268">
        <v>0</v>
      </c>
      <c r="AC5" s="268">
        <v>17</v>
      </c>
      <c r="AD5" s="336">
        <f t="shared" si="0"/>
        <v>356</v>
      </c>
    </row>
    <row r="6" spans="1:30" s="334" customFormat="1" ht="16.5">
      <c r="A6" s="38">
        <v>8</v>
      </c>
      <c r="B6" s="358">
        <v>16</v>
      </c>
      <c r="C6" s="268" t="s">
        <v>263</v>
      </c>
      <c r="D6" s="268" t="s">
        <v>264</v>
      </c>
      <c r="E6" s="269">
        <v>106</v>
      </c>
      <c r="F6" s="569" t="s">
        <v>31</v>
      </c>
      <c r="G6" s="568">
        <v>485</v>
      </c>
      <c r="H6" s="268">
        <v>1</v>
      </c>
      <c r="I6" s="268">
        <v>58</v>
      </c>
      <c r="J6" s="268">
        <v>95</v>
      </c>
      <c r="K6" s="268">
        <v>21</v>
      </c>
      <c r="L6" s="268">
        <v>18</v>
      </c>
      <c r="M6" s="268">
        <v>5</v>
      </c>
      <c r="N6" s="268">
        <v>3</v>
      </c>
      <c r="O6" s="268">
        <v>61</v>
      </c>
      <c r="P6" s="268">
        <v>2</v>
      </c>
      <c r="Q6" s="268">
        <v>22</v>
      </c>
      <c r="T6" s="268">
        <v>1</v>
      </c>
      <c r="AB6" s="268">
        <v>0</v>
      </c>
      <c r="AC6" s="268">
        <v>19</v>
      </c>
      <c r="AD6" s="336">
        <f t="shared" si="0"/>
        <v>306</v>
      </c>
    </row>
    <row r="7" spans="1:30" s="334" customFormat="1" ht="16.5">
      <c r="A7" s="38">
        <v>8</v>
      </c>
      <c r="B7" s="358">
        <v>16</v>
      </c>
      <c r="C7" s="268" t="s">
        <v>263</v>
      </c>
      <c r="D7" s="268" t="s">
        <v>264</v>
      </c>
      <c r="E7" s="269">
        <v>106</v>
      </c>
      <c r="F7" s="563" t="s">
        <v>32</v>
      </c>
      <c r="G7" s="568">
        <v>485</v>
      </c>
      <c r="H7" s="268">
        <v>1</v>
      </c>
      <c r="I7" s="268">
        <v>57</v>
      </c>
      <c r="J7" s="268">
        <v>91</v>
      </c>
      <c r="K7" s="268">
        <v>6</v>
      </c>
      <c r="L7" s="268">
        <v>35</v>
      </c>
      <c r="M7" s="268">
        <v>1</v>
      </c>
      <c r="N7" s="268">
        <v>8</v>
      </c>
      <c r="O7" s="268">
        <v>45</v>
      </c>
      <c r="P7" s="268">
        <v>5</v>
      </c>
      <c r="Q7" s="268">
        <v>32</v>
      </c>
      <c r="T7" s="268">
        <v>0</v>
      </c>
      <c r="AB7" s="268">
        <v>0</v>
      </c>
      <c r="AC7" s="268">
        <v>13</v>
      </c>
      <c r="AD7" s="336">
        <f t="shared" si="0"/>
        <v>294</v>
      </c>
    </row>
    <row r="8" spans="1:30" s="334" customFormat="1" ht="16.5">
      <c r="A8" s="38">
        <v>8</v>
      </c>
      <c r="B8" s="358">
        <v>16</v>
      </c>
      <c r="C8" s="268" t="s">
        <v>263</v>
      </c>
      <c r="D8" s="268" t="s">
        <v>264</v>
      </c>
      <c r="E8" s="269">
        <v>106</v>
      </c>
      <c r="F8" s="569" t="s">
        <v>34</v>
      </c>
      <c r="G8" s="529"/>
      <c r="H8" s="268">
        <v>0</v>
      </c>
      <c r="I8" s="268">
        <v>4</v>
      </c>
      <c r="J8" s="268">
        <v>3</v>
      </c>
      <c r="K8" s="268">
        <v>2</v>
      </c>
      <c r="L8" s="268">
        <v>3</v>
      </c>
      <c r="M8" s="268">
        <v>2</v>
      </c>
      <c r="N8" s="268">
        <v>1</v>
      </c>
      <c r="O8" s="268">
        <v>0</v>
      </c>
      <c r="P8" s="268">
        <v>0</v>
      </c>
      <c r="Q8" s="268">
        <v>6</v>
      </c>
      <c r="T8" s="268">
        <v>0</v>
      </c>
      <c r="AB8" s="268">
        <v>0</v>
      </c>
      <c r="AC8" s="268">
        <v>2</v>
      </c>
      <c r="AD8" s="336">
        <f t="shared" si="0"/>
        <v>23</v>
      </c>
    </row>
    <row r="9" spans="1:30" s="334" customFormat="1" ht="16.5">
      <c r="A9" s="38">
        <v>8</v>
      </c>
      <c r="B9" s="358">
        <v>16</v>
      </c>
      <c r="C9" s="268" t="s">
        <v>263</v>
      </c>
      <c r="D9" s="268" t="s">
        <v>264</v>
      </c>
      <c r="E9" s="269">
        <v>107</v>
      </c>
      <c r="F9" s="569" t="s">
        <v>31</v>
      </c>
      <c r="G9" s="568">
        <v>535</v>
      </c>
      <c r="H9" s="268">
        <v>2</v>
      </c>
      <c r="I9" s="268">
        <v>52</v>
      </c>
      <c r="J9" s="268">
        <v>71</v>
      </c>
      <c r="K9" s="268">
        <v>63</v>
      </c>
      <c r="L9" s="268">
        <v>17</v>
      </c>
      <c r="M9" s="268">
        <v>3</v>
      </c>
      <c r="N9" s="268">
        <v>14</v>
      </c>
      <c r="O9" s="268">
        <v>29</v>
      </c>
      <c r="P9" s="268">
        <v>20</v>
      </c>
      <c r="Q9" s="268">
        <v>37</v>
      </c>
      <c r="T9" s="268">
        <v>0</v>
      </c>
      <c r="AB9" s="268">
        <v>0</v>
      </c>
      <c r="AC9" s="268">
        <v>32</v>
      </c>
      <c r="AD9" s="336">
        <f t="shared" si="0"/>
        <v>340</v>
      </c>
    </row>
    <row r="10" spans="1:30" s="334" customFormat="1" ht="16.5">
      <c r="A10" s="38">
        <v>8</v>
      </c>
      <c r="B10" s="358">
        <v>16</v>
      </c>
      <c r="C10" s="268" t="s">
        <v>263</v>
      </c>
      <c r="D10" s="268" t="s">
        <v>264</v>
      </c>
      <c r="E10" s="269">
        <v>107</v>
      </c>
      <c r="F10" s="563" t="s">
        <v>32</v>
      </c>
      <c r="G10" s="568">
        <v>534</v>
      </c>
      <c r="H10" s="268">
        <v>2</v>
      </c>
      <c r="I10" s="268">
        <v>51</v>
      </c>
      <c r="J10" s="268">
        <v>64</v>
      </c>
      <c r="K10" s="268">
        <v>68</v>
      </c>
      <c r="L10" s="268">
        <v>24</v>
      </c>
      <c r="M10" s="268">
        <v>3</v>
      </c>
      <c r="N10" s="268">
        <v>5</v>
      </c>
      <c r="O10" s="268">
        <v>39</v>
      </c>
      <c r="P10" s="268">
        <v>15</v>
      </c>
      <c r="Q10" s="268">
        <v>38</v>
      </c>
      <c r="T10" s="268">
        <v>2</v>
      </c>
      <c r="AB10" s="268">
        <v>0</v>
      </c>
      <c r="AC10" s="268">
        <v>28</v>
      </c>
      <c r="AD10" s="336">
        <f t="shared" si="0"/>
        <v>339</v>
      </c>
    </row>
    <row r="11" spans="1:30" s="334" customFormat="1" ht="16.5">
      <c r="A11" s="38">
        <v>8</v>
      </c>
      <c r="B11" s="358">
        <v>16</v>
      </c>
      <c r="C11" s="268" t="s">
        <v>263</v>
      </c>
      <c r="D11" s="268" t="s">
        <v>265</v>
      </c>
      <c r="E11" s="269">
        <v>108</v>
      </c>
      <c r="F11" s="569" t="s">
        <v>31</v>
      </c>
      <c r="G11" s="568">
        <v>544</v>
      </c>
      <c r="H11" s="268">
        <v>3</v>
      </c>
      <c r="I11" s="268">
        <v>35</v>
      </c>
      <c r="J11" s="268">
        <v>151</v>
      </c>
      <c r="K11" s="268">
        <v>40</v>
      </c>
      <c r="L11" s="268">
        <v>30</v>
      </c>
      <c r="M11" s="268">
        <v>4</v>
      </c>
      <c r="N11" s="268">
        <v>16</v>
      </c>
      <c r="O11" s="268">
        <v>24</v>
      </c>
      <c r="P11" s="268">
        <v>3</v>
      </c>
      <c r="Q11" s="268">
        <v>13</v>
      </c>
      <c r="T11" s="268">
        <v>0</v>
      </c>
      <c r="AB11" s="268">
        <v>0</v>
      </c>
      <c r="AC11" s="268">
        <v>33</v>
      </c>
      <c r="AD11" s="336">
        <f t="shared" si="0"/>
        <v>352</v>
      </c>
    </row>
    <row r="12" spans="1:30" s="334" customFormat="1" ht="16.5">
      <c r="A12" s="38">
        <v>8</v>
      </c>
      <c r="B12" s="358">
        <v>16</v>
      </c>
      <c r="C12" s="268" t="s">
        <v>263</v>
      </c>
      <c r="D12" s="268" t="s">
        <v>266</v>
      </c>
      <c r="E12" s="269">
        <v>109</v>
      </c>
      <c r="F12" s="569" t="s">
        <v>31</v>
      </c>
      <c r="G12" s="568">
        <v>447</v>
      </c>
      <c r="H12" s="268">
        <v>2</v>
      </c>
      <c r="I12" s="268">
        <v>14</v>
      </c>
      <c r="J12" s="268">
        <v>39</v>
      </c>
      <c r="K12" s="268">
        <v>63</v>
      </c>
      <c r="L12" s="268">
        <v>10</v>
      </c>
      <c r="M12" s="268">
        <v>1</v>
      </c>
      <c r="N12" s="268">
        <v>2</v>
      </c>
      <c r="O12" s="268">
        <v>108</v>
      </c>
      <c r="P12" s="268">
        <v>2</v>
      </c>
      <c r="Q12" s="268">
        <v>19</v>
      </c>
      <c r="T12" s="268">
        <v>0</v>
      </c>
      <c r="AB12" s="268">
        <v>0</v>
      </c>
      <c r="AC12" s="268">
        <v>29</v>
      </c>
      <c r="AD12" s="336">
        <f t="shared" si="0"/>
        <v>289</v>
      </c>
    </row>
    <row r="13" spans="1:30" s="334" customFormat="1" ht="16.5">
      <c r="A13" s="38">
        <v>8</v>
      </c>
      <c r="B13" s="358">
        <v>16</v>
      </c>
      <c r="C13" s="268" t="s">
        <v>263</v>
      </c>
      <c r="D13" s="268" t="s">
        <v>267</v>
      </c>
      <c r="E13" s="269">
        <v>109</v>
      </c>
      <c r="F13" s="569" t="s">
        <v>79</v>
      </c>
      <c r="G13" s="568">
        <v>336</v>
      </c>
      <c r="H13" s="268">
        <v>1</v>
      </c>
      <c r="I13" s="268">
        <v>6</v>
      </c>
      <c r="J13" s="268">
        <v>35</v>
      </c>
      <c r="K13" s="268">
        <v>55</v>
      </c>
      <c r="L13" s="268">
        <v>122</v>
      </c>
      <c r="M13" s="268">
        <v>1</v>
      </c>
      <c r="N13" s="268">
        <v>1</v>
      </c>
      <c r="O13" s="268">
        <v>26</v>
      </c>
      <c r="P13" s="268">
        <v>1</v>
      </c>
      <c r="Q13" s="268">
        <v>2</v>
      </c>
      <c r="T13" s="268">
        <v>0</v>
      </c>
      <c r="AB13" s="268">
        <v>0</v>
      </c>
      <c r="AC13" s="268">
        <v>14</v>
      </c>
      <c r="AD13" s="336">
        <f t="shared" si="0"/>
        <v>264</v>
      </c>
    </row>
    <row r="14" spans="1:30" s="334" customFormat="1" ht="16.5">
      <c r="A14" s="38">
        <v>8</v>
      </c>
      <c r="B14" s="358">
        <v>16</v>
      </c>
      <c r="C14" s="268" t="s">
        <v>263</v>
      </c>
      <c r="D14" s="268" t="s">
        <v>107</v>
      </c>
      <c r="E14" s="269">
        <v>110</v>
      </c>
      <c r="F14" s="569" t="s">
        <v>31</v>
      </c>
      <c r="G14" s="568">
        <v>533</v>
      </c>
      <c r="H14" s="268">
        <v>2</v>
      </c>
      <c r="I14" s="268">
        <v>28</v>
      </c>
      <c r="J14" s="268">
        <v>100</v>
      </c>
      <c r="K14" s="268">
        <v>63</v>
      </c>
      <c r="L14" s="268">
        <v>28</v>
      </c>
      <c r="M14" s="268">
        <v>2</v>
      </c>
      <c r="N14" s="268">
        <v>11</v>
      </c>
      <c r="O14" s="268">
        <v>84</v>
      </c>
      <c r="P14" s="268">
        <v>2</v>
      </c>
      <c r="Q14" s="268">
        <v>15</v>
      </c>
      <c r="T14" s="268">
        <v>0</v>
      </c>
      <c r="AB14" s="268">
        <v>0</v>
      </c>
      <c r="AC14" s="268">
        <v>29</v>
      </c>
      <c r="AD14" s="336">
        <f t="shared" si="0"/>
        <v>364</v>
      </c>
    </row>
    <row r="15" spans="1:30" s="334" customFormat="1" ht="16.5">
      <c r="A15" s="38">
        <v>8</v>
      </c>
      <c r="B15" s="358">
        <v>16</v>
      </c>
      <c r="C15" s="268" t="s">
        <v>263</v>
      </c>
      <c r="D15" s="268" t="s">
        <v>268</v>
      </c>
      <c r="E15" s="269">
        <v>110</v>
      </c>
      <c r="F15" s="569" t="s">
        <v>79</v>
      </c>
      <c r="G15" s="568">
        <v>282</v>
      </c>
      <c r="H15" s="268">
        <v>3</v>
      </c>
      <c r="I15" s="268">
        <v>3</v>
      </c>
      <c r="J15" s="268">
        <v>102</v>
      </c>
      <c r="K15" s="268">
        <v>22</v>
      </c>
      <c r="L15" s="268">
        <v>3</v>
      </c>
      <c r="M15" s="268">
        <v>0</v>
      </c>
      <c r="N15" s="268">
        <v>1</v>
      </c>
      <c r="O15" s="268">
        <v>14</v>
      </c>
      <c r="P15" s="268">
        <v>6</v>
      </c>
      <c r="Q15" s="268">
        <v>13</v>
      </c>
      <c r="T15" s="268">
        <v>1</v>
      </c>
      <c r="AB15" s="268">
        <v>0</v>
      </c>
      <c r="AC15" s="268">
        <v>14</v>
      </c>
      <c r="AD15" s="336">
        <f t="shared" si="0"/>
        <v>182</v>
      </c>
    </row>
    <row r="16" spans="1:30" s="334" customFormat="1" ht="16.5">
      <c r="B16" s="291" t="s">
        <v>63</v>
      </c>
      <c r="C16" s="692" t="s">
        <v>64</v>
      </c>
      <c r="D16" s="692"/>
      <c r="E16" s="474"/>
      <c r="F16" s="559"/>
      <c r="G16" s="475">
        <f>SUM(G2:G15)</f>
        <v>6349</v>
      </c>
      <c r="H16" s="475">
        <f>SUM(H2:H15)</f>
        <v>31</v>
      </c>
      <c r="I16" s="475">
        <f t="shared" ref="I16:Q16" si="1">SUM(I2:I15)</f>
        <v>578</v>
      </c>
      <c r="J16" s="475">
        <f t="shared" si="1"/>
        <v>980</v>
      </c>
      <c r="K16" s="475">
        <f t="shared" si="1"/>
        <v>513</v>
      </c>
      <c r="L16" s="475">
        <f t="shared" si="1"/>
        <v>405</v>
      </c>
      <c r="M16" s="475">
        <f t="shared" si="1"/>
        <v>32</v>
      </c>
      <c r="N16" s="475">
        <f t="shared" si="1"/>
        <v>108</v>
      </c>
      <c r="O16" s="475">
        <f t="shared" si="1"/>
        <v>693</v>
      </c>
      <c r="P16" s="475">
        <f t="shared" si="1"/>
        <v>112</v>
      </c>
      <c r="Q16" s="475">
        <f t="shared" si="1"/>
        <v>381</v>
      </c>
      <c r="T16" s="475">
        <f>SUM(T2:T15)</f>
        <v>15</v>
      </c>
      <c r="AB16" s="475">
        <f>SUM(AB2:AB15)</f>
        <v>0</v>
      </c>
      <c r="AC16" s="475">
        <f>SUM(AC2:AC15)</f>
        <v>294</v>
      </c>
      <c r="AD16" s="475">
        <f t="shared" ref="AD16" si="2">SUM(AD2:AD15)</f>
        <v>4142</v>
      </c>
    </row>
    <row r="17" spans="1:30" s="334" customFormat="1" ht="16.5">
      <c r="E17" s="39"/>
      <c r="F17" s="560"/>
    </row>
    <row r="18" spans="1:30" s="334" customFormat="1" ht="16.5">
      <c r="B18" s="291" t="s">
        <v>65</v>
      </c>
      <c r="C18" s="660" t="s">
        <v>66</v>
      </c>
      <c r="D18" s="661"/>
      <c r="E18" s="661"/>
      <c r="F18" s="662"/>
      <c r="G18" s="292" t="s">
        <v>6</v>
      </c>
      <c r="H18" s="284" t="s">
        <v>7</v>
      </c>
      <c r="I18" s="284" t="s">
        <v>8</v>
      </c>
      <c r="J18" s="284" t="s">
        <v>9</v>
      </c>
      <c r="K18" s="284" t="s">
        <v>10</v>
      </c>
      <c r="L18" s="284" t="s">
        <v>11</v>
      </c>
      <c r="M18" s="284" t="s">
        <v>12</v>
      </c>
      <c r="N18" s="284" t="s">
        <v>13</v>
      </c>
      <c r="O18" s="284" t="s">
        <v>14</v>
      </c>
      <c r="P18" s="284" t="s">
        <v>15</v>
      </c>
      <c r="Q18" s="284" t="s">
        <v>16</v>
      </c>
      <c r="R18" s="284" t="s">
        <v>17</v>
      </c>
      <c r="S18" s="284" t="s">
        <v>18</v>
      </c>
      <c r="T18" s="284" t="s">
        <v>22</v>
      </c>
      <c r="U18" s="284" t="s">
        <v>23</v>
      </c>
      <c r="V18" s="284" t="s">
        <v>24</v>
      </c>
      <c r="W18" s="284" t="s">
        <v>25</v>
      </c>
      <c r="X18" s="284" t="s">
        <v>26</v>
      </c>
      <c r="Y18" s="284" t="s">
        <v>27</v>
      </c>
      <c r="Z18" s="284" t="s">
        <v>28</v>
      </c>
      <c r="AA18" s="284" t="s">
        <v>29</v>
      </c>
    </row>
    <row r="19" spans="1:30" s="334" customFormat="1" ht="16.5">
      <c r="C19" s="663"/>
      <c r="D19" s="664"/>
      <c r="E19" s="664"/>
      <c r="F19" s="665"/>
      <c r="G19" s="336">
        <f>G16</f>
        <v>6349</v>
      </c>
      <c r="H19" s="336">
        <f>H16+7</f>
        <v>38</v>
      </c>
      <c r="I19" s="336">
        <f>I16</f>
        <v>578</v>
      </c>
      <c r="J19" s="336">
        <f>J16+8</f>
        <v>988</v>
      </c>
      <c r="K19" s="336">
        <f>K16</f>
        <v>513</v>
      </c>
      <c r="L19" s="336">
        <f t="shared" ref="L19:Q19" si="3">L16</f>
        <v>405</v>
      </c>
      <c r="M19" s="336">
        <f t="shared" si="3"/>
        <v>32</v>
      </c>
      <c r="N19" s="336">
        <f t="shared" si="3"/>
        <v>108</v>
      </c>
      <c r="O19" s="336">
        <f t="shared" si="3"/>
        <v>693</v>
      </c>
      <c r="P19" s="336">
        <f t="shared" si="3"/>
        <v>112</v>
      </c>
      <c r="Q19" s="336">
        <f t="shared" si="3"/>
        <v>381</v>
      </c>
      <c r="Y19" s="336">
        <f>AB16</f>
        <v>0</v>
      </c>
      <c r="Z19" s="336">
        <f>AC16</f>
        <v>294</v>
      </c>
      <c r="AA19" s="336">
        <f>SUM(H19:Z19)</f>
        <v>4142</v>
      </c>
    </row>
    <row r="20" spans="1:30" s="334" customFormat="1" ht="16.5">
      <c r="E20" s="39"/>
      <c r="F20" s="560"/>
    </row>
    <row r="21" spans="1:30" s="334" customFormat="1" ht="24.75" customHeight="1">
      <c r="B21" s="291" t="s">
        <v>67</v>
      </c>
      <c r="C21" s="666" t="s">
        <v>68</v>
      </c>
      <c r="D21" s="666"/>
      <c r="E21" s="666"/>
      <c r="F21" s="666"/>
      <c r="G21" s="292" t="s">
        <v>6</v>
      </c>
      <c r="H21" s="667" t="s">
        <v>69</v>
      </c>
      <c r="I21" s="667"/>
      <c r="J21" s="284" t="s">
        <v>8</v>
      </c>
      <c r="K21" s="284" t="s">
        <v>10</v>
      </c>
      <c r="L21" s="284" t="s">
        <v>11</v>
      </c>
      <c r="M21" s="284" t="s">
        <v>12</v>
      </c>
      <c r="N21" s="284" t="s">
        <v>13</v>
      </c>
      <c r="O21" s="284" t="s">
        <v>14</v>
      </c>
      <c r="P21" s="284" t="s">
        <v>15</v>
      </c>
      <c r="Q21" s="284" t="s">
        <v>16</v>
      </c>
      <c r="R21" s="284" t="s">
        <v>17</v>
      </c>
      <c r="S21" s="284" t="s">
        <v>18</v>
      </c>
      <c r="T21" s="284" t="s">
        <v>22</v>
      </c>
      <c r="U21" s="284" t="s">
        <v>23</v>
      </c>
      <c r="V21" s="284" t="s">
        <v>24</v>
      </c>
      <c r="W21" s="284" t="s">
        <v>25</v>
      </c>
      <c r="X21" s="284" t="s">
        <v>26</v>
      </c>
      <c r="Y21" s="284" t="s">
        <v>27</v>
      </c>
      <c r="Z21" s="284" t="s">
        <v>28</v>
      </c>
      <c r="AA21" s="284" t="s">
        <v>29</v>
      </c>
      <c r="AC21" s="284"/>
    </row>
    <row r="22" spans="1:30" s="334" customFormat="1" ht="16.5">
      <c r="C22" s="666"/>
      <c r="D22" s="666"/>
      <c r="E22" s="666"/>
      <c r="F22" s="666"/>
      <c r="G22" s="336">
        <f>G16</f>
        <v>6349</v>
      </c>
      <c r="H22" s="693">
        <f>H19+J19</f>
        <v>1026</v>
      </c>
      <c r="I22" s="693"/>
      <c r="J22" s="336">
        <f>I19</f>
        <v>578</v>
      </c>
      <c r="K22" s="336">
        <f t="shared" ref="K22:Q22" si="4">K19</f>
        <v>513</v>
      </c>
      <c r="L22" s="336">
        <f t="shared" si="4"/>
        <v>405</v>
      </c>
      <c r="M22" s="336">
        <f t="shared" si="4"/>
        <v>32</v>
      </c>
      <c r="N22" s="336">
        <f t="shared" si="4"/>
        <v>108</v>
      </c>
      <c r="O22" s="336">
        <f t="shared" si="4"/>
        <v>693</v>
      </c>
      <c r="P22" s="336">
        <f t="shared" si="4"/>
        <v>112</v>
      </c>
      <c r="Q22" s="336">
        <f t="shared" si="4"/>
        <v>381</v>
      </c>
      <c r="R22" s="39" t="s">
        <v>790</v>
      </c>
      <c r="S22" s="39" t="s">
        <v>790</v>
      </c>
      <c r="T22" s="39" t="s">
        <v>790</v>
      </c>
      <c r="U22" s="39" t="s">
        <v>790</v>
      </c>
      <c r="V22" s="39" t="s">
        <v>790</v>
      </c>
      <c r="W22" s="39" t="s">
        <v>790</v>
      </c>
      <c r="X22" s="39" t="s">
        <v>790</v>
      </c>
      <c r="Y22" s="336">
        <f>AB19</f>
        <v>0</v>
      </c>
      <c r="Z22" s="336">
        <f>Z19</f>
        <v>294</v>
      </c>
      <c r="AA22" s="336">
        <f>SUM(H22:Z22)</f>
        <v>4142</v>
      </c>
      <c r="AC22" s="336"/>
    </row>
    <row r="25" spans="1:30" s="39" customFormat="1" ht="25.5">
      <c r="A25" s="276" t="s">
        <v>0</v>
      </c>
      <c r="B25" s="283" t="s">
        <v>1</v>
      </c>
      <c r="C25" s="282" t="s">
        <v>2</v>
      </c>
      <c r="D25" s="283" t="s">
        <v>3</v>
      </c>
      <c r="E25" s="275" t="s">
        <v>4</v>
      </c>
      <c r="F25" s="310" t="s">
        <v>5</v>
      </c>
      <c r="G25" s="275" t="s">
        <v>6</v>
      </c>
      <c r="H25" s="284" t="s">
        <v>7</v>
      </c>
      <c r="I25" s="284" t="s">
        <v>8</v>
      </c>
      <c r="J25" s="284" t="s">
        <v>9</v>
      </c>
      <c r="K25" s="284" t="s">
        <v>10</v>
      </c>
      <c r="L25" s="284" t="s">
        <v>11</v>
      </c>
      <c r="M25" s="284" t="s">
        <v>12</v>
      </c>
      <c r="N25" s="284" t="s">
        <v>13</v>
      </c>
      <c r="O25" s="284" t="s">
        <v>14</v>
      </c>
      <c r="P25" s="284" t="s">
        <v>15</v>
      </c>
      <c r="Q25" s="284" t="s">
        <v>16</v>
      </c>
      <c r="R25" s="284" t="s">
        <v>17</v>
      </c>
      <c r="S25" s="284" t="s">
        <v>18</v>
      </c>
      <c r="T25" s="472" t="s">
        <v>272</v>
      </c>
      <c r="U25" s="472" t="s">
        <v>273</v>
      </c>
      <c r="V25" s="286" t="s">
        <v>21</v>
      </c>
      <c r="W25" s="284" t="s">
        <v>22</v>
      </c>
      <c r="X25" s="284" t="s">
        <v>23</v>
      </c>
      <c r="Y25" s="284" t="s">
        <v>24</v>
      </c>
      <c r="Z25" s="284" t="s">
        <v>25</v>
      </c>
      <c r="AA25" s="284" t="s">
        <v>26</v>
      </c>
      <c r="AB25" s="284" t="s">
        <v>27</v>
      </c>
      <c r="AC25" s="284" t="s">
        <v>28</v>
      </c>
      <c r="AD25" s="284" t="s">
        <v>29</v>
      </c>
    </row>
    <row r="26" spans="1:30" s="334" customFormat="1" ht="16.5">
      <c r="A26" s="38">
        <v>8</v>
      </c>
      <c r="B26" s="358">
        <v>78</v>
      </c>
      <c r="C26" s="476" t="s">
        <v>269</v>
      </c>
      <c r="D26" s="476" t="s">
        <v>269</v>
      </c>
      <c r="E26" s="269">
        <v>712</v>
      </c>
      <c r="F26" s="558" t="s">
        <v>31</v>
      </c>
      <c r="G26" s="528">
        <v>604</v>
      </c>
      <c r="H26" s="336">
        <v>1</v>
      </c>
      <c r="I26" s="336">
        <v>174</v>
      </c>
      <c r="J26" s="336">
        <v>87</v>
      </c>
      <c r="K26" s="336">
        <v>7</v>
      </c>
      <c r="L26" s="336">
        <v>0</v>
      </c>
      <c r="Q26" s="336">
        <v>62</v>
      </c>
      <c r="T26" s="336">
        <v>0</v>
      </c>
      <c r="U26" s="336">
        <v>0</v>
      </c>
      <c r="AB26" s="336">
        <v>0</v>
      </c>
      <c r="AC26" s="336">
        <v>11</v>
      </c>
      <c r="AD26" s="336">
        <f>SUM(H26:AC26)</f>
        <v>342</v>
      </c>
    </row>
    <row r="27" spans="1:30" s="334" customFormat="1" ht="16.5">
      <c r="A27" s="38">
        <v>8</v>
      </c>
      <c r="B27" s="358">
        <v>78</v>
      </c>
      <c r="C27" s="476" t="s">
        <v>269</v>
      </c>
      <c r="D27" s="476" t="s">
        <v>269</v>
      </c>
      <c r="E27" s="269">
        <v>712</v>
      </c>
      <c r="F27" s="558" t="s">
        <v>32</v>
      </c>
      <c r="G27" s="528">
        <v>604</v>
      </c>
      <c r="H27" s="336">
        <v>1</v>
      </c>
      <c r="I27" s="336">
        <v>178</v>
      </c>
      <c r="J27" s="336">
        <v>65</v>
      </c>
      <c r="K27" s="336">
        <v>3</v>
      </c>
      <c r="L27" s="336">
        <v>1</v>
      </c>
      <c r="Q27" s="336">
        <v>86</v>
      </c>
      <c r="T27" s="336">
        <v>0</v>
      </c>
      <c r="U27" s="336">
        <v>3</v>
      </c>
      <c r="AB27" s="336">
        <v>0</v>
      </c>
      <c r="AC27" s="336">
        <v>15</v>
      </c>
      <c r="AD27" s="336">
        <f>SUM(H27:AC27)</f>
        <v>352</v>
      </c>
    </row>
    <row r="28" spans="1:30" s="334" customFormat="1" ht="16.5">
      <c r="A28" s="38">
        <v>8</v>
      </c>
      <c r="B28" s="358">
        <v>78</v>
      </c>
      <c r="C28" s="476" t="s">
        <v>269</v>
      </c>
      <c r="D28" s="476" t="s">
        <v>270</v>
      </c>
      <c r="E28" s="269">
        <v>713</v>
      </c>
      <c r="F28" s="558" t="s">
        <v>31</v>
      </c>
      <c r="G28" s="528">
        <v>370</v>
      </c>
      <c r="H28" s="336">
        <v>1</v>
      </c>
      <c r="I28" s="336">
        <v>67</v>
      </c>
      <c r="J28" s="336">
        <v>77</v>
      </c>
      <c r="K28" s="336">
        <v>0</v>
      </c>
      <c r="L28" s="336">
        <v>4</v>
      </c>
      <c r="Q28" s="336">
        <v>52</v>
      </c>
      <c r="T28" s="336">
        <v>0</v>
      </c>
      <c r="U28" s="336">
        <v>0</v>
      </c>
      <c r="AB28" s="336">
        <v>0</v>
      </c>
      <c r="AC28" s="336">
        <v>15</v>
      </c>
      <c r="AD28" s="336">
        <f>SUM(H28:AC28)</f>
        <v>216</v>
      </c>
    </row>
    <row r="29" spans="1:30" s="334" customFormat="1" ht="16.5">
      <c r="B29" s="291" t="s">
        <v>63</v>
      </c>
      <c r="C29" s="696" t="s">
        <v>64</v>
      </c>
      <c r="D29" s="697"/>
      <c r="E29" s="474"/>
      <c r="F29" s="559"/>
      <c r="G29" s="475">
        <f t="shared" ref="G29:L29" si="5">SUM(G26:G28)</f>
        <v>1578</v>
      </c>
      <c r="H29" s="475">
        <f t="shared" si="5"/>
        <v>3</v>
      </c>
      <c r="I29" s="475">
        <f t="shared" si="5"/>
        <v>419</v>
      </c>
      <c r="J29" s="475">
        <f t="shared" si="5"/>
        <v>229</v>
      </c>
      <c r="K29" s="475">
        <f t="shared" si="5"/>
        <v>10</v>
      </c>
      <c r="L29" s="475">
        <f t="shared" si="5"/>
        <v>5</v>
      </c>
      <c r="Q29" s="475">
        <f>SUM(Q26:Q28)</f>
        <v>200</v>
      </c>
      <c r="T29" s="475">
        <f>SUM(T26:T28)</f>
        <v>0</v>
      </c>
      <c r="U29" s="475">
        <f>SUM(U26:U28)</f>
        <v>3</v>
      </c>
      <c r="AB29" s="475">
        <f>SUM(AB26:AB28)</f>
        <v>0</v>
      </c>
      <c r="AC29" s="475">
        <f>SUM(AC26:AC28)</f>
        <v>41</v>
      </c>
      <c r="AD29" s="475">
        <f>SUM(AD26:AD28)</f>
        <v>910</v>
      </c>
    </row>
    <row r="30" spans="1:30" s="334" customFormat="1" ht="16.5">
      <c r="D30" s="477"/>
      <c r="E30" s="39"/>
      <c r="F30" s="560"/>
    </row>
    <row r="31" spans="1:30" s="334" customFormat="1" ht="16.5">
      <c r="B31" s="291" t="s">
        <v>65</v>
      </c>
      <c r="C31" s="660" t="s">
        <v>66</v>
      </c>
      <c r="D31" s="661"/>
      <c r="E31" s="661"/>
      <c r="F31" s="662"/>
      <c r="G31" s="292" t="s">
        <v>6</v>
      </c>
      <c r="H31" s="284" t="s">
        <v>7</v>
      </c>
      <c r="I31" s="284" t="s">
        <v>8</v>
      </c>
      <c r="J31" s="284" t="s">
        <v>9</v>
      </c>
      <c r="K31" s="284" t="s">
        <v>10</v>
      </c>
      <c r="L31" s="284" t="s">
        <v>11</v>
      </c>
      <c r="M31" s="284" t="s">
        <v>12</v>
      </c>
      <c r="N31" s="284" t="s">
        <v>13</v>
      </c>
      <c r="O31" s="284" t="s">
        <v>14</v>
      </c>
      <c r="P31" s="284" t="s">
        <v>15</v>
      </c>
      <c r="Q31" s="284" t="s">
        <v>16</v>
      </c>
      <c r="R31" s="284" t="s">
        <v>17</v>
      </c>
      <c r="S31" s="284" t="s">
        <v>18</v>
      </c>
      <c r="T31" s="284" t="s">
        <v>22</v>
      </c>
      <c r="U31" s="284" t="s">
        <v>23</v>
      </c>
      <c r="V31" s="284" t="s">
        <v>24</v>
      </c>
      <c r="W31" s="284" t="s">
        <v>25</v>
      </c>
      <c r="X31" s="284" t="s">
        <v>26</v>
      </c>
      <c r="Y31" s="284" t="s">
        <v>27</v>
      </c>
      <c r="Z31" s="284" t="s">
        <v>28</v>
      </c>
      <c r="AA31" s="284" t="s">
        <v>29</v>
      </c>
    </row>
    <row r="32" spans="1:30" s="334" customFormat="1" ht="16.5">
      <c r="C32" s="663"/>
      <c r="D32" s="664"/>
      <c r="E32" s="664"/>
      <c r="F32" s="665"/>
      <c r="G32" s="336">
        <f>G29</f>
        <v>1578</v>
      </c>
      <c r="H32" s="336">
        <f>H29</f>
        <v>3</v>
      </c>
      <c r="I32" s="336">
        <f>I29+2</f>
        <v>421</v>
      </c>
      <c r="J32" s="336">
        <f>J29</f>
        <v>229</v>
      </c>
      <c r="K32" s="336">
        <f>K29+1</f>
        <v>11</v>
      </c>
      <c r="L32" s="336">
        <f>L29</f>
        <v>5</v>
      </c>
      <c r="Q32" s="336">
        <f>Q29</f>
        <v>200</v>
      </c>
      <c r="Y32" s="475">
        <f>AB29</f>
        <v>0</v>
      </c>
      <c r="Z32" s="475">
        <f>AC29</f>
        <v>41</v>
      </c>
      <c r="AA32" s="475">
        <f>SUM(H32:Z32)</f>
        <v>910</v>
      </c>
    </row>
    <row r="33" spans="1:30" s="334" customFormat="1" ht="16.5">
      <c r="D33" s="477"/>
      <c r="E33" s="39"/>
      <c r="F33" s="560"/>
    </row>
    <row r="34" spans="1:30" s="334" customFormat="1" ht="24.75" customHeight="1">
      <c r="B34" s="291" t="s">
        <v>67</v>
      </c>
      <c r="C34" s="666" t="s">
        <v>68</v>
      </c>
      <c r="D34" s="666"/>
      <c r="E34" s="666"/>
      <c r="F34" s="666"/>
      <c r="G34" s="292" t="s">
        <v>6</v>
      </c>
      <c r="H34" s="672" t="s">
        <v>271</v>
      </c>
      <c r="I34" s="673"/>
      <c r="J34" s="667" t="s">
        <v>70</v>
      </c>
      <c r="K34" s="667"/>
      <c r="L34" s="284" t="s">
        <v>11</v>
      </c>
      <c r="M34" s="284" t="s">
        <v>12</v>
      </c>
      <c r="N34" s="284" t="s">
        <v>13</v>
      </c>
      <c r="O34" s="284" t="s">
        <v>14</v>
      </c>
      <c r="P34" s="284" t="s">
        <v>15</v>
      </c>
      <c r="Q34" s="284" t="s">
        <v>16</v>
      </c>
      <c r="R34" s="284" t="s">
        <v>17</v>
      </c>
      <c r="S34" s="284" t="s">
        <v>18</v>
      </c>
      <c r="T34" s="284" t="s">
        <v>22</v>
      </c>
      <c r="U34" s="284" t="s">
        <v>23</v>
      </c>
      <c r="V34" s="284" t="s">
        <v>24</v>
      </c>
      <c r="W34" s="284" t="s">
        <v>25</v>
      </c>
      <c r="X34" s="284" t="s">
        <v>26</v>
      </c>
      <c r="Y34" s="284" t="s">
        <v>27</v>
      </c>
      <c r="Z34" s="284" t="s">
        <v>28</v>
      </c>
      <c r="AA34" s="284" t="s">
        <v>29</v>
      </c>
    </row>
    <row r="35" spans="1:30" s="334" customFormat="1" ht="16.5">
      <c r="C35" s="666"/>
      <c r="D35" s="666"/>
      <c r="E35" s="666"/>
      <c r="F35" s="666"/>
      <c r="G35" s="336">
        <f>G29</f>
        <v>1578</v>
      </c>
      <c r="H35" s="694">
        <f>H32+J32</f>
        <v>232</v>
      </c>
      <c r="I35" s="695"/>
      <c r="J35" s="693">
        <f>I32+K32</f>
        <v>432</v>
      </c>
      <c r="K35" s="693"/>
      <c r="L35" s="336">
        <f>L32</f>
        <v>5</v>
      </c>
      <c r="M35" s="334" t="s">
        <v>790</v>
      </c>
      <c r="N35" s="334" t="s">
        <v>790</v>
      </c>
      <c r="O35" s="334" t="s">
        <v>790</v>
      </c>
      <c r="P35" s="334" t="s">
        <v>790</v>
      </c>
      <c r="Q35" s="336">
        <f t="shared" ref="Q35" si="6">Q32</f>
        <v>200</v>
      </c>
      <c r="R35" s="39" t="s">
        <v>790</v>
      </c>
      <c r="S35" s="39" t="s">
        <v>790</v>
      </c>
      <c r="T35" s="39" t="s">
        <v>790</v>
      </c>
      <c r="U35" s="39" t="s">
        <v>790</v>
      </c>
      <c r="V35" s="39" t="s">
        <v>790</v>
      </c>
      <c r="W35" s="39" t="s">
        <v>790</v>
      </c>
      <c r="X35" s="39" t="s">
        <v>790</v>
      </c>
      <c r="Y35" s="475">
        <f>AB32</f>
        <v>0</v>
      </c>
      <c r="Z35" s="475">
        <v>41</v>
      </c>
      <c r="AA35" s="475">
        <f>SUM(H35:Z35)</f>
        <v>910</v>
      </c>
    </row>
    <row r="38" spans="1:30" s="334" customFormat="1" ht="16.5">
      <c r="A38" s="276" t="s">
        <v>0</v>
      </c>
      <c r="B38" s="283" t="s">
        <v>1</v>
      </c>
      <c r="C38" s="282" t="s">
        <v>2</v>
      </c>
      <c r="D38" s="283" t="s">
        <v>3</v>
      </c>
      <c r="E38" s="275" t="s">
        <v>4</v>
      </c>
      <c r="F38" s="310" t="s">
        <v>5</v>
      </c>
      <c r="G38" s="275" t="s">
        <v>6</v>
      </c>
      <c r="H38" s="284" t="s">
        <v>7</v>
      </c>
      <c r="I38" s="284" t="s">
        <v>8</v>
      </c>
      <c r="J38" s="284" t="s">
        <v>9</v>
      </c>
      <c r="K38" s="284" t="s">
        <v>10</v>
      </c>
      <c r="L38" s="284" t="s">
        <v>11</v>
      </c>
      <c r="M38" s="284" t="s">
        <v>12</v>
      </c>
      <c r="N38" s="284" t="s">
        <v>13</v>
      </c>
      <c r="O38" s="284" t="s">
        <v>14</v>
      </c>
      <c r="P38" s="284" t="s">
        <v>15</v>
      </c>
      <c r="Q38" s="284" t="s">
        <v>16</v>
      </c>
      <c r="R38" s="284" t="s">
        <v>17</v>
      </c>
      <c r="S38" s="284" t="s">
        <v>18</v>
      </c>
      <c r="T38" s="286" t="s">
        <v>19</v>
      </c>
      <c r="U38" s="286" t="s">
        <v>20</v>
      </c>
      <c r="V38" s="286" t="s">
        <v>21</v>
      </c>
      <c r="W38" s="284" t="s">
        <v>22</v>
      </c>
      <c r="X38" s="284" t="s">
        <v>23</v>
      </c>
      <c r="Y38" s="284" t="s">
        <v>24</v>
      </c>
      <c r="Z38" s="284" t="s">
        <v>25</v>
      </c>
      <c r="AA38" s="284" t="s">
        <v>26</v>
      </c>
      <c r="AB38" s="284" t="s">
        <v>27</v>
      </c>
      <c r="AC38" s="284" t="s">
        <v>28</v>
      </c>
      <c r="AD38" s="284" t="s">
        <v>29</v>
      </c>
    </row>
    <row r="39" spans="1:30" s="334" customFormat="1" ht="38.25">
      <c r="A39" s="38">
        <v>8</v>
      </c>
      <c r="B39" s="358">
        <v>549</v>
      </c>
      <c r="C39" s="657" t="s">
        <v>804</v>
      </c>
      <c r="D39" s="476" t="s">
        <v>274</v>
      </c>
      <c r="E39" s="269">
        <v>2339</v>
      </c>
      <c r="F39" s="558" t="s">
        <v>31</v>
      </c>
      <c r="G39" s="567">
        <v>699</v>
      </c>
      <c r="H39" s="336">
        <v>84</v>
      </c>
      <c r="I39" s="336">
        <v>157</v>
      </c>
      <c r="J39" s="336">
        <v>113</v>
      </c>
      <c r="K39" s="336">
        <v>4</v>
      </c>
      <c r="L39" s="336">
        <v>29</v>
      </c>
      <c r="Q39" s="336">
        <v>7</v>
      </c>
      <c r="U39" s="334">
        <v>2</v>
      </c>
      <c r="AB39" s="336">
        <v>1</v>
      </c>
      <c r="AC39" s="336">
        <v>12</v>
      </c>
      <c r="AD39" s="336">
        <f t="shared" ref="AD39:AD57" si="7">SUM(H39:AC39)</f>
        <v>409</v>
      </c>
    </row>
    <row r="40" spans="1:30" s="334" customFormat="1" ht="38.25">
      <c r="A40" s="38">
        <v>8</v>
      </c>
      <c r="B40" s="358">
        <v>549</v>
      </c>
      <c r="C40" s="657" t="s">
        <v>804</v>
      </c>
      <c r="D40" s="476" t="s">
        <v>274</v>
      </c>
      <c r="E40" s="269">
        <v>2339</v>
      </c>
      <c r="F40" s="558" t="s">
        <v>32</v>
      </c>
      <c r="G40" s="528">
        <v>698</v>
      </c>
      <c r="H40" s="336">
        <v>92</v>
      </c>
      <c r="I40" s="336">
        <v>128</v>
      </c>
      <c r="J40" s="336">
        <v>110</v>
      </c>
      <c r="K40" s="336">
        <v>1</v>
      </c>
      <c r="L40" s="336">
        <v>31</v>
      </c>
      <c r="Q40" s="336">
        <v>12</v>
      </c>
      <c r="U40" s="334">
        <v>3</v>
      </c>
      <c r="AB40" s="336">
        <v>0</v>
      </c>
      <c r="AC40" s="336">
        <v>12</v>
      </c>
      <c r="AD40" s="336">
        <f t="shared" si="7"/>
        <v>389</v>
      </c>
    </row>
    <row r="41" spans="1:30" s="334" customFormat="1" ht="38.25">
      <c r="A41" s="38">
        <v>8</v>
      </c>
      <c r="B41" s="358">
        <v>549</v>
      </c>
      <c r="C41" s="657" t="s">
        <v>804</v>
      </c>
      <c r="D41" s="476" t="s">
        <v>275</v>
      </c>
      <c r="E41" s="269">
        <v>2340</v>
      </c>
      <c r="F41" s="558" t="s">
        <v>31</v>
      </c>
      <c r="G41" s="528">
        <v>461</v>
      </c>
      <c r="H41" s="336">
        <v>76</v>
      </c>
      <c r="I41" s="336">
        <v>116</v>
      </c>
      <c r="J41" s="336">
        <v>50</v>
      </c>
      <c r="K41" s="336">
        <v>1</v>
      </c>
      <c r="L41" s="336">
        <v>33</v>
      </c>
      <c r="Q41" s="336">
        <v>7</v>
      </c>
      <c r="U41" s="334">
        <v>3</v>
      </c>
      <c r="AB41" s="336">
        <v>0</v>
      </c>
      <c r="AC41" s="336">
        <v>2</v>
      </c>
      <c r="AD41" s="336">
        <f t="shared" si="7"/>
        <v>288</v>
      </c>
    </row>
    <row r="42" spans="1:30" s="334" customFormat="1" ht="38.25">
      <c r="A42" s="38">
        <v>8</v>
      </c>
      <c r="B42" s="358">
        <v>549</v>
      </c>
      <c r="C42" s="657" t="s">
        <v>804</v>
      </c>
      <c r="D42" s="476" t="s">
        <v>276</v>
      </c>
      <c r="E42" s="269">
        <v>2341</v>
      </c>
      <c r="F42" s="558" t="s">
        <v>31</v>
      </c>
      <c r="G42" s="528">
        <v>478</v>
      </c>
      <c r="H42" s="336">
        <v>61</v>
      </c>
      <c r="I42" s="336">
        <v>123</v>
      </c>
      <c r="J42" s="336">
        <v>53</v>
      </c>
      <c r="K42" s="336">
        <v>3</v>
      </c>
      <c r="L42" s="336">
        <v>42</v>
      </c>
      <c r="Q42" s="336">
        <v>7</v>
      </c>
      <c r="U42" s="334">
        <v>0</v>
      </c>
      <c r="AB42" s="336">
        <v>0</v>
      </c>
      <c r="AC42" s="336">
        <v>11</v>
      </c>
      <c r="AD42" s="336">
        <f t="shared" si="7"/>
        <v>300</v>
      </c>
    </row>
    <row r="43" spans="1:30" s="334" customFormat="1" ht="38.25">
      <c r="A43" s="38">
        <v>8</v>
      </c>
      <c r="B43" s="358">
        <v>549</v>
      </c>
      <c r="C43" s="657" t="s">
        <v>804</v>
      </c>
      <c r="D43" s="476" t="s">
        <v>276</v>
      </c>
      <c r="E43" s="269">
        <v>2341</v>
      </c>
      <c r="F43" s="558" t="s">
        <v>32</v>
      </c>
      <c r="G43" s="528">
        <v>477</v>
      </c>
      <c r="H43" s="336">
        <v>54</v>
      </c>
      <c r="I43" s="336">
        <v>93</v>
      </c>
      <c r="J43" s="336">
        <v>61</v>
      </c>
      <c r="K43" s="336">
        <v>0</v>
      </c>
      <c r="L43" s="336">
        <v>67</v>
      </c>
      <c r="Q43" s="336">
        <v>7</v>
      </c>
      <c r="U43" s="334">
        <v>0</v>
      </c>
      <c r="AB43" s="336">
        <v>0</v>
      </c>
      <c r="AC43" s="336">
        <v>7</v>
      </c>
      <c r="AD43" s="336">
        <f t="shared" si="7"/>
        <v>289</v>
      </c>
    </row>
    <row r="44" spans="1:30" s="334" customFormat="1" ht="38.25">
      <c r="A44" s="38">
        <v>8</v>
      </c>
      <c r="B44" s="358">
        <v>549</v>
      </c>
      <c r="C44" s="657" t="s">
        <v>804</v>
      </c>
      <c r="D44" s="476" t="s">
        <v>277</v>
      </c>
      <c r="E44" s="269">
        <v>2342</v>
      </c>
      <c r="F44" s="558" t="s">
        <v>31</v>
      </c>
      <c r="G44" s="528">
        <v>396</v>
      </c>
      <c r="H44" s="336">
        <v>24</v>
      </c>
      <c r="I44" s="336">
        <v>57</v>
      </c>
      <c r="J44" s="336">
        <v>65</v>
      </c>
      <c r="K44" s="336">
        <v>1</v>
      </c>
      <c r="L44" s="268">
        <v>67</v>
      </c>
      <c r="Q44" s="336">
        <v>8</v>
      </c>
      <c r="U44" s="334">
        <v>0</v>
      </c>
      <c r="AB44" s="336">
        <v>0</v>
      </c>
      <c r="AC44" s="336">
        <v>4</v>
      </c>
      <c r="AD44" s="336">
        <f t="shared" si="7"/>
        <v>226</v>
      </c>
    </row>
    <row r="45" spans="1:30" s="334" customFormat="1" ht="38.25">
      <c r="A45" s="38">
        <v>8</v>
      </c>
      <c r="B45" s="358">
        <v>549</v>
      </c>
      <c r="C45" s="657" t="s">
        <v>804</v>
      </c>
      <c r="D45" s="476" t="s">
        <v>278</v>
      </c>
      <c r="E45" s="269">
        <v>2343</v>
      </c>
      <c r="F45" s="558" t="s">
        <v>31</v>
      </c>
      <c r="G45" s="528">
        <v>259</v>
      </c>
      <c r="H45" s="336">
        <v>3</v>
      </c>
      <c r="I45" s="336">
        <v>55</v>
      </c>
      <c r="J45" s="336">
        <v>61</v>
      </c>
      <c r="K45" s="336">
        <v>2</v>
      </c>
      <c r="L45" s="336">
        <v>4</v>
      </c>
      <c r="Q45" s="336">
        <v>6</v>
      </c>
      <c r="U45" s="334">
        <v>0</v>
      </c>
      <c r="AB45" s="336">
        <v>0</v>
      </c>
      <c r="AC45" s="336">
        <v>4</v>
      </c>
      <c r="AD45" s="336">
        <f t="shared" si="7"/>
        <v>135</v>
      </c>
    </row>
    <row r="46" spans="1:30" s="334" customFormat="1" ht="38.25">
      <c r="A46" s="38">
        <v>8</v>
      </c>
      <c r="B46" s="358">
        <v>549</v>
      </c>
      <c r="C46" s="657" t="s">
        <v>804</v>
      </c>
      <c r="D46" s="476" t="s">
        <v>279</v>
      </c>
      <c r="E46" s="269">
        <v>2343</v>
      </c>
      <c r="F46" s="558" t="s">
        <v>79</v>
      </c>
      <c r="G46" s="528">
        <v>228</v>
      </c>
      <c r="H46" s="336">
        <v>41</v>
      </c>
      <c r="I46" s="336">
        <v>55</v>
      </c>
      <c r="J46" s="336">
        <v>8</v>
      </c>
      <c r="K46" s="336">
        <v>1</v>
      </c>
      <c r="L46" s="336">
        <v>33</v>
      </c>
      <c r="Q46" s="336">
        <v>2</v>
      </c>
      <c r="U46" s="334">
        <v>0</v>
      </c>
      <c r="AB46" s="336">
        <v>0</v>
      </c>
      <c r="AC46" s="336">
        <v>14</v>
      </c>
      <c r="AD46" s="336">
        <f t="shared" si="7"/>
        <v>154</v>
      </c>
    </row>
    <row r="47" spans="1:30" s="334" customFormat="1" ht="38.25">
      <c r="A47" s="38">
        <v>8</v>
      </c>
      <c r="B47" s="358">
        <v>549</v>
      </c>
      <c r="C47" s="657" t="s">
        <v>804</v>
      </c>
      <c r="D47" s="476" t="s">
        <v>280</v>
      </c>
      <c r="E47" s="269">
        <v>2344</v>
      </c>
      <c r="F47" s="558" t="s">
        <v>31</v>
      </c>
      <c r="G47" s="528">
        <v>651</v>
      </c>
      <c r="H47" s="336">
        <v>9</v>
      </c>
      <c r="I47" s="336">
        <v>34</v>
      </c>
      <c r="J47" s="336">
        <v>92</v>
      </c>
      <c r="K47" s="336">
        <v>5</v>
      </c>
      <c r="L47" s="336">
        <v>48</v>
      </c>
      <c r="Q47" s="336">
        <v>90</v>
      </c>
      <c r="U47" s="334">
        <v>1</v>
      </c>
      <c r="AB47" s="336">
        <v>1</v>
      </c>
      <c r="AC47" s="336">
        <v>20</v>
      </c>
      <c r="AD47" s="336">
        <f t="shared" si="7"/>
        <v>300</v>
      </c>
    </row>
    <row r="48" spans="1:30" s="334" customFormat="1" ht="38.25">
      <c r="A48" s="38">
        <v>8</v>
      </c>
      <c r="B48" s="358">
        <v>549</v>
      </c>
      <c r="C48" s="657" t="s">
        <v>804</v>
      </c>
      <c r="D48" s="476" t="s">
        <v>281</v>
      </c>
      <c r="E48" s="269">
        <v>2345</v>
      </c>
      <c r="F48" s="558" t="s">
        <v>31</v>
      </c>
      <c r="G48" s="528">
        <v>383</v>
      </c>
      <c r="H48" s="336">
        <v>2</v>
      </c>
      <c r="I48" s="336">
        <v>38</v>
      </c>
      <c r="J48" s="336">
        <v>35</v>
      </c>
      <c r="K48" s="336">
        <v>2</v>
      </c>
      <c r="L48" s="336">
        <v>62</v>
      </c>
      <c r="Q48" s="336">
        <v>15</v>
      </c>
      <c r="U48" s="334">
        <v>0</v>
      </c>
      <c r="AB48" s="336">
        <v>0</v>
      </c>
      <c r="AC48" s="336">
        <v>8</v>
      </c>
      <c r="AD48" s="336">
        <f t="shared" si="7"/>
        <v>162</v>
      </c>
    </row>
    <row r="49" spans="1:30" s="334" customFormat="1" ht="38.25">
      <c r="A49" s="38">
        <v>8</v>
      </c>
      <c r="B49" s="358">
        <v>549</v>
      </c>
      <c r="C49" s="657" t="s">
        <v>804</v>
      </c>
      <c r="D49" s="476" t="s">
        <v>281</v>
      </c>
      <c r="E49" s="269">
        <v>2345</v>
      </c>
      <c r="F49" s="558" t="s">
        <v>32</v>
      </c>
      <c r="G49" s="528">
        <v>383</v>
      </c>
      <c r="H49" s="336">
        <v>4</v>
      </c>
      <c r="I49" s="336">
        <v>37</v>
      </c>
      <c r="J49" s="336">
        <v>33</v>
      </c>
      <c r="K49" s="336">
        <v>5</v>
      </c>
      <c r="L49" s="336">
        <v>71</v>
      </c>
      <c r="Q49" s="336">
        <v>20</v>
      </c>
      <c r="U49" s="334">
        <v>0</v>
      </c>
      <c r="AB49" s="336">
        <v>0</v>
      </c>
      <c r="AC49" s="336">
        <v>5</v>
      </c>
      <c r="AD49" s="336">
        <f t="shared" si="7"/>
        <v>175</v>
      </c>
    </row>
    <row r="50" spans="1:30" s="334" customFormat="1" ht="38.25">
      <c r="A50" s="38">
        <v>8</v>
      </c>
      <c r="B50" s="358">
        <v>549</v>
      </c>
      <c r="C50" s="657" t="s">
        <v>804</v>
      </c>
      <c r="D50" s="476" t="s">
        <v>282</v>
      </c>
      <c r="E50" s="269">
        <v>2346</v>
      </c>
      <c r="F50" s="558" t="s">
        <v>31</v>
      </c>
      <c r="G50" s="528">
        <v>630</v>
      </c>
      <c r="H50" s="336">
        <v>3</v>
      </c>
      <c r="I50" s="336">
        <v>61</v>
      </c>
      <c r="J50" s="336">
        <v>59</v>
      </c>
      <c r="K50" s="336">
        <v>2</v>
      </c>
      <c r="L50" s="336">
        <v>148</v>
      </c>
      <c r="Q50" s="336">
        <v>15</v>
      </c>
      <c r="U50" s="334">
        <v>1</v>
      </c>
      <c r="AB50" s="336">
        <v>0</v>
      </c>
      <c r="AC50" s="336">
        <v>18</v>
      </c>
      <c r="AD50" s="336">
        <f t="shared" si="7"/>
        <v>307</v>
      </c>
    </row>
    <row r="51" spans="1:30" s="334" customFormat="1" ht="38.25">
      <c r="A51" s="38">
        <v>8</v>
      </c>
      <c r="B51" s="358">
        <v>549</v>
      </c>
      <c r="C51" s="657" t="s">
        <v>804</v>
      </c>
      <c r="D51" s="476" t="s">
        <v>282</v>
      </c>
      <c r="E51" s="269">
        <v>2346</v>
      </c>
      <c r="F51" s="558" t="s">
        <v>32</v>
      </c>
      <c r="G51" s="528">
        <v>629</v>
      </c>
      <c r="H51" s="336">
        <v>6</v>
      </c>
      <c r="I51" s="336">
        <v>32</v>
      </c>
      <c r="J51" s="336">
        <v>58</v>
      </c>
      <c r="K51" s="336">
        <v>1</v>
      </c>
      <c r="L51" s="336">
        <v>147</v>
      </c>
      <c r="Q51" s="336">
        <v>20</v>
      </c>
      <c r="U51" s="334">
        <v>0</v>
      </c>
      <c r="AB51" s="336">
        <v>0</v>
      </c>
      <c r="AC51" s="336">
        <v>11</v>
      </c>
      <c r="AD51" s="336">
        <f t="shared" si="7"/>
        <v>275</v>
      </c>
    </row>
    <row r="52" spans="1:30" s="334" customFormat="1" ht="38.25">
      <c r="A52" s="38">
        <v>8</v>
      </c>
      <c r="B52" s="358">
        <v>549</v>
      </c>
      <c r="C52" s="657" t="s">
        <v>804</v>
      </c>
      <c r="D52" s="476" t="s">
        <v>282</v>
      </c>
      <c r="E52" s="269">
        <v>2346</v>
      </c>
      <c r="F52" s="558" t="s">
        <v>33</v>
      </c>
      <c r="G52" s="528">
        <v>629</v>
      </c>
      <c r="H52" s="336">
        <v>2</v>
      </c>
      <c r="I52" s="336">
        <v>17</v>
      </c>
      <c r="J52" s="336">
        <v>67</v>
      </c>
      <c r="K52" s="336">
        <v>0</v>
      </c>
      <c r="L52" s="336">
        <v>157</v>
      </c>
      <c r="Q52" s="336">
        <v>25</v>
      </c>
      <c r="U52" s="334">
        <v>1</v>
      </c>
      <c r="AB52" s="336">
        <v>0</v>
      </c>
      <c r="AC52" s="336">
        <v>21</v>
      </c>
      <c r="AD52" s="336">
        <f t="shared" si="7"/>
        <v>290</v>
      </c>
    </row>
    <row r="53" spans="1:30" s="334" customFormat="1" ht="38.25">
      <c r="A53" s="38">
        <v>8</v>
      </c>
      <c r="B53" s="358">
        <v>549</v>
      </c>
      <c r="C53" s="657" t="s">
        <v>804</v>
      </c>
      <c r="D53" s="476" t="s">
        <v>283</v>
      </c>
      <c r="E53" s="269">
        <v>2347</v>
      </c>
      <c r="F53" s="558" t="s">
        <v>31</v>
      </c>
      <c r="G53" s="528">
        <v>266</v>
      </c>
      <c r="H53" s="336">
        <v>4</v>
      </c>
      <c r="I53" s="336">
        <v>18</v>
      </c>
      <c r="J53" s="336">
        <v>27</v>
      </c>
      <c r="K53" s="336">
        <v>1</v>
      </c>
      <c r="L53" s="336">
        <v>85</v>
      </c>
      <c r="Q53" s="336">
        <v>4</v>
      </c>
      <c r="U53" s="334">
        <v>0</v>
      </c>
      <c r="AB53" s="336">
        <v>0</v>
      </c>
      <c r="AC53" s="336">
        <v>17</v>
      </c>
      <c r="AD53" s="336">
        <f t="shared" si="7"/>
        <v>156</v>
      </c>
    </row>
    <row r="54" spans="1:30" s="334" customFormat="1" ht="38.25">
      <c r="A54" s="38">
        <v>8</v>
      </c>
      <c r="B54" s="358">
        <v>549</v>
      </c>
      <c r="C54" s="657" t="s">
        <v>804</v>
      </c>
      <c r="D54" s="476" t="s">
        <v>284</v>
      </c>
      <c r="E54" s="269">
        <v>2348</v>
      </c>
      <c r="F54" s="558" t="s">
        <v>31</v>
      </c>
      <c r="G54" s="528">
        <v>656</v>
      </c>
      <c r="H54" s="336">
        <v>6</v>
      </c>
      <c r="I54" s="336">
        <v>94</v>
      </c>
      <c r="J54" s="336">
        <v>125</v>
      </c>
      <c r="K54" s="336">
        <v>1</v>
      </c>
      <c r="L54" s="336">
        <v>46</v>
      </c>
      <c r="Q54" s="336">
        <v>35</v>
      </c>
      <c r="U54" s="334">
        <v>1</v>
      </c>
      <c r="AB54" s="336">
        <v>0</v>
      </c>
      <c r="AC54" s="336">
        <v>6</v>
      </c>
      <c r="AD54" s="336">
        <f t="shared" si="7"/>
        <v>314</v>
      </c>
    </row>
    <row r="55" spans="1:30" s="334" customFormat="1" ht="38.25">
      <c r="A55" s="38">
        <v>8</v>
      </c>
      <c r="B55" s="358">
        <v>549</v>
      </c>
      <c r="C55" s="657" t="s">
        <v>804</v>
      </c>
      <c r="D55" s="476" t="s">
        <v>285</v>
      </c>
      <c r="E55" s="269">
        <v>2349</v>
      </c>
      <c r="F55" s="558" t="s">
        <v>31</v>
      </c>
      <c r="G55" s="567">
        <v>178</v>
      </c>
      <c r="H55" s="336">
        <v>23</v>
      </c>
      <c r="I55" s="336">
        <v>8</v>
      </c>
      <c r="J55" s="336">
        <v>20</v>
      </c>
      <c r="K55" s="336">
        <v>2</v>
      </c>
      <c r="L55" s="336">
        <v>23</v>
      </c>
      <c r="Q55" s="336">
        <v>11</v>
      </c>
      <c r="U55" s="334">
        <v>0</v>
      </c>
      <c r="AB55" s="336">
        <v>0</v>
      </c>
      <c r="AC55" s="336">
        <v>3</v>
      </c>
      <c r="AD55" s="336">
        <f t="shared" si="7"/>
        <v>90</v>
      </c>
    </row>
    <row r="56" spans="1:30" s="334" customFormat="1" ht="38.25">
      <c r="A56" s="38">
        <v>8</v>
      </c>
      <c r="B56" s="358">
        <v>549</v>
      </c>
      <c r="C56" s="657" t="s">
        <v>804</v>
      </c>
      <c r="D56" s="476" t="s">
        <v>286</v>
      </c>
      <c r="E56" s="269">
        <v>2350</v>
      </c>
      <c r="F56" s="558" t="s">
        <v>31</v>
      </c>
      <c r="G56" s="528">
        <v>595</v>
      </c>
      <c r="H56" s="336">
        <v>6</v>
      </c>
      <c r="I56" s="336">
        <v>118</v>
      </c>
      <c r="J56" s="336">
        <v>41</v>
      </c>
      <c r="K56" s="336">
        <v>1</v>
      </c>
      <c r="L56" s="336">
        <v>28</v>
      </c>
      <c r="Q56" s="336">
        <v>23</v>
      </c>
      <c r="U56" s="334">
        <v>1</v>
      </c>
      <c r="AB56" s="336">
        <v>0</v>
      </c>
      <c r="AC56" s="336">
        <v>17</v>
      </c>
      <c r="AD56" s="336">
        <f t="shared" si="7"/>
        <v>235</v>
      </c>
    </row>
    <row r="57" spans="1:30" s="334" customFormat="1" ht="38.25">
      <c r="A57" s="38">
        <v>8</v>
      </c>
      <c r="B57" s="358">
        <v>549</v>
      </c>
      <c r="C57" s="657" t="s">
        <v>804</v>
      </c>
      <c r="D57" s="476" t="s">
        <v>287</v>
      </c>
      <c r="E57" s="269">
        <v>2351</v>
      </c>
      <c r="F57" s="558" t="s">
        <v>31</v>
      </c>
      <c r="G57" s="528">
        <v>587</v>
      </c>
      <c r="H57" s="336">
        <v>11</v>
      </c>
      <c r="I57" s="336">
        <v>45</v>
      </c>
      <c r="J57" s="336">
        <v>28</v>
      </c>
      <c r="K57" s="336">
        <v>7</v>
      </c>
      <c r="L57" s="336">
        <v>14</v>
      </c>
      <c r="Q57" s="336">
        <v>29</v>
      </c>
      <c r="U57" s="334">
        <v>2</v>
      </c>
      <c r="AB57" s="336">
        <v>0</v>
      </c>
      <c r="AC57" s="336">
        <v>26</v>
      </c>
      <c r="AD57" s="336">
        <f t="shared" si="7"/>
        <v>162</v>
      </c>
    </row>
    <row r="58" spans="1:30" s="334" customFormat="1" ht="16.5">
      <c r="B58" s="291" t="s">
        <v>63</v>
      </c>
      <c r="C58" s="696" t="s">
        <v>64</v>
      </c>
      <c r="D58" s="697"/>
      <c r="E58" s="474"/>
      <c r="F58" s="559"/>
      <c r="G58" s="475">
        <f>SUM(G39:G57)</f>
        <v>9283</v>
      </c>
      <c r="H58" s="475">
        <f t="shared" ref="H58:K58" si="8">SUM(H39:H57)</f>
        <v>511</v>
      </c>
      <c r="I58" s="475">
        <f t="shared" si="8"/>
        <v>1286</v>
      </c>
      <c r="J58" s="475">
        <f t="shared" si="8"/>
        <v>1106</v>
      </c>
      <c r="K58" s="475">
        <f t="shared" si="8"/>
        <v>40</v>
      </c>
      <c r="L58" s="475">
        <f>SUM(L39:L57)</f>
        <v>1135</v>
      </c>
      <c r="Q58" s="475">
        <f>SUM(Q39:Q57)</f>
        <v>343</v>
      </c>
      <c r="R58" s="475">
        <f t="shared" ref="R58:AB58" si="9">SUM(R39:R57)</f>
        <v>0</v>
      </c>
      <c r="S58" s="475">
        <f t="shared" si="9"/>
        <v>0</v>
      </c>
      <c r="T58" s="475">
        <f t="shared" si="9"/>
        <v>0</v>
      </c>
      <c r="U58" s="475">
        <f t="shared" si="9"/>
        <v>15</v>
      </c>
      <c r="V58" s="475">
        <f t="shared" si="9"/>
        <v>0</v>
      </c>
      <c r="W58" s="475">
        <f t="shared" si="9"/>
        <v>0</v>
      </c>
      <c r="X58" s="475">
        <f t="shared" si="9"/>
        <v>0</v>
      </c>
      <c r="Y58" s="475">
        <f t="shared" si="9"/>
        <v>0</v>
      </c>
      <c r="Z58" s="475">
        <f t="shared" si="9"/>
        <v>0</v>
      </c>
      <c r="AA58" s="475">
        <f t="shared" si="9"/>
        <v>0</v>
      </c>
      <c r="AB58" s="475">
        <f t="shared" si="9"/>
        <v>2</v>
      </c>
      <c r="AC58" s="475">
        <f>SUM(AC39:AC57)</f>
        <v>218</v>
      </c>
      <c r="AD58" s="475">
        <f>SUM(AD39:AD57)</f>
        <v>4656</v>
      </c>
    </row>
    <row r="59" spans="1:30" s="334" customFormat="1" ht="16.5">
      <c r="D59" s="477"/>
      <c r="E59" s="39"/>
      <c r="F59" s="560"/>
    </row>
    <row r="60" spans="1:30" s="334" customFormat="1" ht="16.5">
      <c r="B60" s="291" t="s">
        <v>65</v>
      </c>
      <c r="C60" s="660" t="s">
        <v>66</v>
      </c>
      <c r="D60" s="661"/>
      <c r="E60" s="661"/>
      <c r="F60" s="662"/>
      <c r="G60" s="292" t="s">
        <v>6</v>
      </c>
      <c r="H60" s="284" t="s">
        <v>7</v>
      </c>
      <c r="I60" s="284" t="s">
        <v>8</v>
      </c>
      <c r="J60" s="284" t="s">
        <v>9</v>
      </c>
      <c r="K60" s="284" t="s">
        <v>10</v>
      </c>
      <c r="L60" s="284" t="s">
        <v>11</v>
      </c>
      <c r="M60" s="486" t="s">
        <v>12</v>
      </c>
      <c r="N60" s="486" t="s">
        <v>13</v>
      </c>
      <c r="O60" s="486" t="s">
        <v>14</v>
      </c>
      <c r="P60" s="486" t="s">
        <v>15</v>
      </c>
      <c r="Q60" s="284" t="s">
        <v>16</v>
      </c>
      <c r="R60" s="486" t="s">
        <v>17</v>
      </c>
      <c r="S60" s="486" t="s">
        <v>18</v>
      </c>
      <c r="T60" s="486" t="s">
        <v>22</v>
      </c>
      <c r="U60" s="486" t="s">
        <v>23</v>
      </c>
      <c r="V60" s="486" t="s">
        <v>24</v>
      </c>
      <c r="W60" s="486" t="s">
        <v>25</v>
      </c>
      <c r="X60" s="486" t="s">
        <v>26</v>
      </c>
      <c r="Y60" s="284" t="s">
        <v>27</v>
      </c>
      <c r="Z60" s="284" t="s">
        <v>28</v>
      </c>
      <c r="AA60" s="486" t="s">
        <v>29</v>
      </c>
    </row>
    <row r="61" spans="1:30" s="334" customFormat="1" ht="16.5">
      <c r="C61" s="663"/>
      <c r="D61" s="664"/>
      <c r="E61" s="664"/>
      <c r="F61" s="665"/>
      <c r="G61" s="336">
        <f>G58</f>
        <v>9283</v>
      </c>
      <c r="H61" s="336">
        <f>H58</f>
        <v>511</v>
      </c>
      <c r="I61" s="336">
        <f>I58+8</f>
        <v>1294</v>
      </c>
      <c r="J61" s="336">
        <f>J58</f>
        <v>1106</v>
      </c>
      <c r="K61" s="336">
        <f>K58+7</f>
        <v>47</v>
      </c>
      <c r="L61" s="336">
        <f>L58</f>
        <v>1135</v>
      </c>
      <c r="M61" s="334" t="s">
        <v>790</v>
      </c>
      <c r="N61" s="334" t="s">
        <v>790</v>
      </c>
      <c r="O61" s="334" t="s">
        <v>790</v>
      </c>
      <c r="P61" s="334" t="s">
        <v>790</v>
      </c>
      <c r="Q61" s="336">
        <f>Q58</f>
        <v>343</v>
      </c>
      <c r="R61" s="334" t="s">
        <v>790</v>
      </c>
      <c r="S61" s="334" t="s">
        <v>790</v>
      </c>
      <c r="T61" s="334" t="s">
        <v>790</v>
      </c>
      <c r="U61" s="334" t="s">
        <v>790</v>
      </c>
      <c r="V61" s="334" t="s">
        <v>790</v>
      </c>
      <c r="W61" s="334" t="s">
        <v>790</v>
      </c>
      <c r="X61" s="334" t="s">
        <v>790</v>
      </c>
      <c r="Y61" s="475">
        <v>2</v>
      </c>
      <c r="Z61" s="475">
        <v>218</v>
      </c>
      <c r="AA61" s="334">
        <f>SUM(H61:Z61)</f>
        <v>4656</v>
      </c>
    </row>
    <row r="62" spans="1:30" s="334" customFormat="1" ht="16.5">
      <c r="D62" s="477"/>
      <c r="E62" s="39"/>
      <c r="F62" s="560"/>
    </row>
    <row r="63" spans="1:30" s="334" customFormat="1" ht="25.5" customHeight="1">
      <c r="B63" s="291" t="s">
        <v>67</v>
      </c>
      <c r="C63" s="666" t="s">
        <v>68</v>
      </c>
      <c r="D63" s="666"/>
      <c r="E63" s="666"/>
      <c r="F63" s="666"/>
      <c r="G63" s="292" t="s">
        <v>6</v>
      </c>
      <c r="H63" s="42" t="s">
        <v>7</v>
      </c>
      <c r="I63" s="698" t="s">
        <v>70</v>
      </c>
      <c r="J63" s="699"/>
      <c r="K63" s="339" t="s">
        <v>9</v>
      </c>
      <c r="L63" s="284" t="s">
        <v>11</v>
      </c>
      <c r="M63" s="486" t="s">
        <v>12</v>
      </c>
      <c r="N63" s="486" t="s">
        <v>13</v>
      </c>
      <c r="O63" s="486" t="s">
        <v>14</v>
      </c>
      <c r="P63" s="486" t="s">
        <v>15</v>
      </c>
      <c r="Q63" s="284" t="s">
        <v>16</v>
      </c>
      <c r="R63" s="486" t="s">
        <v>17</v>
      </c>
      <c r="S63" s="486" t="s">
        <v>18</v>
      </c>
      <c r="T63" s="486" t="s">
        <v>22</v>
      </c>
      <c r="U63" s="486" t="s">
        <v>23</v>
      </c>
      <c r="V63" s="486" t="s">
        <v>24</v>
      </c>
      <c r="W63" s="486" t="s">
        <v>25</v>
      </c>
      <c r="X63" s="486" t="s">
        <v>26</v>
      </c>
      <c r="Y63" s="284" t="s">
        <v>27</v>
      </c>
      <c r="Z63" s="284" t="s">
        <v>28</v>
      </c>
      <c r="AA63" s="486" t="s">
        <v>29</v>
      </c>
    </row>
    <row r="64" spans="1:30" s="334" customFormat="1" ht="16.5">
      <c r="C64" s="666"/>
      <c r="D64" s="666"/>
      <c r="E64" s="666"/>
      <c r="F64" s="666"/>
      <c r="G64" s="336">
        <f>G58</f>
        <v>9283</v>
      </c>
      <c r="H64" s="478">
        <f>H61</f>
        <v>511</v>
      </c>
      <c r="I64" s="700">
        <f>I61+K61</f>
        <v>1341</v>
      </c>
      <c r="J64" s="701"/>
      <c r="K64" s="479">
        <f>J61</f>
        <v>1106</v>
      </c>
      <c r="L64" s="336">
        <f>L61</f>
        <v>1135</v>
      </c>
      <c r="M64" s="334" t="s">
        <v>790</v>
      </c>
      <c r="N64" s="334" t="s">
        <v>790</v>
      </c>
      <c r="O64" s="334" t="s">
        <v>790</v>
      </c>
      <c r="P64" s="334" t="s">
        <v>790</v>
      </c>
      <c r="Q64" s="336">
        <f t="shared" ref="Q64" si="10">Q61</f>
        <v>343</v>
      </c>
      <c r="R64" s="334" t="s">
        <v>790</v>
      </c>
      <c r="S64" s="334" t="s">
        <v>790</v>
      </c>
      <c r="T64" s="334" t="s">
        <v>790</v>
      </c>
      <c r="U64" s="334" t="s">
        <v>790</v>
      </c>
      <c r="V64" s="334" t="s">
        <v>790</v>
      </c>
      <c r="W64" s="334" t="s">
        <v>790</v>
      </c>
      <c r="X64" s="334" t="s">
        <v>790</v>
      </c>
      <c r="Y64" s="475">
        <v>2</v>
      </c>
      <c r="Z64" s="475">
        <v>218</v>
      </c>
      <c r="AA64" s="334">
        <f>SUM(H64:Z64)</f>
        <v>4656</v>
      </c>
    </row>
    <row r="67" spans="1:30" s="334" customFormat="1" ht="16.5">
      <c r="A67" s="276" t="s">
        <v>0</v>
      </c>
      <c r="B67" s="283" t="s">
        <v>1</v>
      </c>
      <c r="C67" s="282" t="s">
        <v>2</v>
      </c>
      <c r="D67" s="282" t="s">
        <v>3</v>
      </c>
      <c r="E67" s="275" t="s">
        <v>4</v>
      </c>
      <c r="F67" s="310" t="s">
        <v>5</v>
      </c>
      <c r="G67" s="275" t="s">
        <v>6</v>
      </c>
      <c r="H67" s="284" t="s">
        <v>7</v>
      </c>
      <c r="I67" s="284" t="s">
        <v>8</v>
      </c>
      <c r="J67" s="284" t="s">
        <v>9</v>
      </c>
      <c r="K67" s="284" t="s">
        <v>10</v>
      </c>
      <c r="L67" s="284" t="s">
        <v>11</v>
      </c>
      <c r="M67" s="284" t="s">
        <v>12</v>
      </c>
      <c r="N67" s="284" t="s">
        <v>13</v>
      </c>
      <c r="O67" s="284" t="s">
        <v>14</v>
      </c>
      <c r="P67" s="284" t="s">
        <v>15</v>
      </c>
      <c r="Q67" s="284" t="s">
        <v>16</v>
      </c>
      <c r="R67" s="284" t="s">
        <v>17</v>
      </c>
      <c r="S67" s="284" t="s">
        <v>18</v>
      </c>
      <c r="T67" s="286" t="s">
        <v>19</v>
      </c>
      <c r="U67" s="286" t="s">
        <v>20</v>
      </c>
      <c r="V67" s="286" t="s">
        <v>21</v>
      </c>
      <c r="W67" s="284" t="s">
        <v>22</v>
      </c>
      <c r="X67" s="284" t="s">
        <v>23</v>
      </c>
      <c r="Y67" s="284" t="s">
        <v>24</v>
      </c>
      <c r="Z67" s="284" t="s">
        <v>25</v>
      </c>
      <c r="AA67" s="284" t="s">
        <v>26</v>
      </c>
      <c r="AB67" s="284" t="s">
        <v>27</v>
      </c>
      <c r="AC67" s="284" t="s">
        <v>28</v>
      </c>
      <c r="AD67" s="284" t="s">
        <v>29</v>
      </c>
    </row>
    <row r="68" spans="1:30" s="334" customFormat="1" ht="16.5">
      <c r="A68" s="480">
        <v>8</v>
      </c>
      <c r="B68" s="481">
        <v>553</v>
      </c>
      <c r="C68" s="455" t="s">
        <v>288</v>
      </c>
      <c r="D68" s="455" t="s">
        <v>288</v>
      </c>
      <c r="E68" s="93">
        <v>2367</v>
      </c>
      <c r="F68" s="411" t="s">
        <v>31</v>
      </c>
      <c r="G68" s="482">
        <v>697</v>
      </c>
      <c r="H68" s="94">
        <v>4</v>
      </c>
      <c r="I68" s="94">
        <v>36</v>
      </c>
      <c r="J68" s="94">
        <v>49</v>
      </c>
      <c r="K68" s="94">
        <v>3</v>
      </c>
      <c r="L68" s="94">
        <v>48</v>
      </c>
      <c r="M68" s="94">
        <v>10</v>
      </c>
      <c r="N68" s="94">
        <v>123</v>
      </c>
      <c r="O68" s="94">
        <v>32</v>
      </c>
      <c r="P68" s="94">
        <v>26</v>
      </c>
      <c r="Q68" s="94">
        <v>70</v>
      </c>
      <c r="R68" s="446">
        <v>0</v>
      </c>
      <c r="S68" s="446">
        <v>0</v>
      </c>
      <c r="T68" s="94">
        <v>0</v>
      </c>
      <c r="U68" s="94">
        <v>0</v>
      </c>
      <c r="AB68" s="94">
        <v>0</v>
      </c>
      <c r="AC68" s="94">
        <v>6</v>
      </c>
      <c r="AD68" s="483">
        <f t="shared" ref="AD68:AD99" si="11">SUM(H68:AC68)</f>
        <v>407</v>
      </c>
    </row>
    <row r="69" spans="1:30" s="334" customFormat="1" ht="16.5">
      <c r="A69" s="480">
        <v>8</v>
      </c>
      <c r="B69" s="481">
        <v>553</v>
      </c>
      <c r="C69" s="455" t="s">
        <v>288</v>
      </c>
      <c r="D69" s="455" t="s">
        <v>288</v>
      </c>
      <c r="E69" s="93">
        <v>2367</v>
      </c>
      <c r="F69" s="561" t="s">
        <v>289</v>
      </c>
      <c r="G69" s="482">
        <v>697</v>
      </c>
      <c r="H69" s="97">
        <v>4</v>
      </c>
      <c r="I69" s="97">
        <v>55</v>
      </c>
      <c r="J69" s="97">
        <v>52</v>
      </c>
      <c r="K69" s="97">
        <v>2</v>
      </c>
      <c r="L69" s="97">
        <v>31</v>
      </c>
      <c r="M69" s="97">
        <v>7</v>
      </c>
      <c r="N69" s="97">
        <v>130</v>
      </c>
      <c r="O69" s="97">
        <v>37</v>
      </c>
      <c r="P69" s="97">
        <v>18</v>
      </c>
      <c r="Q69" s="97">
        <v>56</v>
      </c>
      <c r="R69" s="446">
        <v>0</v>
      </c>
      <c r="S69" s="446">
        <v>0</v>
      </c>
      <c r="T69" s="97">
        <v>5</v>
      </c>
      <c r="U69" s="97">
        <v>2</v>
      </c>
      <c r="AB69" s="97">
        <v>0</v>
      </c>
      <c r="AC69" s="97">
        <v>20</v>
      </c>
      <c r="AD69" s="483">
        <f t="shared" si="11"/>
        <v>419</v>
      </c>
    </row>
    <row r="70" spans="1:30" s="334" customFormat="1" ht="16.5">
      <c r="A70" s="480">
        <v>8</v>
      </c>
      <c r="B70" s="481">
        <v>553</v>
      </c>
      <c r="C70" s="455" t="s">
        <v>288</v>
      </c>
      <c r="D70" s="455" t="s">
        <v>288</v>
      </c>
      <c r="E70" s="93">
        <v>2367</v>
      </c>
      <c r="F70" s="561" t="s">
        <v>290</v>
      </c>
      <c r="G70" s="482">
        <v>697</v>
      </c>
      <c r="H70" s="97">
        <v>10</v>
      </c>
      <c r="I70" s="97">
        <v>40</v>
      </c>
      <c r="J70" s="97">
        <v>42</v>
      </c>
      <c r="K70" s="97">
        <v>0</v>
      </c>
      <c r="L70" s="97">
        <v>40</v>
      </c>
      <c r="M70" s="97">
        <v>6</v>
      </c>
      <c r="N70" s="97">
        <v>143</v>
      </c>
      <c r="O70" s="97">
        <v>41</v>
      </c>
      <c r="P70" s="97">
        <v>15</v>
      </c>
      <c r="Q70" s="97">
        <v>61</v>
      </c>
      <c r="R70" s="446">
        <v>0</v>
      </c>
      <c r="S70" s="446">
        <v>0</v>
      </c>
      <c r="T70" s="97">
        <v>2</v>
      </c>
      <c r="U70" s="97">
        <v>3</v>
      </c>
      <c r="AB70" s="97">
        <v>0</v>
      </c>
      <c r="AC70" s="97">
        <v>10</v>
      </c>
      <c r="AD70" s="483">
        <f t="shared" si="11"/>
        <v>413</v>
      </c>
    </row>
    <row r="71" spans="1:30" s="334" customFormat="1" ht="16.5">
      <c r="A71" s="480">
        <v>8</v>
      </c>
      <c r="B71" s="481">
        <v>553</v>
      </c>
      <c r="C71" s="455" t="s">
        <v>288</v>
      </c>
      <c r="D71" s="455" t="s">
        <v>288</v>
      </c>
      <c r="E71" s="93">
        <v>2367</v>
      </c>
      <c r="F71" s="561" t="s">
        <v>291</v>
      </c>
      <c r="G71" s="482">
        <v>697</v>
      </c>
      <c r="H71" s="97">
        <v>7</v>
      </c>
      <c r="I71" s="97">
        <v>36</v>
      </c>
      <c r="J71" s="97">
        <v>59</v>
      </c>
      <c r="K71" s="97">
        <v>4</v>
      </c>
      <c r="L71" s="97">
        <v>44</v>
      </c>
      <c r="M71" s="97">
        <v>14</v>
      </c>
      <c r="N71" s="97">
        <v>129</v>
      </c>
      <c r="O71" s="97">
        <v>29</v>
      </c>
      <c r="P71" s="97">
        <v>14</v>
      </c>
      <c r="Q71" s="97">
        <v>74</v>
      </c>
      <c r="R71" s="446">
        <v>0</v>
      </c>
      <c r="S71" s="446">
        <v>0</v>
      </c>
      <c r="T71" s="97">
        <v>1</v>
      </c>
      <c r="U71" s="97">
        <v>4</v>
      </c>
      <c r="AB71" s="97">
        <v>0</v>
      </c>
      <c r="AC71" s="97">
        <v>9</v>
      </c>
      <c r="AD71" s="483">
        <f t="shared" si="11"/>
        <v>424</v>
      </c>
    </row>
    <row r="72" spans="1:30" s="334" customFormat="1" ht="16.5">
      <c r="A72" s="480">
        <v>8</v>
      </c>
      <c r="B72" s="481">
        <v>553</v>
      </c>
      <c r="C72" s="455" t="s">
        <v>288</v>
      </c>
      <c r="D72" s="455" t="s">
        <v>288</v>
      </c>
      <c r="E72" s="93">
        <v>2367</v>
      </c>
      <c r="F72" s="562" t="s">
        <v>292</v>
      </c>
      <c r="G72" s="482">
        <v>697</v>
      </c>
      <c r="H72" s="97">
        <v>4</v>
      </c>
      <c r="I72" s="97">
        <v>35</v>
      </c>
      <c r="J72" s="97">
        <v>33</v>
      </c>
      <c r="K72" s="97">
        <v>1</v>
      </c>
      <c r="L72" s="97">
        <v>43</v>
      </c>
      <c r="M72" s="97">
        <v>8</v>
      </c>
      <c r="N72" s="97">
        <v>118</v>
      </c>
      <c r="O72" s="97">
        <v>33</v>
      </c>
      <c r="P72" s="97">
        <v>24</v>
      </c>
      <c r="Q72" s="97">
        <v>53</v>
      </c>
      <c r="R72" s="446">
        <v>0</v>
      </c>
      <c r="S72" s="446">
        <v>0</v>
      </c>
      <c r="T72" s="97">
        <v>3</v>
      </c>
      <c r="U72" s="97">
        <v>3</v>
      </c>
      <c r="AB72" s="97">
        <v>0</v>
      </c>
      <c r="AC72" s="97">
        <v>12</v>
      </c>
      <c r="AD72" s="483">
        <f t="shared" si="11"/>
        <v>370</v>
      </c>
    </row>
    <row r="73" spans="1:30" s="334" customFormat="1" ht="16.5">
      <c r="A73" s="480">
        <v>8</v>
      </c>
      <c r="B73" s="481">
        <v>553</v>
      </c>
      <c r="C73" s="455" t="s">
        <v>288</v>
      </c>
      <c r="D73" s="455" t="s">
        <v>288</v>
      </c>
      <c r="E73" s="93">
        <v>2368</v>
      </c>
      <c r="F73" s="411" t="s">
        <v>31</v>
      </c>
      <c r="G73" s="482">
        <v>557</v>
      </c>
      <c r="H73" s="97">
        <v>2</v>
      </c>
      <c r="I73" s="97">
        <v>40</v>
      </c>
      <c r="J73" s="97">
        <v>46</v>
      </c>
      <c r="K73" s="97">
        <v>4</v>
      </c>
      <c r="L73" s="97">
        <v>45</v>
      </c>
      <c r="M73" s="97">
        <v>7</v>
      </c>
      <c r="N73" s="97">
        <v>82</v>
      </c>
      <c r="O73" s="97">
        <v>9</v>
      </c>
      <c r="P73" s="97">
        <v>22</v>
      </c>
      <c r="Q73" s="97">
        <v>42</v>
      </c>
      <c r="R73" s="446">
        <v>0</v>
      </c>
      <c r="S73" s="446">
        <v>0</v>
      </c>
      <c r="T73" s="97">
        <v>2</v>
      </c>
      <c r="U73" s="97">
        <v>0</v>
      </c>
      <c r="AB73" s="97">
        <v>0</v>
      </c>
      <c r="AC73" s="97">
        <v>8</v>
      </c>
      <c r="AD73" s="483">
        <f t="shared" si="11"/>
        <v>309</v>
      </c>
    </row>
    <row r="74" spans="1:30" s="334" customFormat="1" ht="16.5">
      <c r="A74" s="480">
        <v>8</v>
      </c>
      <c r="B74" s="481">
        <v>553</v>
      </c>
      <c r="C74" s="455" t="s">
        <v>288</v>
      </c>
      <c r="D74" s="455" t="s">
        <v>288</v>
      </c>
      <c r="E74" s="93">
        <v>2368</v>
      </c>
      <c r="F74" s="561" t="s">
        <v>289</v>
      </c>
      <c r="G74" s="482">
        <v>557</v>
      </c>
      <c r="H74" s="97">
        <v>5</v>
      </c>
      <c r="I74" s="97">
        <v>37</v>
      </c>
      <c r="J74" s="97">
        <v>35</v>
      </c>
      <c r="K74" s="97">
        <v>3</v>
      </c>
      <c r="L74" s="97">
        <v>49</v>
      </c>
      <c r="M74" s="97">
        <v>8</v>
      </c>
      <c r="N74" s="97">
        <v>80</v>
      </c>
      <c r="O74" s="97">
        <v>16</v>
      </c>
      <c r="P74" s="97">
        <v>12</v>
      </c>
      <c r="Q74" s="97">
        <v>69</v>
      </c>
      <c r="R74" s="446">
        <v>0</v>
      </c>
      <c r="S74" s="446">
        <v>0</v>
      </c>
      <c r="T74" s="97">
        <v>0</v>
      </c>
      <c r="U74" s="97">
        <v>1</v>
      </c>
      <c r="AB74" s="97">
        <v>0</v>
      </c>
      <c r="AC74" s="97">
        <v>3</v>
      </c>
      <c r="AD74" s="483">
        <f t="shared" si="11"/>
        <v>318</v>
      </c>
    </row>
    <row r="75" spans="1:30" s="334" customFormat="1" ht="16.5">
      <c r="A75" s="480">
        <v>8</v>
      </c>
      <c r="B75" s="481">
        <v>553</v>
      </c>
      <c r="C75" s="455" t="s">
        <v>288</v>
      </c>
      <c r="D75" s="455" t="s">
        <v>288</v>
      </c>
      <c r="E75" s="93">
        <v>2368</v>
      </c>
      <c r="F75" s="561" t="s">
        <v>290</v>
      </c>
      <c r="G75" s="482">
        <v>557</v>
      </c>
      <c r="H75" s="97">
        <v>6</v>
      </c>
      <c r="I75" s="97">
        <v>44</v>
      </c>
      <c r="J75" s="97">
        <v>31</v>
      </c>
      <c r="K75" s="97">
        <v>5</v>
      </c>
      <c r="L75" s="97">
        <v>43</v>
      </c>
      <c r="M75" s="97">
        <v>6</v>
      </c>
      <c r="N75" s="97">
        <v>93</v>
      </c>
      <c r="O75" s="97">
        <v>14</v>
      </c>
      <c r="P75" s="97">
        <v>14</v>
      </c>
      <c r="Q75" s="97">
        <v>47</v>
      </c>
      <c r="R75" s="446">
        <v>0</v>
      </c>
      <c r="S75" s="446">
        <v>0</v>
      </c>
      <c r="T75" s="97">
        <v>2</v>
      </c>
      <c r="U75" s="97">
        <v>3</v>
      </c>
      <c r="AB75" s="97">
        <v>0</v>
      </c>
      <c r="AC75" s="97">
        <v>4</v>
      </c>
      <c r="AD75" s="483">
        <f t="shared" si="11"/>
        <v>312</v>
      </c>
    </row>
    <row r="76" spans="1:30" s="334" customFormat="1" ht="16.5">
      <c r="A76" s="480">
        <v>8</v>
      </c>
      <c r="B76" s="481">
        <v>553</v>
      </c>
      <c r="C76" s="455" t="s">
        <v>288</v>
      </c>
      <c r="D76" s="455" t="s">
        <v>288</v>
      </c>
      <c r="E76" s="93">
        <v>2368</v>
      </c>
      <c r="F76" s="562" t="s">
        <v>293</v>
      </c>
      <c r="G76" s="553"/>
      <c r="H76" s="97">
        <v>0</v>
      </c>
      <c r="I76" s="97">
        <v>5</v>
      </c>
      <c r="J76" s="97">
        <v>4</v>
      </c>
      <c r="K76" s="97">
        <v>0</v>
      </c>
      <c r="L76" s="97">
        <v>7</v>
      </c>
      <c r="M76" s="97">
        <v>2</v>
      </c>
      <c r="N76" s="97">
        <v>10</v>
      </c>
      <c r="O76" s="97">
        <v>7</v>
      </c>
      <c r="P76" s="97">
        <v>0</v>
      </c>
      <c r="Q76" s="97">
        <v>6</v>
      </c>
      <c r="R76" s="446">
        <v>0</v>
      </c>
      <c r="S76" s="446">
        <v>0</v>
      </c>
      <c r="T76" s="97">
        <v>0</v>
      </c>
      <c r="U76" s="97">
        <v>0</v>
      </c>
      <c r="AB76" s="97">
        <v>0</v>
      </c>
      <c r="AC76" s="97">
        <v>0</v>
      </c>
      <c r="AD76" s="483">
        <f t="shared" si="11"/>
        <v>41</v>
      </c>
    </row>
    <row r="77" spans="1:30" s="334" customFormat="1" ht="16.5">
      <c r="A77" s="480">
        <v>8</v>
      </c>
      <c r="B77" s="481">
        <v>553</v>
      </c>
      <c r="C77" s="455" t="s">
        <v>288</v>
      </c>
      <c r="D77" s="455" t="s">
        <v>288</v>
      </c>
      <c r="E77" s="93">
        <v>2368</v>
      </c>
      <c r="F77" s="561" t="s">
        <v>294</v>
      </c>
      <c r="G77" s="553"/>
      <c r="H77" s="97">
        <v>1</v>
      </c>
      <c r="I77" s="97">
        <v>6</v>
      </c>
      <c r="J77" s="97">
        <v>5</v>
      </c>
      <c r="K77" s="97">
        <v>0</v>
      </c>
      <c r="L77" s="97">
        <v>10</v>
      </c>
      <c r="M77" s="97">
        <v>2</v>
      </c>
      <c r="N77" s="97">
        <v>7</v>
      </c>
      <c r="O77" s="97">
        <v>6</v>
      </c>
      <c r="P77" s="97">
        <v>2</v>
      </c>
      <c r="Q77" s="97">
        <v>8</v>
      </c>
      <c r="R77" s="446">
        <v>0</v>
      </c>
      <c r="S77" s="446">
        <v>0</v>
      </c>
      <c r="T77" s="97">
        <v>0</v>
      </c>
      <c r="U77" s="97">
        <v>2</v>
      </c>
      <c r="AB77" s="97">
        <v>0</v>
      </c>
      <c r="AC77" s="97">
        <v>0</v>
      </c>
      <c r="AD77" s="483">
        <f t="shared" si="11"/>
        <v>49</v>
      </c>
    </row>
    <row r="78" spans="1:30" s="334" customFormat="1" ht="16.5">
      <c r="A78" s="480">
        <v>8</v>
      </c>
      <c r="B78" s="481">
        <v>553</v>
      </c>
      <c r="C78" s="455" t="s">
        <v>288</v>
      </c>
      <c r="D78" s="455" t="s">
        <v>288</v>
      </c>
      <c r="E78" s="93">
        <v>2369</v>
      </c>
      <c r="F78" s="411" t="s">
        <v>31</v>
      </c>
      <c r="G78" s="482">
        <v>712</v>
      </c>
      <c r="H78" s="97">
        <v>4</v>
      </c>
      <c r="I78" s="97">
        <v>39</v>
      </c>
      <c r="J78" s="97">
        <v>31</v>
      </c>
      <c r="K78" s="97">
        <v>4</v>
      </c>
      <c r="L78" s="97">
        <v>66</v>
      </c>
      <c r="M78" s="97">
        <v>10</v>
      </c>
      <c r="N78" s="97">
        <v>140</v>
      </c>
      <c r="O78" s="97">
        <v>27</v>
      </c>
      <c r="P78" s="97">
        <v>24</v>
      </c>
      <c r="Q78" s="97">
        <v>59</v>
      </c>
      <c r="R78" s="446">
        <v>0</v>
      </c>
      <c r="S78" s="446">
        <v>0</v>
      </c>
      <c r="T78" s="97">
        <v>1</v>
      </c>
      <c r="U78" s="97">
        <v>2</v>
      </c>
      <c r="AB78" s="97">
        <v>0</v>
      </c>
      <c r="AC78" s="97">
        <v>10</v>
      </c>
      <c r="AD78" s="483">
        <f t="shared" si="11"/>
        <v>417</v>
      </c>
    </row>
    <row r="79" spans="1:30" s="334" customFormat="1" ht="16.5">
      <c r="A79" s="480">
        <v>8</v>
      </c>
      <c r="B79" s="481">
        <v>553</v>
      </c>
      <c r="C79" s="455" t="s">
        <v>288</v>
      </c>
      <c r="D79" s="455" t="s">
        <v>288</v>
      </c>
      <c r="E79" s="93">
        <v>2369</v>
      </c>
      <c r="F79" s="561" t="s">
        <v>289</v>
      </c>
      <c r="G79" s="482">
        <v>711</v>
      </c>
      <c r="H79" s="97">
        <v>4</v>
      </c>
      <c r="I79" s="97">
        <v>40</v>
      </c>
      <c r="J79" s="97">
        <v>35</v>
      </c>
      <c r="K79" s="97">
        <v>3</v>
      </c>
      <c r="L79" s="97">
        <v>45</v>
      </c>
      <c r="M79" s="97">
        <v>14</v>
      </c>
      <c r="N79" s="97">
        <v>132</v>
      </c>
      <c r="O79" s="97">
        <v>26</v>
      </c>
      <c r="P79" s="97">
        <v>56</v>
      </c>
      <c r="Q79" s="97">
        <v>57</v>
      </c>
      <c r="R79" s="446">
        <v>0</v>
      </c>
      <c r="S79" s="446">
        <v>0</v>
      </c>
      <c r="T79" s="97">
        <v>1</v>
      </c>
      <c r="U79" s="97">
        <v>3</v>
      </c>
      <c r="AB79" s="97">
        <v>0</v>
      </c>
      <c r="AC79" s="97">
        <v>8</v>
      </c>
      <c r="AD79" s="483">
        <f t="shared" si="11"/>
        <v>424</v>
      </c>
    </row>
    <row r="80" spans="1:30" s="334" customFormat="1" ht="16.5">
      <c r="A80" s="480">
        <v>8</v>
      </c>
      <c r="B80" s="481">
        <v>553</v>
      </c>
      <c r="C80" s="455" t="s">
        <v>288</v>
      </c>
      <c r="D80" s="455" t="s">
        <v>288</v>
      </c>
      <c r="E80" s="93">
        <v>2370</v>
      </c>
      <c r="F80" s="411" t="s">
        <v>31</v>
      </c>
      <c r="G80" s="482">
        <v>485</v>
      </c>
      <c r="H80" s="97">
        <v>1</v>
      </c>
      <c r="I80" s="97">
        <v>35</v>
      </c>
      <c r="J80" s="97">
        <v>29</v>
      </c>
      <c r="K80" s="97">
        <v>6</v>
      </c>
      <c r="L80" s="97">
        <v>23</v>
      </c>
      <c r="M80" s="97">
        <v>7</v>
      </c>
      <c r="N80" s="97">
        <v>98</v>
      </c>
      <c r="O80" s="97">
        <v>28</v>
      </c>
      <c r="P80" s="97">
        <v>16</v>
      </c>
      <c r="Q80" s="97">
        <v>35</v>
      </c>
      <c r="R80" s="446">
        <v>0</v>
      </c>
      <c r="S80" s="446">
        <v>0</v>
      </c>
      <c r="T80" s="97">
        <v>2</v>
      </c>
      <c r="U80" s="97">
        <v>0</v>
      </c>
      <c r="AB80" s="97">
        <v>0</v>
      </c>
      <c r="AC80" s="97">
        <v>8</v>
      </c>
      <c r="AD80" s="483">
        <f t="shared" si="11"/>
        <v>288</v>
      </c>
    </row>
    <row r="81" spans="1:30" s="334" customFormat="1" ht="16.5">
      <c r="A81" s="480">
        <v>8</v>
      </c>
      <c r="B81" s="481">
        <v>553</v>
      </c>
      <c r="C81" s="455" t="s">
        <v>288</v>
      </c>
      <c r="D81" s="455" t="s">
        <v>288</v>
      </c>
      <c r="E81" s="93">
        <v>2370</v>
      </c>
      <c r="F81" s="561" t="s">
        <v>289</v>
      </c>
      <c r="G81" s="482">
        <v>484</v>
      </c>
      <c r="H81" s="97">
        <v>1</v>
      </c>
      <c r="I81" s="97">
        <v>35</v>
      </c>
      <c r="J81" s="97">
        <v>28</v>
      </c>
      <c r="K81" s="97">
        <v>2</v>
      </c>
      <c r="L81" s="97">
        <v>20</v>
      </c>
      <c r="M81" s="97">
        <v>6</v>
      </c>
      <c r="N81" s="97">
        <v>94</v>
      </c>
      <c r="O81" s="97">
        <v>30</v>
      </c>
      <c r="P81" s="97">
        <v>20</v>
      </c>
      <c r="Q81" s="97">
        <v>40</v>
      </c>
      <c r="R81" s="446">
        <v>0</v>
      </c>
      <c r="S81" s="446">
        <v>0</v>
      </c>
      <c r="T81" s="97">
        <v>1</v>
      </c>
      <c r="U81" s="97">
        <v>1</v>
      </c>
      <c r="AB81" s="97">
        <v>0</v>
      </c>
      <c r="AC81" s="97">
        <v>3</v>
      </c>
      <c r="AD81" s="483">
        <f t="shared" si="11"/>
        <v>281</v>
      </c>
    </row>
    <row r="82" spans="1:30" s="334" customFormat="1" ht="16.5">
      <c r="A82" s="480">
        <v>8</v>
      </c>
      <c r="B82" s="481">
        <v>553</v>
      </c>
      <c r="C82" s="455" t="s">
        <v>288</v>
      </c>
      <c r="D82" s="455" t="s">
        <v>288</v>
      </c>
      <c r="E82" s="93">
        <v>2371</v>
      </c>
      <c r="F82" s="411" t="s">
        <v>31</v>
      </c>
      <c r="G82" s="482">
        <v>538</v>
      </c>
      <c r="H82" s="97">
        <v>3</v>
      </c>
      <c r="I82" s="97">
        <v>42</v>
      </c>
      <c r="J82" s="97">
        <v>37</v>
      </c>
      <c r="K82" s="97">
        <v>0</v>
      </c>
      <c r="L82" s="97">
        <v>33</v>
      </c>
      <c r="M82" s="97">
        <v>5</v>
      </c>
      <c r="N82" s="97">
        <v>136</v>
      </c>
      <c r="O82" s="97">
        <v>12</v>
      </c>
      <c r="P82" s="97">
        <v>16</v>
      </c>
      <c r="Q82" s="97">
        <v>32</v>
      </c>
      <c r="R82" s="446">
        <v>0</v>
      </c>
      <c r="S82" s="446">
        <v>0</v>
      </c>
      <c r="T82" s="97">
        <v>2</v>
      </c>
      <c r="U82" s="97">
        <v>1</v>
      </c>
      <c r="AB82" s="97">
        <v>0</v>
      </c>
      <c r="AC82" s="97">
        <v>2</v>
      </c>
      <c r="AD82" s="483">
        <f t="shared" si="11"/>
        <v>321</v>
      </c>
    </row>
    <row r="83" spans="1:30" s="334" customFormat="1" ht="16.5">
      <c r="A83" s="480">
        <v>8</v>
      </c>
      <c r="B83" s="481">
        <v>553</v>
      </c>
      <c r="C83" s="455" t="s">
        <v>288</v>
      </c>
      <c r="D83" s="455" t="s">
        <v>288</v>
      </c>
      <c r="E83" s="93">
        <v>2371</v>
      </c>
      <c r="F83" s="561" t="s">
        <v>289</v>
      </c>
      <c r="G83" s="482">
        <v>538</v>
      </c>
      <c r="H83" s="97">
        <v>3</v>
      </c>
      <c r="I83" s="97">
        <v>42</v>
      </c>
      <c r="J83" s="97">
        <v>30</v>
      </c>
      <c r="K83" s="97">
        <v>0</v>
      </c>
      <c r="L83" s="97">
        <v>29</v>
      </c>
      <c r="M83" s="97">
        <v>6</v>
      </c>
      <c r="N83" s="97">
        <v>128</v>
      </c>
      <c r="O83" s="97">
        <v>9</v>
      </c>
      <c r="P83" s="97">
        <v>19</v>
      </c>
      <c r="Q83" s="97">
        <v>51</v>
      </c>
      <c r="R83" s="446">
        <v>0</v>
      </c>
      <c r="S83" s="446">
        <v>0</v>
      </c>
      <c r="T83" s="97">
        <v>1</v>
      </c>
      <c r="U83" s="97">
        <v>1</v>
      </c>
      <c r="AB83" s="97">
        <v>0</v>
      </c>
      <c r="AC83" s="97">
        <v>6</v>
      </c>
      <c r="AD83" s="483">
        <f t="shared" si="11"/>
        <v>325</v>
      </c>
    </row>
    <row r="84" spans="1:30" s="334" customFormat="1" ht="16.5">
      <c r="A84" s="480">
        <v>8</v>
      </c>
      <c r="B84" s="481">
        <v>553</v>
      </c>
      <c r="C84" s="455" t="s">
        <v>288</v>
      </c>
      <c r="D84" s="455" t="s">
        <v>288</v>
      </c>
      <c r="E84" s="93">
        <v>2371</v>
      </c>
      <c r="F84" s="562" t="s">
        <v>290</v>
      </c>
      <c r="G84" s="482">
        <v>538</v>
      </c>
      <c r="H84" s="97">
        <v>7</v>
      </c>
      <c r="I84" s="97">
        <v>55</v>
      </c>
      <c r="J84" s="97">
        <v>31</v>
      </c>
      <c r="K84" s="97">
        <v>2</v>
      </c>
      <c r="L84" s="97">
        <v>25</v>
      </c>
      <c r="M84" s="97">
        <v>14</v>
      </c>
      <c r="N84" s="97">
        <v>122</v>
      </c>
      <c r="O84" s="97">
        <v>4</v>
      </c>
      <c r="P84" s="97">
        <v>18</v>
      </c>
      <c r="Q84" s="97">
        <v>42</v>
      </c>
      <c r="R84" s="446">
        <v>0</v>
      </c>
      <c r="S84" s="446">
        <v>0</v>
      </c>
      <c r="T84" s="97">
        <v>1</v>
      </c>
      <c r="U84" s="97">
        <v>1</v>
      </c>
      <c r="AB84" s="97">
        <v>0</v>
      </c>
      <c r="AC84" s="97">
        <v>6</v>
      </c>
      <c r="AD84" s="483">
        <f t="shared" si="11"/>
        <v>328</v>
      </c>
    </row>
    <row r="85" spans="1:30" s="334" customFormat="1" ht="16.5">
      <c r="A85" s="480">
        <v>8</v>
      </c>
      <c r="B85" s="481">
        <v>553</v>
      </c>
      <c r="C85" s="455" t="s">
        <v>288</v>
      </c>
      <c r="D85" s="455" t="s">
        <v>288</v>
      </c>
      <c r="E85" s="93">
        <v>2372</v>
      </c>
      <c r="F85" s="411" t="s">
        <v>31</v>
      </c>
      <c r="G85" s="482">
        <v>658</v>
      </c>
      <c r="H85" s="97">
        <v>6</v>
      </c>
      <c r="I85" s="97">
        <v>59</v>
      </c>
      <c r="J85" s="97">
        <v>53</v>
      </c>
      <c r="K85" s="97">
        <v>2</v>
      </c>
      <c r="L85" s="97">
        <v>21</v>
      </c>
      <c r="M85" s="97">
        <v>6</v>
      </c>
      <c r="N85" s="97">
        <v>132</v>
      </c>
      <c r="O85" s="97">
        <v>22</v>
      </c>
      <c r="P85" s="97">
        <v>21</v>
      </c>
      <c r="Q85" s="97">
        <v>49</v>
      </c>
      <c r="R85" s="446">
        <v>0</v>
      </c>
      <c r="S85" s="446">
        <v>0</v>
      </c>
      <c r="T85" s="97">
        <v>1</v>
      </c>
      <c r="U85" s="97">
        <v>2</v>
      </c>
      <c r="AB85" s="97">
        <v>0</v>
      </c>
      <c r="AC85" s="97">
        <v>7</v>
      </c>
      <c r="AD85" s="483">
        <f t="shared" si="11"/>
        <v>381</v>
      </c>
    </row>
    <row r="86" spans="1:30" s="334" customFormat="1" ht="16.5">
      <c r="A86" s="480">
        <v>8</v>
      </c>
      <c r="B86" s="481">
        <v>553</v>
      </c>
      <c r="C86" s="455" t="s">
        <v>288</v>
      </c>
      <c r="D86" s="455" t="s">
        <v>288</v>
      </c>
      <c r="E86" s="93">
        <v>2372</v>
      </c>
      <c r="F86" s="561" t="s">
        <v>289</v>
      </c>
      <c r="G86" s="482">
        <v>658</v>
      </c>
      <c r="H86" s="97">
        <v>2</v>
      </c>
      <c r="I86" s="97">
        <v>56</v>
      </c>
      <c r="J86" s="97">
        <v>57</v>
      </c>
      <c r="K86" s="97">
        <v>2</v>
      </c>
      <c r="L86" s="97">
        <v>18</v>
      </c>
      <c r="M86" s="97">
        <v>12</v>
      </c>
      <c r="N86" s="97">
        <v>142</v>
      </c>
      <c r="O86" s="97">
        <v>29</v>
      </c>
      <c r="P86" s="97">
        <v>24</v>
      </c>
      <c r="Q86" s="97">
        <v>62</v>
      </c>
      <c r="R86" s="446">
        <v>0</v>
      </c>
      <c r="S86" s="446">
        <v>0</v>
      </c>
      <c r="T86" s="97">
        <v>2</v>
      </c>
      <c r="U86" s="97">
        <v>5</v>
      </c>
      <c r="AB86" s="97">
        <v>0</v>
      </c>
      <c r="AC86" s="97">
        <v>7</v>
      </c>
      <c r="AD86" s="483">
        <f t="shared" si="11"/>
        <v>418</v>
      </c>
    </row>
    <row r="87" spans="1:30" s="334" customFormat="1" ht="16.5">
      <c r="A87" s="480">
        <v>8</v>
      </c>
      <c r="B87" s="481">
        <v>553</v>
      </c>
      <c r="C87" s="455" t="s">
        <v>288</v>
      </c>
      <c r="D87" s="455" t="s">
        <v>288</v>
      </c>
      <c r="E87" s="93">
        <v>2373</v>
      </c>
      <c r="F87" s="411" t="s">
        <v>31</v>
      </c>
      <c r="G87" s="482">
        <v>655</v>
      </c>
      <c r="H87" s="97">
        <v>4</v>
      </c>
      <c r="I87" s="97">
        <v>46</v>
      </c>
      <c r="J87" s="97">
        <v>44</v>
      </c>
      <c r="K87" s="97">
        <v>4</v>
      </c>
      <c r="L87" s="97">
        <v>41</v>
      </c>
      <c r="M87" s="97">
        <v>7</v>
      </c>
      <c r="N87" s="97">
        <v>127</v>
      </c>
      <c r="O87" s="97">
        <v>19</v>
      </c>
      <c r="P87" s="97">
        <v>20</v>
      </c>
      <c r="Q87" s="97">
        <v>64</v>
      </c>
      <c r="R87" s="446">
        <v>0</v>
      </c>
      <c r="S87" s="446">
        <v>0</v>
      </c>
      <c r="T87" s="97">
        <v>1</v>
      </c>
      <c r="U87" s="97">
        <v>0</v>
      </c>
      <c r="AB87" s="97">
        <v>0</v>
      </c>
      <c r="AC87" s="97">
        <v>7</v>
      </c>
      <c r="AD87" s="483">
        <f t="shared" si="11"/>
        <v>384</v>
      </c>
    </row>
    <row r="88" spans="1:30" s="334" customFormat="1" ht="16.5">
      <c r="A88" s="480">
        <v>8</v>
      </c>
      <c r="B88" s="481">
        <v>553</v>
      </c>
      <c r="C88" s="455" t="s">
        <v>288</v>
      </c>
      <c r="D88" s="455" t="s">
        <v>288</v>
      </c>
      <c r="E88" s="93">
        <v>2373</v>
      </c>
      <c r="F88" s="562" t="s">
        <v>289</v>
      </c>
      <c r="G88" s="482">
        <v>655</v>
      </c>
      <c r="H88" s="97">
        <v>2</v>
      </c>
      <c r="I88" s="97">
        <v>59</v>
      </c>
      <c r="J88" s="97">
        <v>49</v>
      </c>
      <c r="K88" s="97">
        <v>1</v>
      </c>
      <c r="L88" s="97">
        <v>33</v>
      </c>
      <c r="M88" s="97">
        <v>9</v>
      </c>
      <c r="N88" s="97">
        <v>116</v>
      </c>
      <c r="O88" s="97">
        <v>21</v>
      </c>
      <c r="P88" s="97">
        <v>13</v>
      </c>
      <c r="Q88" s="97">
        <v>71</v>
      </c>
      <c r="R88" s="446">
        <v>0</v>
      </c>
      <c r="S88" s="446">
        <v>0</v>
      </c>
      <c r="T88" s="97">
        <v>4</v>
      </c>
      <c r="U88" s="97">
        <v>1</v>
      </c>
      <c r="AB88" s="97">
        <v>0</v>
      </c>
      <c r="AC88" s="97">
        <v>14</v>
      </c>
      <c r="AD88" s="483">
        <f t="shared" si="11"/>
        <v>393</v>
      </c>
    </row>
    <row r="89" spans="1:30" s="334" customFormat="1" ht="16.5">
      <c r="A89" s="480">
        <v>8</v>
      </c>
      <c r="B89" s="481">
        <v>553</v>
      </c>
      <c r="C89" s="455" t="s">
        <v>288</v>
      </c>
      <c r="D89" s="455" t="s">
        <v>288</v>
      </c>
      <c r="E89" s="93">
        <v>2373</v>
      </c>
      <c r="F89" s="561" t="s">
        <v>290</v>
      </c>
      <c r="G89" s="482">
        <v>655</v>
      </c>
      <c r="H89" s="97">
        <v>1</v>
      </c>
      <c r="I89" s="97">
        <v>36</v>
      </c>
      <c r="J89" s="97">
        <v>41</v>
      </c>
      <c r="K89" s="97">
        <v>1</v>
      </c>
      <c r="L89" s="97">
        <v>47</v>
      </c>
      <c r="M89" s="97">
        <v>6</v>
      </c>
      <c r="N89" s="97">
        <v>111</v>
      </c>
      <c r="O89" s="97">
        <v>16</v>
      </c>
      <c r="P89" s="97">
        <v>12</v>
      </c>
      <c r="Q89" s="97">
        <v>96</v>
      </c>
      <c r="R89" s="446">
        <v>0</v>
      </c>
      <c r="S89" s="446">
        <v>0</v>
      </c>
      <c r="T89" s="97">
        <v>0</v>
      </c>
      <c r="U89" s="97">
        <v>0</v>
      </c>
      <c r="AB89" s="97">
        <v>0</v>
      </c>
      <c r="AC89" s="97">
        <v>7</v>
      </c>
      <c r="AD89" s="483">
        <f t="shared" si="11"/>
        <v>374</v>
      </c>
    </row>
    <row r="90" spans="1:30" s="334" customFormat="1" ht="16.5">
      <c r="A90" s="480">
        <v>8</v>
      </c>
      <c r="B90" s="481">
        <v>553</v>
      </c>
      <c r="C90" s="455" t="s">
        <v>288</v>
      </c>
      <c r="D90" s="455" t="s">
        <v>288</v>
      </c>
      <c r="E90" s="93">
        <v>2373</v>
      </c>
      <c r="F90" s="561" t="s">
        <v>291</v>
      </c>
      <c r="G90" s="482">
        <v>655</v>
      </c>
      <c r="H90" s="97">
        <v>2</v>
      </c>
      <c r="I90" s="97">
        <v>39</v>
      </c>
      <c r="J90" s="97">
        <v>51</v>
      </c>
      <c r="K90" s="97">
        <v>1</v>
      </c>
      <c r="L90" s="97">
        <v>35</v>
      </c>
      <c r="M90" s="97">
        <v>3</v>
      </c>
      <c r="N90" s="97">
        <v>115</v>
      </c>
      <c r="O90" s="97">
        <v>26</v>
      </c>
      <c r="P90" s="97">
        <v>15</v>
      </c>
      <c r="Q90" s="97">
        <v>72</v>
      </c>
      <c r="R90" s="446">
        <v>0</v>
      </c>
      <c r="S90" s="446">
        <v>0</v>
      </c>
      <c r="T90" s="97">
        <v>1</v>
      </c>
      <c r="U90" s="97">
        <v>1</v>
      </c>
      <c r="AB90" s="97">
        <v>1</v>
      </c>
      <c r="AC90" s="97">
        <v>2</v>
      </c>
      <c r="AD90" s="483">
        <f t="shared" si="11"/>
        <v>364</v>
      </c>
    </row>
    <row r="91" spans="1:30" s="334" customFormat="1" ht="16.5">
      <c r="A91" s="480">
        <v>8</v>
      </c>
      <c r="B91" s="481">
        <v>553</v>
      </c>
      <c r="C91" s="455" t="s">
        <v>288</v>
      </c>
      <c r="D91" s="455" t="s">
        <v>288</v>
      </c>
      <c r="E91" s="93">
        <v>2373</v>
      </c>
      <c r="F91" s="561" t="s">
        <v>292</v>
      </c>
      <c r="G91" s="482">
        <v>655</v>
      </c>
      <c r="H91" s="97">
        <v>1</v>
      </c>
      <c r="I91" s="97">
        <v>60</v>
      </c>
      <c r="J91" s="97">
        <v>42</v>
      </c>
      <c r="K91" s="97">
        <v>10</v>
      </c>
      <c r="L91" s="97">
        <v>20</v>
      </c>
      <c r="M91" s="97">
        <v>4</v>
      </c>
      <c r="N91" s="97">
        <v>104</v>
      </c>
      <c r="O91" s="97">
        <v>16</v>
      </c>
      <c r="P91" s="97">
        <v>20</v>
      </c>
      <c r="Q91" s="97">
        <v>73</v>
      </c>
      <c r="R91" s="446">
        <v>0</v>
      </c>
      <c r="S91" s="446">
        <v>0</v>
      </c>
      <c r="T91" s="97">
        <v>5</v>
      </c>
      <c r="U91" s="97">
        <v>0</v>
      </c>
      <c r="AB91" s="97">
        <v>0</v>
      </c>
      <c r="AC91" s="97">
        <v>12</v>
      </c>
      <c r="AD91" s="483">
        <f t="shared" si="11"/>
        <v>367</v>
      </c>
    </row>
    <row r="92" spans="1:30" s="334" customFormat="1" ht="16.5">
      <c r="A92" s="480">
        <v>8</v>
      </c>
      <c r="B92" s="481">
        <v>553</v>
      </c>
      <c r="C92" s="455" t="s">
        <v>288</v>
      </c>
      <c r="D92" s="455" t="s">
        <v>288</v>
      </c>
      <c r="E92" s="93">
        <v>2373</v>
      </c>
      <c r="F92" s="562" t="s">
        <v>295</v>
      </c>
      <c r="G92" s="482">
        <v>655</v>
      </c>
      <c r="H92" s="97">
        <v>1</v>
      </c>
      <c r="I92" s="97">
        <v>35</v>
      </c>
      <c r="J92" s="97">
        <v>32</v>
      </c>
      <c r="K92" s="97">
        <v>9</v>
      </c>
      <c r="L92" s="97">
        <v>37</v>
      </c>
      <c r="M92" s="97">
        <v>6</v>
      </c>
      <c r="N92" s="97">
        <v>119</v>
      </c>
      <c r="O92" s="97">
        <v>17</v>
      </c>
      <c r="P92" s="97">
        <v>18</v>
      </c>
      <c r="Q92" s="97">
        <v>81</v>
      </c>
      <c r="R92" s="446">
        <v>0</v>
      </c>
      <c r="S92" s="446">
        <v>0</v>
      </c>
      <c r="T92" s="97">
        <v>0</v>
      </c>
      <c r="U92" s="97">
        <v>2</v>
      </c>
      <c r="AB92" s="97">
        <v>0</v>
      </c>
      <c r="AC92" s="97">
        <v>9</v>
      </c>
      <c r="AD92" s="483">
        <f t="shared" si="11"/>
        <v>366</v>
      </c>
    </row>
    <row r="93" spans="1:30" s="334" customFormat="1" ht="16.5">
      <c r="A93" s="480">
        <v>8</v>
      </c>
      <c r="B93" s="481">
        <v>553</v>
      </c>
      <c r="C93" s="455" t="s">
        <v>288</v>
      </c>
      <c r="D93" s="455" t="s">
        <v>288</v>
      </c>
      <c r="E93" s="93">
        <v>2374</v>
      </c>
      <c r="F93" s="411" t="s">
        <v>31</v>
      </c>
      <c r="G93" s="482">
        <v>672</v>
      </c>
      <c r="H93" s="97">
        <v>13</v>
      </c>
      <c r="I93" s="97">
        <v>52</v>
      </c>
      <c r="J93" s="97">
        <v>47</v>
      </c>
      <c r="K93" s="97">
        <v>6</v>
      </c>
      <c r="L93" s="97">
        <v>21</v>
      </c>
      <c r="M93" s="97">
        <v>18</v>
      </c>
      <c r="N93" s="97">
        <v>111</v>
      </c>
      <c r="O93" s="97">
        <v>13</v>
      </c>
      <c r="P93" s="97">
        <v>24</v>
      </c>
      <c r="Q93" s="97">
        <v>62</v>
      </c>
      <c r="R93" s="446">
        <v>0</v>
      </c>
      <c r="S93" s="446">
        <v>0</v>
      </c>
      <c r="T93" s="97">
        <v>4</v>
      </c>
      <c r="U93" s="97">
        <v>2</v>
      </c>
      <c r="AB93" s="97">
        <v>0</v>
      </c>
      <c r="AC93" s="97">
        <v>8</v>
      </c>
      <c r="AD93" s="483">
        <f t="shared" si="11"/>
        <v>381</v>
      </c>
    </row>
    <row r="94" spans="1:30" s="334" customFormat="1" ht="16.5">
      <c r="A94" s="480">
        <v>8</v>
      </c>
      <c r="B94" s="481">
        <v>553</v>
      </c>
      <c r="C94" s="455" t="s">
        <v>288</v>
      </c>
      <c r="D94" s="455" t="s">
        <v>288</v>
      </c>
      <c r="E94" s="93">
        <v>2374</v>
      </c>
      <c r="F94" s="561" t="s">
        <v>289</v>
      </c>
      <c r="G94" s="482">
        <v>671</v>
      </c>
      <c r="H94" s="97">
        <v>2</v>
      </c>
      <c r="I94" s="97">
        <v>54</v>
      </c>
      <c r="J94" s="97">
        <v>55</v>
      </c>
      <c r="K94" s="97">
        <v>2</v>
      </c>
      <c r="L94" s="97">
        <v>32</v>
      </c>
      <c r="M94" s="97">
        <v>36</v>
      </c>
      <c r="N94" s="97">
        <v>91</v>
      </c>
      <c r="O94" s="97">
        <v>14</v>
      </c>
      <c r="P94" s="97">
        <v>14</v>
      </c>
      <c r="Q94" s="97">
        <v>71</v>
      </c>
      <c r="R94" s="446">
        <v>0</v>
      </c>
      <c r="S94" s="446">
        <v>0</v>
      </c>
      <c r="T94" s="97">
        <v>2</v>
      </c>
      <c r="U94" s="97">
        <v>2</v>
      </c>
      <c r="AB94" s="97">
        <v>0</v>
      </c>
      <c r="AC94" s="97">
        <v>8</v>
      </c>
      <c r="AD94" s="483">
        <f t="shared" si="11"/>
        <v>383</v>
      </c>
    </row>
    <row r="95" spans="1:30" s="334" customFormat="1" ht="16.5">
      <c r="A95" s="480">
        <v>8</v>
      </c>
      <c r="B95" s="481">
        <v>553</v>
      </c>
      <c r="C95" s="455" t="s">
        <v>288</v>
      </c>
      <c r="D95" s="455" t="s">
        <v>288</v>
      </c>
      <c r="E95" s="93">
        <v>2374</v>
      </c>
      <c r="F95" s="561" t="s">
        <v>290</v>
      </c>
      <c r="G95" s="482">
        <v>671</v>
      </c>
      <c r="H95" s="97">
        <v>1</v>
      </c>
      <c r="I95" s="97">
        <v>57</v>
      </c>
      <c r="J95" s="97">
        <v>47</v>
      </c>
      <c r="K95" s="97">
        <v>3</v>
      </c>
      <c r="L95" s="97">
        <v>36</v>
      </c>
      <c r="M95" s="97">
        <v>25</v>
      </c>
      <c r="N95" s="97">
        <v>96</v>
      </c>
      <c r="O95" s="97">
        <v>13</v>
      </c>
      <c r="P95" s="97">
        <v>11</v>
      </c>
      <c r="Q95" s="97">
        <v>74</v>
      </c>
      <c r="R95" s="446">
        <v>0</v>
      </c>
      <c r="S95" s="446">
        <v>0</v>
      </c>
      <c r="T95" s="97">
        <v>1</v>
      </c>
      <c r="U95" s="97">
        <v>2</v>
      </c>
      <c r="AB95" s="97">
        <v>0</v>
      </c>
      <c r="AC95" s="97">
        <v>15</v>
      </c>
      <c r="AD95" s="483">
        <f t="shared" si="11"/>
        <v>381</v>
      </c>
    </row>
    <row r="96" spans="1:30" s="334" customFormat="1" ht="16.5">
      <c r="A96" s="480">
        <v>8</v>
      </c>
      <c r="B96" s="481">
        <v>553</v>
      </c>
      <c r="C96" s="455" t="s">
        <v>288</v>
      </c>
      <c r="D96" s="455" t="s">
        <v>288</v>
      </c>
      <c r="E96" s="93">
        <v>2374</v>
      </c>
      <c r="F96" s="562" t="s">
        <v>291</v>
      </c>
      <c r="G96" s="482">
        <v>671</v>
      </c>
      <c r="H96" s="97">
        <v>1</v>
      </c>
      <c r="I96" s="97">
        <v>63</v>
      </c>
      <c r="J96" s="97">
        <v>63</v>
      </c>
      <c r="K96" s="97">
        <v>6</v>
      </c>
      <c r="L96" s="97">
        <v>41</v>
      </c>
      <c r="M96" s="97">
        <v>22</v>
      </c>
      <c r="N96" s="97">
        <v>94</v>
      </c>
      <c r="O96" s="97">
        <v>8</v>
      </c>
      <c r="P96" s="97">
        <v>13</v>
      </c>
      <c r="Q96" s="97">
        <v>53</v>
      </c>
      <c r="R96" s="446">
        <v>0</v>
      </c>
      <c r="S96" s="446">
        <v>0</v>
      </c>
      <c r="T96" s="97">
        <v>0</v>
      </c>
      <c r="U96" s="97">
        <v>1</v>
      </c>
      <c r="AB96" s="97">
        <v>0</v>
      </c>
      <c r="AC96" s="97">
        <v>4</v>
      </c>
      <c r="AD96" s="483">
        <f t="shared" si="11"/>
        <v>369</v>
      </c>
    </row>
    <row r="97" spans="1:30" s="334" customFormat="1" ht="16.5">
      <c r="A97" s="480">
        <v>8</v>
      </c>
      <c r="B97" s="481">
        <v>553</v>
      </c>
      <c r="C97" s="455" t="s">
        <v>288</v>
      </c>
      <c r="D97" s="455" t="s">
        <v>288</v>
      </c>
      <c r="E97" s="93">
        <v>2375</v>
      </c>
      <c r="F97" s="411" t="s">
        <v>31</v>
      </c>
      <c r="G97" s="482">
        <v>670</v>
      </c>
      <c r="H97" s="97">
        <v>4</v>
      </c>
      <c r="I97" s="97">
        <v>74</v>
      </c>
      <c r="J97" s="97">
        <v>49</v>
      </c>
      <c r="K97" s="97">
        <v>6</v>
      </c>
      <c r="L97" s="97">
        <v>29</v>
      </c>
      <c r="M97" s="97">
        <v>11</v>
      </c>
      <c r="N97" s="97">
        <v>133</v>
      </c>
      <c r="O97" s="97">
        <v>11</v>
      </c>
      <c r="P97" s="97">
        <v>16</v>
      </c>
      <c r="Q97" s="97">
        <v>52</v>
      </c>
      <c r="R97" s="446">
        <v>0</v>
      </c>
      <c r="S97" s="446">
        <v>0</v>
      </c>
      <c r="T97" s="97">
        <v>1</v>
      </c>
      <c r="U97" s="97">
        <v>3</v>
      </c>
      <c r="AB97" s="97">
        <v>0</v>
      </c>
      <c r="AC97" s="97">
        <v>8</v>
      </c>
      <c r="AD97" s="483">
        <f t="shared" si="11"/>
        <v>397</v>
      </c>
    </row>
    <row r="98" spans="1:30" s="334" customFormat="1" ht="16.5">
      <c r="A98" s="480">
        <v>8</v>
      </c>
      <c r="B98" s="481">
        <v>553</v>
      </c>
      <c r="C98" s="455" t="s">
        <v>288</v>
      </c>
      <c r="D98" s="455" t="s">
        <v>288</v>
      </c>
      <c r="E98" s="93">
        <v>2375</v>
      </c>
      <c r="F98" s="561" t="s">
        <v>289</v>
      </c>
      <c r="G98" s="482">
        <v>670</v>
      </c>
      <c r="H98" s="97">
        <v>5</v>
      </c>
      <c r="I98" s="97">
        <v>89</v>
      </c>
      <c r="J98" s="97">
        <v>50</v>
      </c>
      <c r="K98" s="97">
        <v>2</v>
      </c>
      <c r="L98" s="97">
        <v>21</v>
      </c>
      <c r="M98" s="97">
        <v>16</v>
      </c>
      <c r="N98" s="97">
        <v>106</v>
      </c>
      <c r="O98" s="97">
        <v>11</v>
      </c>
      <c r="P98" s="97">
        <v>16</v>
      </c>
      <c r="Q98" s="97">
        <v>49</v>
      </c>
      <c r="R98" s="446">
        <v>0</v>
      </c>
      <c r="S98" s="446">
        <v>0</v>
      </c>
      <c r="T98" s="97">
        <v>1</v>
      </c>
      <c r="U98" s="97">
        <v>0</v>
      </c>
      <c r="AB98" s="97">
        <v>0</v>
      </c>
      <c r="AC98" s="97">
        <v>5</v>
      </c>
      <c r="AD98" s="483">
        <f t="shared" si="11"/>
        <v>371</v>
      </c>
    </row>
    <row r="99" spans="1:30" s="334" customFormat="1" ht="16.5">
      <c r="A99" s="480">
        <v>8</v>
      </c>
      <c r="B99" s="481">
        <v>553</v>
      </c>
      <c r="C99" s="455" t="s">
        <v>288</v>
      </c>
      <c r="D99" s="455" t="s">
        <v>288</v>
      </c>
      <c r="E99" s="93">
        <v>2375</v>
      </c>
      <c r="F99" s="561" t="s">
        <v>290</v>
      </c>
      <c r="G99" s="482">
        <v>669</v>
      </c>
      <c r="H99" s="97">
        <v>3</v>
      </c>
      <c r="I99" s="97">
        <v>69</v>
      </c>
      <c r="J99" s="97">
        <v>50</v>
      </c>
      <c r="K99" s="97">
        <v>3</v>
      </c>
      <c r="L99" s="97">
        <v>14</v>
      </c>
      <c r="M99" s="97">
        <v>10</v>
      </c>
      <c r="N99" s="97">
        <v>128</v>
      </c>
      <c r="O99" s="97">
        <v>21</v>
      </c>
      <c r="P99" s="97">
        <v>11</v>
      </c>
      <c r="Q99" s="97">
        <v>66</v>
      </c>
      <c r="R99" s="446">
        <v>0</v>
      </c>
      <c r="S99" s="446">
        <v>0</v>
      </c>
      <c r="T99" s="97">
        <v>3</v>
      </c>
      <c r="U99" s="97">
        <v>1</v>
      </c>
      <c r="AB99" s="97">
        <v>0</v>
      </c>
      <c r="AC99" s="97">
        <v>10</v>
      </c>
      <c r="AD99" s="483">
        <f t="shared" si="11"/>
        <v>389</v>
      </c>
    </row>
    <row r="100" spans="1:30" s="334" customFormat="1" ht="16.5">
      <c r="A100" s="480">
        <v>8</v>
      </c>
      <c r="B100" s="481">
        <v>553</v>
      </c>
      <c r="C100" s="455" t="s">
        <v>288</v>
      </c>
      <c r="D100" s="455" t="s">
        <v>288</v>
      </c>
      <c r="E100" s="93">
        <v>2375</v>
      </c>
      <c r="F100" s="562" t="s">
        <v>291</v>
      </c>
      <c r="G100" s="482">
        <v>669</v>
      </c>
      <c r="H100" s="97">
        <v>2</v>
      </c>
      <c r="I100" s="97">
        <v>58</v>
      </c>
      <c r="J100" s="97">
        <v>53</v>
      </c>
      <c r="K100" s="97">
        <v>2</v>
      </c>
      <c r="L100" s="97">
        <v>31</v>
      </c>
      <c r="M100" s="97">
        <v>9</v>
      </c>
      <c r="N100" s="97">
        <v>118</v>
      </c>
      <c r="O100" s="97">
        <v>14</v>
      </c>
      <c r="P100" s="97">
        <v>13</v>
      </c>
      <c r="Q100" s="97">
        <v>64</v>
      </c>
      <c r="R100" s="446">
        <v>0</v>
      </c>
      <c r="S100" s="446">
        <v>0</v>
      </c>
      <c r="T100" s="97">
        <v>3</v>
      </c>
      <c r="U100" s="97">
        <v>1</v>
      </c>
      <c r="AB100" s="97">
        <v>0</v>
      </c>
      <c r="AC100" s="97">
        <v>8</v>
      </c>
      <c r="AD100" s="483">
        <f t="shared" ref="AD100:AD118" si="12">SUM(H100:AC100)</f>
        <v>376</v>
      </c>
    </row>
    <row r="101" spans="1:30" s="334" customFormat="1" ht="16.5">
      <c r="A101" s="480">
        <v>8</v>
      </c>
      <c r="B101" s="481">
        <v>553</v>
      </c>
      <c r="C101" s="455" t="s">
        <v>288</v>
      </c>
      <c r="D101" s="455" t="s">
        <v>296</v>
      </c>
      <c r="E101" s="93">
        <v>2376</v>
      </c>
      <c r="F101" s="411" t="s">
        <v>31</v>
      </c>
      <c r="G101" s="482">
        <v>554</v>
      </c>
      <c r="H101" s="97">
        <v>2</v>
      </c>
      <c r="I101" s="97">
        <v>67</v>
      </c>
      <c r="J101" s="97">
        <v>28</v>
      </c>
      <c r="K101" s="97">
        <v>9</v>
      </c>
      <c r="L101" s="97">
        <v>61</v>
      </c>
      <c r="M101" s="97">
        <v>36</v>
      </c>
      <c r="N101" s="97">
        <v>99</v>
      </c>
      <c r="O101" s="97">
        <v>17</v>
      </c>
      <c r="P101" s="97">
        <v>2</v>
      </c>
      <c r="Q101" s="97">
        <v>31</v>
      </c>
      <c r="R101" s="446">
        <v>0</v>
      </c>
      <c r="S101" s="446">
        <v>0</v>
      </c>
      <c r="T101" s="97">
        <v>2</v>
      </c>
      <c r="U101" s="97">
        <v>2</v>
      </c>
      <c r="AB101" s="97">
        <v>0</v>
      </c>
      <c r="AC101" s="97">
        <v>12</v>
      </c>
      <c r="AD101" s="483">
        <f t="shared" si="12"/>
        <v>368</v>
      </c>
    </row>
    <row r="102" spans="1:30" s="334" customFormat="1" ht="16.5">
      <c r="A102" s="480">
        <v>8</v>
      </c>
      <c r="B102" s="481">
        <v>553</v>
      </c>
      <c r="C102" s="455" t="s">
        <v>288</v>
      </c>
      <c r="D102" s="455" t="s">
        <v>296</v>
      </c>
      <c r="E102" s="93">
        <v>2376</v>
      </c>
      <c r="F102" s="561" t="s">
        <v>289</v>
      </c>
      <c r="G102" s="482">
        <v>553</v>
      </c>
      <c r="H102" s="97">
        <v>3</v>
      </c>
      <c r="I102" s="97">
        <v>65</v>
      </c>
      <c r="J102" s="97">
        <v>27</v>
      </c>
      <c r="K102" s="97">
        <v>9</v>
      </c>
      <c r="L102" s="97">
        <v>55</v>
      </c>
      <c r="M102" s="97">
        <v>16</v>
      </c>
      <c r="N102" s="97">
        <v>70</v>
      </c>
      <c r="O102" s="97">
        <v>17</v>
      </c>
      <c r="P102" s="97">
        <v>9</v>
      </c>
      <c r="Q102" s="97">
        <v>31</v>
      </c>
      <c r="R102" s="446">
        <v>0</v>
      </c>
      <c r="S102" s="446">
        <v>0</v>
      </c>
      <c r="T102" s="97">
        <v>3</v>
      </c>
      <c r="U102" s="97">
        <v>3</v>
      </c>
      <c r="AB102" s="97">
        <v>0</v>
      </c>
      <c r="AC102" s="97">
        <v>9</v>
      </c>
      <c r="AD102" s="483">
        <f t="shared" si="12"/>
        <v>317</v>
      </c>
    </row>
    <row r="103" spans="1:30" s="334" customFormat="1" ht="16.5">
      <c r="A103" s="480">
        <v>8</v>
      </c>
      <c r="B103" s="481">
        <v>553</v>
      </c>
      <c r="C103" s="455" t="s">
        <v>288</v>
      </c>
      <c r="D103" s="455" t="s">
        <v>296</v>
      </c>
      <c r="E103" s="93">
        <v>2376</v>
      </c>
      <c r="F103" s="561" t="s">
        <v>290</v>
      </c>
      <c r="G103" s="482">
        <v>553</v>
      </c>
      <c r="H103" s="97">
        <v>6</v>
      </c>
      <c r="I103" s="97">
        <v>54</v>
      </c>
      <c r="J103" s="97">
        <v>41</v>
      </c>
      <c r="K103" s="97">
        <v>4</v>
      </c>
      <c r="L103" s="97">
        <v>52</v>
      </c>
      <c r="M103" s="97">
        <v>30</v>
      </c>
      <c r="N103" s="97">
        <v>68</v>
      </c>
      <c r="O103" s="97">
        <v>17</v>
      </c>
      <c r="P103" s="97">
        <v>9</v>
      </c>
      <c r="Q103" s="97">
        <v>21</v>
      </c>
      <c r="R103" s="446">
        <v>0</v>
      </c>
      <c r="S103" s="446">
        <v>0</v>
      </c>
      <c r="T103" s="97">
        <v>0</v>
      </c>
      <c r="U103" s="97">
        <v>2</v>
      </c>
      <c r="AB103" s="97">
        <v>0</v>
      </c>
      <c r="AC103" s="97">
        <v>7</v>
      </c>
      <c r="AD103" s="483">
        <f t="shared" si="12"/>
        <v>311</v>
      </c>
    </row>
    <row r="104" spans="1:30" s="334" customFormat="1" ht="16.5">
      <c r="A104" s="480">
        <v>8</v>
      </c>
      <c r="B104" s="481">
        <v>553</v>
      </c>
      <c r="C104" s="455" t="s">
        <v>288</v>
      </c>
      <c r="D104" s="455" t="s">
        <v>297</v>
      </c>
      <c r="E104" s="93">
        <v>2377</v>
      </c>
      <c r="F104" s="411" t="s">
        <v>31</v>
      </c>
      <c r="G104" s="482">
        <v>450</v>
      </c>
      <c r="H104" s="97">
        <v>4</v>
      </c>
      <c r="I104" s="97">
        <v>23</v>
      </c>
      <c r="J104" s="97">
        <v>47</v>
      </c>
      <c r="K104" s="97">
        <v>10</v>
      </c>
      <c r="L104" s="97">
        <v>10</v>
      </c>
      <c r="M104" s="97">
        <v>13</v>
      </c>
      <c r="N104" s="97">
        <v>57</v>
      </c>
      <c r="O104" s="97">
        <v>43</v>
      </c>
      <c r="P104" s="97">
        <v>4</v>
      </c>
      <c r="Q104" s="97">
        <v>48</v>
      </c>
      <c r="R104" s="446">
        <v>0</v>
      </c>
      <c r="S104" s="446">
        <v>0</v>
      </c>
      <c r="T104" s="97">
        <v>3</v>
      </c>
      <c r="U104" s="97">
        <v>0</v>
      </c>
      <c r="AB104" s="97">
        <v>0</v>
      </c>
      <c r="AC104" s="97">
        <v>21</v>
      </c>
      <c r="AD104" s="483">
        <f t="shared" si="12"/>
        <v>283</v>
      </c>
    </row>
    <row r="105" spans="1:30" s="334" customFormat="1" ht="16.5">
      <c r="A105" s="480">
        <v>8</v>
      </c>
      <c r="B105" s="481">
        <v>553</v>
      </c>
      <c r="C105" s="455" t="s">
        <v>288</v>
      </c>
      <c r="D105" s="455" t="s">
        <v>298</v>
      </c>
      <c r="E105" s="93">
        <v>2378</v>
      </c>
      <c r="F105" s="411" t="s">
        <v>31</v>
      </c>
      <c r="G105" s="482">
        <v>148</v>
      </c>
      <c r="H105" s="97">
        <v>9</v>
      </c>
      <c r="I105" s="97">
        <v>25</v>
      </c>
      <c r="J105" s="97">
        <v>4</v>
      </c>
      <c r="K105" s="97">
        <v>1</v>
      </c>
      <c r="L105" s="97">
        <v>9</v>
      </c>
      <c r="M105" s="97">
        <v>10</v>
      </c>
      <c r="N105" s="97">
        <v>5</v>
      </c>
      <c r="O105" s="97">
        <v>5</v>
      </c>
      <c r="P105" s="97">
        <v>5</v>
      </c>
      <c r="Q105" s="97">
        <v>11</v>
      </c>
      <c r="R105" s="446">
        <v>0</v>
      </c>
      <c r="S105" s="446">
        <v>0</v>
      </c>
      <c r="T105" s="97">
        <v>0</v>
      </c>
      <c r="U105" s="97">
        <v>0</v>
      </c>
      <c r="AB105" s="97">
        <v>0</v>
      </c>
      <c r="AC105" s="97">
        <v>2</v>
      </c>
      <c r="AD105" s="483">
        <f t="shared" si="12"/>
        <v>86</v>
      </c>
    </row>
    <row r="106" spans="1:30" s="334" customFormat="1" ht="16.5">
      <c r="A106" s="480">
        <v>8</v>
      </c>
      <c r="B106" s="481">
        <v>553</v>
      </c>
      <c r="C106" s="455" t="s">
        <v>288</v>
      </c>
      <c r="D106" s="455" t="s">
        <v>299</v>
      </c>
      <c r="E106" s="93">
        <v>2379</v>
      </c>
      <c r="F106" s="411" t="s">
        <v>31</v>
      </c>
      <c r="G106" s="482">
        <v>600</v>
      </c>
      <c r="H106" s="97">
        <v>2</v>
      </c>
      <c r="I106" s="97">
        <v>53</v>
      </c>
      <c r="J106" s="97">
        <v>46</v>
      </c>
      <c r="K106" s="97">
        <v>3</v>
      </c>
      <c r="L106" s="97">
        <v>29</v>
      </c>
      <c r="M106" s="97">
        <v>6</v>
      </c>
      <c r="N106" s="97">
        <v>118</v>
      </c>
      <c r="O106" s="97">
        <v>19</v>
      </c>
      <c r="P106" s="97">
        <v>5</v>
      </c>
      <c r="Q106" s="97">
        <v>80</v>
      </c>
      <c r="R106" s="446">
        <v>0</v>
      </c>
      <c r="S106" s="446">
        <v>0</v>
      </c>
      <c r="T106" s="97">
        <v>1</v>
      </c>
      <c r="U106" s="97">
        <v>0</v>
      </c>
      <c r="AB106" s="97">
        <v>0</v>
      </c>
      <c r="AC106" s="97">
        <v>13</v>
      </c>
      <c r="AD106" s="483">
        <f t="shared" si="12"/>
        <v>375</v>
      </c>
    </row>
    <row r="107" spans="1:30" s="334" customFormat="1" ht="16.5">
      <c r="A107" s="480">
        <v>8</v>
      </c>
      <c r="B107" s="481">
        <v>553</v>
      </c>
      <c r="C107" s="455" t="s">
        <v>288</v>
      </c>
      <c r="D107" s="455" t="s">
        <v>300</v>
      </c>
      <c r="E107" s="93">
        <v>2380</v>
      </c>
      <c r="F107" s="411" t="s">
        <v>31</v>
      </c>
      <c r="G107" s="482">
        <v>670</v>
      </c>
      <c r="H107" s="97">
        <v>11</v>
      </c>
      <c r="I107" s="97">
        <v>102</v>
      </c>
      <c r="J107" s="97">
        <v>48</v>
      </c>
      <c r="K107" s="97">
        <v>17</v>
      </c>
      <c r="L107" s="97">
        <v>30</v>
      </c>
      <c r="M107" s="97">
        <v>3</v>
      </c>
      <c r="N107" s="97">
        <v>92</v>
      </c>
      <c r="O107" s="97">
        <v>21</v>
      </c>
      <c r="P107" s="97">
        <v>6</v>
      </c>
      <c r="Q107" s="97">
        <v>29</v>
      </c>
      <c r="R107" s="446">
        <v>0</v>
      </c>
      <c r="S107" s="446">
        <v>0</v>
      </c>
      <c r="T107" s="97">
        <v>0</v>
      </c>
      <c r="U107" s="97">
        <v>6</v>
      </c>
      <c r="AB107" s="97">
        <v>0</v>
      </c>
      <c r="AC107" s="97">
        <v>20</v>
      </c>
      <c r="AD107" s="483">
        <f t="shared" si="12"/>
        <v>385</v>
      </c>
    </row>
    <row r="108" spans="1:30" s="334" customFormat="1" ht="16.5">
      <c r="A108" s="480">
        <v>8</v>
      </c>
      <c r="B108" s="481">
        <v>553</v>
      </c>
      <c r="C108" s="455" t="s">
        <v>288</v>
      </c>
      <c r="D108" s="455" t="s">
        <v>301</v>
      </c>
      <c r="E108" s="93">
        <v>2380</v>
      </c>
      <c r="F108" s="563" t="s">
        <v>79</v>
      </c>
      <c r="G108" s="482">
        <v>507</v>
      </c>
      <c r="H108" s="97">
        <v>2</v>
      </c>
      <c r="I108" s="97">
        <v>121</v>
      </c>
      <c r="J108" s="97">
        <v>19</v>
      </c>
      <c r="K108" s="97">
        <v>10</v>
      </c>
      <c r="L108" s="97">
        <v>11</v>
      </c>
      <c r="M108" s="97">
        <v>4</v>
      </c>
      <c r="N108" s="97">
        <v>113</v>
      </c>
      <c r="O108" s="97">
        <v>15</v>
      </c>
      <c r="P108" s="97">
        <v>4</v>
      </c>
      <c r="Q108" s="97">
        <v>20</v>
      </c>
      <c r="R108" s="446">
        <v>0</v>
      </c>
      <c r="S108" s="446">
        <v>0</v>
      </c>
      <c r="T108" s="97">
        <v>2</v>
      </c>
      <c r="U108" s="97">
        <v>2</v>
      </c>
      <c r="AB108" s="97">
        <v>0</v>
      </c>
      <c r="AC108" s="97">
        <v>5</v>
      </c>
      <c r="AD108" s="483">
        <f t="shared" si="12"/>
        <v>328</v>
      </c>
    </row>
    <row r="109" spans="1:30" s="334" customFormat="1" ht="16.5">
      <c r="A109" s="480">
        <v>8</v>
      </c>
      <c r="B109" s="481">
        <v>553</v>
      </c>
      <c r="C109" s="455" t="s">
        <v>288</v>
      </c>
      <c r="D109" s="455" t="s">
        <v>302</v>
      </c>
      <c r="E109" s="93">
        <v>2381</v>
      </c>
      <c r="F109" s="563" t="s">
        <v>31</v>
      </c>
      <c r="G109" s="482">
        <v>589</v>
      </c>
      <c r="H109" s="97">
        <v>3</v>
      </c>
      <c r="I109" s="97">
        <v>37</v>
      </c>
      <c r="J109" s="97">
        <v>38</v>
      </c>
      <c r="K109" s="97">
        <v>10</v>
      </c>
      <c r="L109" s="97">
        <v>10</v>
      </c>
      <c r="M109" s="97">
        <v>13</v>
      </c>
      <c r="N109" s="97">
        <v>121</v>
      </c>
      <c r="O109" s="97">
        <v>11</v>
      </c>
      <c r="P109" s="97">
        <v>11</v>
      </c>
      <c r="Q109" s="97">
        <v>67</v>
      </c>
      <c r="R109" s="446">
        <v>0</v>
      </c>
      <c r="S109" s="446">
        <v>0</v>
      </c>
      <c r="T109" s="97">
        <v>4</v>
      </c>
      <c r="U109" s="97">
        <v>0</v>
      </c>
      <c r="AB109" s="97">
        <v>0</v>
      </c>
      <c r="AC109" s="97">
        <v>18</v>
      </c>
      <c r="AD109" s="483">
        <f t="shared" si="12"/>
        <v>343</v>
      </c>
    </row>
    <row r="110" spans="1:30" s="334" customFormat="1" ht="16.5">
      <c r="A110" s="480">
        <v>8</v>
      </c>
      <c r="B110" s="481">
        <v>553</v>
      </c>
      <c r="C110" s="455" t="s">
        <v>288</v>
      </c>
      <c r="D110" s="455" t="s">
        <v>302</v>
      </c>
      <c r="E110" s="93">
        <v>2381</v>
      </c>
      <c r="F110" s="564" t="s">
        <v>289</v>
      </c>
      <c r="G110" s="482">
        <v>589</v>
      </c>
      <c r="H110" s="97">
        <v>3</v>
      </c>
      <c r="I110" s="97">
        <v>50</v>
      </c>
      <c r="J110" s="97">
        <v>57</v>
      </c>
      <c r="K110" s="97">
        <v>4</v>
      </c>
      <c r="L110" s="97">
        <v>10</v>
      </c>
      <c r="M110" s="97">
        <v>6</v>
      </c>
      <c r="N110" s="97">
        <v>117</v>
      </c>
      <c r="O110" s="97">
        <v>7</v>
      </c>
      <c r="P110" s="97">
        <v>9</v>
      </c>
      <c r="Q110" s="97">
        <v>51</v>
      </c>
      <c r="R110" s="446">
        <v>0</v>
      </c>
      <c r="S110" s="446">
        <v>0</v>
      </c>
      <c r="T110" s="97">
        <v>0</v>
      </c>
      <c r="U110" s="97">
        <v>0</v>
      </c>
      <c r="AB110" s="97">
        <v>0</v>
      </c>
      <c r="AC110" s="97">
        <v>16</v>
      </c>
      <c r="AD110" s="483">
        <f t="shared" si="12"/>
        <v>330</v>
      </c>
    </row>
    <row r="111" spans="1:30" s="334" customFormat="1" ht="16.5">
      <c r="A111" s="480">
        <v>8</v>
      </c>
      <c r="B111" s="481">
        <v>553</v>
      </c>
      <c r="C111" s="455" t="s">
        <v>288</v>
      </c>
      <c r="D111" s="455" t="s">
        <v>303</v>
      </c>
      <c r="E111" s="93">
        <v>2382</v>
      </c>
      <c r="F111" s="563" t="s">
        <v>31</v>
      </c>
      <c r="G111" s="482">
        <v>554</v>
      </c>
      <c r="H111" s="97">
        <v>0</v>
      </c>
      <c r="I111" s="97">
        <v>35</v>
      </c>
      <c r="J111" s="97">
        <v>46</v>
      </c>
      <c r="K111" s="97">
        <v>2</v>
      </c>
      <c r="L111" s="97">
        <v>9</v>
      </c>
      <c r="M111" s="97">
        <v>13</v>
      </c>
      <c r="N111" s="97">
        <v>126</v>
      </c>
      <c r="O111" s="97">
        <v>13</v>
      </c>
      <c r="P111" s="97">
        <v>5</v>
      </c>
      <c r="Q111" s="97">
        <v>50</v>
      </c>
      <c r="R111" s="446">
        <v>0</v>
      </c>
      <c r="S111" s="446">
        <v>0</v>
      </c>
      <c r="T111" s="97">
        <v>0</v>
      </c>
      <c r="U111" s="97">
        <v>2</v>
      </c>
      <c r="AB111" s="97">
        <v>0</v>
      </c>
      <c r="AC111" s="97">
        <v>16</v>
      </c>
      <c r="AD111" s="483">
        <f t="shared" si="12"/>
        <v>317</v>
      </c>
    </row>
    <row r="112" spans="1:30" s="334" customFormat="1" ht="16.5">
      <c r="A112" s="480">
        <v>8</v>
      </c>
      <c r="B112" s="481">
        <v>553</v>
      </c>
      <c r="C112" s="455" t="s">
        <v>288</v>
      </c>
      <c r="D112" s="455" t="s">
        <v>303</v>
      </c>
      <c r="E112" s="93">
        <v>2382</v>
      </c>
      <c r="F112" s="565" t="s">
        <v>289</v>
      </c>
      <c r="G112" s="482">
        <v>554</v>
      </c>
      <c r="H112" s="97">
        <v>0</v>
      </c>
      <c r="I112" s="97">
        <v>45</v>
      </c>
      <c r="J112" s="97">
        <v>34</v>
      </c>
      <c r="K112" s="97">
        <v>4</v>
      </c>
      <c r="L112" s="97">
        <v>6</v>
      </c>
      <c r="M112" s="97">
        <v>12</v>
      </c>
      <c r="N112" s="97">
        <v>136</v>
      </c>
      <c r="O112" s="97">
        <v>9</v>
      </c>
      <c r="P112" s="97">
        <v>8</v>
      </c>
      <c r="Q112" s="97">
        <v>61</v>
      </c>
      <c r="R112" s="446">
        <v>0</v>
      </c>
      <c r="S112" s="446">
        <v>0</v>
      </c>
      <c r="T112" s="97">
        <v>0</v>
      </c>
      <c r="U112" s="97">
        <v>1</v>
      </c>
      <c r="AB112" s="97">
        <v>0</v>
      </c>
      <c r="AC112" s="97">
        <v>8</v>
      </c>
      <c r="AD112" s="483">
        <f t="shared" si="12"/>
        <v>324</v>
      </c>
    </row>
    <row r="113" spans="1:30" s="334" customFormat="1" ht="16.5">
      <c r="A113" s="480">
        <v>8</v>
      </c>
      <c r="B113" s="481">
        <v>553</v>
      </c>
      <c r="C113" s="455" t="s">
        <v>288</v>
      </c>
      <c r="D113" s="455" t="s">
        <v>304</v>
      </c>
      <c r="E113" s="93">
        <v>2382</v>
      </c>
      <c r="F113" s="563" t="s">
        <v>79</v>
      </c>
      <c r="G113" s="482">
        <v>342</v>
      </c>
      <c r="H113" s="97">
        <v>2</v>
      </c>
      <c r="I113" s="97">
        <v>20</v>
      </c>
      <c r="J113" s="97">
        <v>55</v>
      </c>
      <c r="K113" s="97">
        <v>2</v>
      </c>
      <c r="L113" s="97">
        <v>10</v>
      </c>
      <c r="M113" s="97">
        <v>3</v>
      </c>
      <c r="N113" s="97">
        <v>61</v>
      </c>
      <c r="O113" s="97">
        <v>7</v>
      </c>
      <c r="P113" s="97">
        <v>3</v>
      </c>
      <c r="Q113" s="97">
        <v>18</v>
      </c>
      <c r="R113" s="446">
        <v>0</v>
      </c>
      <c r="S113" s="446">
        <v>0</v>
      </c>
      <c r="T113" s="97">
        <v>1</v>
      </c>
      <c r="U113" s="97">
        <v>0</v>
      </c>
      <c r="AB113" s="97">
        <v>0</v>
      </c>
      <c r="AC113" s="97">
        <v>13</v>
      </c>
      <c r="AD113" s="483">
        <f t="shared" si="12"/>
        <v>195</v>
      </c>
    </row>
    <row r="114" spans="1:30" s="334" customFormat="1" ht="16.5">
      <c r="A114" s="480">
        <v>8</v>
      </c>
      <c r="B114" s="481">
        <v>553</v>
      </c>
      <c r="C114" s="455" t="s">
        <v>288</v>
      </c>
      <c r="D114" s="455" t="s">
        <v>305</v>
      </c>
      <c r="E114" s="93">
        <v>2383</v>
      </c>
      <c r="F114" s="563" t="s">
        <v>31</v>
      </c>
      <c r="G114" s="482">
        <v>584</v>
      </c>
      <c r="H114" s="97">
        <v>3</v>
      </c>
      <c r="I114" s="97">
        <v>29</v>
      </c>
      <c r="J114" s="97">
        <v>13</v>
      </c>
      <c r="K114" s="97">
        <v>1</v>
      </c>
      <c r="L114" s="97">
        <v>49</v>
      </c>
      <c r="M114" s="97">
        <v>6</v>
      </c>
      <c r="N114" s="97">
        <v>29</v>
      </c>
      <c r="O114" s="97">
        <v>7</v>
      </c>
      <c r="P114" s="97">
        <v>6</v>
      </c>
      <c r="Q114" s="97">
        <v>47</v>
      </c>
      <c r="R114" s="446">
        <v>0</v>
      </c>
      <c r="S114" s="446">
        <v>0</v>
      </c>
      <c r="T114" s="97">
        <v>1</v>
      </c>
      <c r="U114" s="97">
        <v>2</v>
      </c>
      <c r="AB114" s="97">
        <v>0</v>
      </c>
      <c r="AC114" s="97">
        <v>11</v>
      </c>
      <c r="AD114" s="483">
        <f t="shared" si="12"/>
        <v>204</v>
      </c>
    </row>
    <row r="115" spans="1:30" s="334" customFormat="1" ht="16.5">
      <c r="A115" s="480">
        <v>8</v>
      </c>
      <c r="B115" s="481">
        <v>553</v>
      </c>
      <c r="C115" s="455" t="s">
        <v>288</v>
      </c>
      <c r="D115" s="455" t="s">
        <v>305</v>
      </c>
      <c r="E115" s="93">
        <v>2383</v>
      </c>
      <c r="F115" s="561" t="s">
        <v>289</v>
      </c>
      <c r="G115" s="482">
        <v>583</v>
      </c>
      <c r="H115" s="97">
        <v>0</v>
      </c>
      <c r="I115" s="97">
        <v>11</v>
      </c>
      <c r="J115" s="97">
        <v>22</v>
      </c>
      <c r="K115" s="97">
        <v>3</v>
      </c>
      <c r="L115" s="97">
        <v>75</v>
      </c>
      <c r="M115" s="97">
        <v>9</v>
      </c>
      <c r="N115" s="97">
        <v>25</v>
      </c>
      <c r="O115" s="97">
        <v>11</v>
      </c>
      <c r="P115" s="97">
        <v>3</v>
      </c>
      <c r="Q115" s="97">
        <v>54</v>
      </c>
      <c r="R115" s="446">
        <v>0</v>
      </c>
      <c r="S115" s="446">
        <v>0</v>
      </c>
      <c r="T115" s="97">
        <v>1</v>
      </c>
      <c r="U115" s="97">
        <v>1</v>
      </c>
      <c r="AB115" s="97">
        <v>0</v>
      </c>
      <c r="AC115" s="97">
        <v>20</v>
      </c>
      <c r="AD115" s="483">
        <f t="shared" si="12"/>
        <v>235</v>
      </c>
    </row>
    <row r="116" spans="1:30" s="334" customFormat="1" ht="16.5">
      <c r="A116" s="480">
        <v>8</v>
      </c>
      <c r="B116" s="481">
        <v>553</v>
      </c>
      <c r="C116" s="455" t="s">
        <v>288</v>
      </c>
      <c r="D116" s="455" t="s">
        <v>306</v>
      </c>
      <c r="E116" s="93">
        <v>2384</v>
      </c>
      <c r="F116" s="411" t="s">
        <v>31</v>
      </c>
      <c r="G116" s="482">
        <v>144</v>
      </c>
      <c r="H116" s="97">
        <v>3</v>
      </c>
      <c r="I116" s="97">
        <v>7</v>
      </c>
      <c r="J116" s="97">
        <v>40</v>
      </c>
      <c r="K116" s="97">
        <v>0</v>
      </c>
      <c r="L116" s="97">
        <v>27</v>
      </c>
      <c r="M116" s="97">
        <v>1</v>
      </c>
      <c r="N116" s="97">
        <v>5</v>
      </c>
      <c r="O116" s="97">
        <v>3</v>
      </c>
      <c r="P116" s="97">
        <v>0</v>
      </c>
      <c r="Q116" s="97">
        <v>8</v>
      </c>
      <c r="R116" s="446">
        <v>0</v>
      </c>
      <c r="S116" s="446">
        <v>0</v>
      </c>
      <c r="T116" s="97">
        <v>0</v>
      </c>
      <c r="U116" s="97">
        <v>0</v>
      </c>
      <c r="AB116" s="97">
        <v>0</v>
      </c>
      <c r="AC116" s="97">
        <v>0</v>
      </c>
      <c r="AD116" s="483">
        <f t="shared" si="12"/>
        <v>94</v>
      </c>
    </row>
    <row r="117" spans="1:30" s="334" customFormat="1" ht="16.5">
      <c r="A117" s="480">
        <v>8</v>
      </c>
      <c r="B117" s="481">
        <v>553</v>
      </c>
      <c r="C117" s="455" t="s">
        <v>288</v>
      </c>
      <c r="D117" s="455" t="s">
        <v>307</v>
      </c>
      <c r="E117" s="93">
        <v>2385</v>
      </c>
      <c r="F117" s="411" t="s">
        <v>31</v>
      </c>
      <c r="G117" s="482">
        <v>270</v>
      </c>
      <c r="H117" s="97">
        <v>5</v>
      </c>
      <c r="I117" s="97">
        <v>9</v>
      </c>
      <c r="J117" s="97">
        <v>53</v>
      </c>
      <c r="K117" s="97">
        <v>0</v>
      </c>
      <c r="L117" s="97">
        <v>26</v>
      </c>
      <c r="M117" s="97">
        <v>1</v>
      </c>
      <c r="N117" s="97">
        <v>53</v>
      </c>
      <c r="O117" s="97">
        <v>2</v>
      </c>
      <c r="P117" s="97">
        <v>1</v>
      </c>
      <c r="Q117" s="97">
        <v>9</v>
      </c>
      <c r="R117" s="446">
        <v>0</v>
      </c>
      <c r="S117" s="446">
        <v>0</v>
      </c>
      <c r="T117" s="97">
        <v>0</v>
      </c>
      <c r="U117" s="97">
        <v>1</v>
      </c>
      <c r="AB117" s="97">
        <v>0</v>
      </c>
      <c r="AC117" s="97">
        <v>18</v>
      </c>
      <c r="AD117" s="483">
        <f t="shared" si="12"/>
        <v>178</v>
      </c>
    </row>
    <row r="118" spans="1:30" s="334" customFormat="1" ht="16.5">
      <c r="A118" s="480">
        <v>8</v>
      </c>
      <c r="B118" s="481">
        <v>553</v>
      </c>
      <c r="C118" s="455" t="s">
        <v>288</v>
      </c>
      <c r="D118" s="455" t="s">
        <v>308</v>
      </c>
      <c r="E118" s="93">
        <v>2452</v>
      </c>
      <c r="F118" s="411" t="s">
        <v>31</v>
      </c>
      <c r="G118" s="482">
        <v>343</v>
      </c>
      <c r="H118" s="98">
        <v>4</v>
      </c>
      <c r="I118" s="98">
        <v>24</v>
      </c>
      <c r="J118" s="98">
        <v>26</v>
      </c>
      <c r="K118" s="98">
        <v>1</v>
      </c>
      <c r="L118" s="98">
        <v>9</v>
      </c>
      <c r="M118" s="98">
        <v>7</v>
      </c>
      <c r="N118" s="98">
        <v>67</v>
      </c>
      <c r="O118" s="98">
        <v>16</v>
      </c>
      <c r="P118" s="98">
        <v>9</v>
      </c>
      <c r="Q118" s="98">
        <v>4</v>
      </c>
      <c r="R118" s="446">
        <v>0</v>
      </c>
      <c r="S118" s="446">
        <v>0</v>
      </c>
      <c r="T118" s="98">
        <v>1</v>
      </c>
      <c r="U118" s="98">
        <v>0</v>
      </c>
      <c r="AB118" s="98">
        <v>0</v>
      </c>
      <c r="AC118" s="99">
        <v>6</v>
      </c>
      <c r="AD118" s="483">
        <f t="shared" si="12"/>
        <v>174</v>
      </c>
    </row>
    <row r="119" spans="1:30" s="334" customFormat="1" ht="16.5">
      <c r="A119" s="484"/>
      <c r="B119" s="101" t="s">
        <v>63</v>
      </c>
      <c r="C119" s="702" t="s">
        <v>64</v>
      </c>
      <c r="D119" s="702"/>
      <c r="E119" s="284"/>
      <c r="F119" s="403"/>
      <c r="G119" s="292">
        <f>SUM(G68:G118)</f>
        <v>28358</v>
      </c>
      <c r="H119" s="292">
        <f>SUM(H68:H118)</f>
        <v>178</v>
      </c>
      <c r="I119" s="292">
        <f t="shared" ref="I119:AA119" si="13">SUM(I68:I118)</f>
        <v>2305</v>
      </c>
      <c r="J119" s="292">
        <f t="shared" si="13"/>
        <v>2004</v>
      </c>
      <c r="K119" s="292">
        <f t="shared" si="13"/>
        <v>189</v>
      </c>
      <c r="L119" s="292">
        <f t="shared" si="13"/>
        <v>1566</v>
      </c>
      <c r="M119" s="292">
        <f t="shared" si="13"/>
        <v>521</v>
      </c>
      <c r="N119" s="292">
        <f t="shared" si="13"/>
        <v>4970</v>
      </c>
      <c r="O119" s="292">
        <f t="shared" si="13"/>
        <v>871</v>
      </c>
      <c r="P119" s="292">
        <f t="shared" si="13"/>
        <v>676</v>
      </c>
      <c r="Q119" s="292">
        <f t="shared" si="13"/>
        <v>2501</v>
      </c>
      <c r="R119" s="292">
        <f t="shared" si="13"/>
        <v>0</v>
      </c>
      <c r="S119" s="292">
        <f t="shared" si="13"/>
        <v>0</v>
      </c>
      <c r="T119" s="292">
        <f t="shared" si="13"/>
        <v>72</v>
      </c>
      <c r="U119" s="292">
        <f t="shared" si="13"/>
        <v>72</v>
      </c>
      <c r="V119" s="292">
        <f t="shared" si="13"/>
        <v>0</v>
      </c>
      <c r="W119" s="292">
        <f t="shared" si="13"/>
        <v>0</v>
      </c>
      <c r="X119" s="292">
        <f t="shared" si="13"/>
        <v>0</v>
      </c>
      <c r="Y119" s="292">
        <f t="shared" si="13"/>
        <v>0</v>
      </c>
      <c r="Z119" s="292">
        <f t="shared" si="13"/>
        <v>0</v>
      </c>
      <c r="AA119" s="292">
        <f t="shared" si="13"/>
        <v>0</v>
      </c>
      <c r="AB119" s="292">
        <f>SUM(AB68:AB118)</f>
        <v>1</v>
      </c>
      <c r="AC119" s="292">
        <f>SUM(AC68:AC118)</f>
        <v>461</v>
      </c>
      <c r="AD119" s="292">
        <f>SUM(AD68:AD118)</f>
        <v>16387</v>
      </c>
    </row>
    <row r="120" spans="1:30" s="334" customFormat="1" ht="16.5">
      <c r="E120" s="39"/>
      <c r="F120" s="560"/>
      <c r="T120" s="334">
        <f>T119/2</f>
        <v>36</v>
      </c>
    </row>
    <row r="121" spans="1:30" s="334" customFormat="1" ht="16.5">
      <c r="B121" s="291" t="s">
        <v>65</v>
      </c>
      <c r="C121" s="660" t="s">
        <v>66</v>
      </c>
      <c r="D121" s="661"/>
      <c r="E121" s="661"/>
      <c r="F121" s="662"/>
      <c r="G121" s="292" t="s">
        <v>6</v>
      </c>
      <c r="H121" s="284" t="s">
        <v>7</v>
      </c>
      <c r="I121" s="284" t="s">
        <v>8</v>
      </c>
      <c r="J121" s="284" t="s">
        <v>9</v>
      </c>
      <c r="K121" s="284" t="s">
        <v>10</v>
      </c>
      <c r="L121" s="284" t="s">
        <v>11</v>
      </c>
      <c r="M121" s="284" t="s">
        <v>12</v>
      </c>
      <c r="N121" s="284" t="s">
        <v>13</v>
      </c>
      <c r="O121" s="284" t="s">
        <v>14</v>
      </c>
      <c r="P121" s="284" t="s">
        <v>15</v>
      </c>
      <c r="Q121" s="284" t="s">
        <v>16</v>
      </c>
      <c r="R121" s="284" t="s">
        <v>17</v>
      </c>
      <c r="S121" s="284" t="s">
        <v>18</v>
      </c>
      <c r="T121" s="284" t="s">
        <v>22</v>
      </c>
      <c r="U121" s="284" t="s">
        <v>23</v>
      </c>
      <c r="V121" s="573" t="s">
        <v>24</v>
      </c>
      <c r="W121" s="573" t="s">
        <v>25</v>
      </c>
      <c r="X121" s="573" t="s">
        <v>26</v>
      </c>
      <c r="Y121" s="334" t="s">
        <v>27</v>
      </c>
      <c r="Z121" s="334" t="s">
        <v>28</v>
      </c>
    </row>
    <row r="122" spans="1:30" s="334" customFormat="1" ht="16.5">
      <c r="C122" s="663"/>
      <c r="D122" s="664"/>
      <c r="E122" s="664"/>
      <c r="F122" s="665"/>
      <c r="G122" s="336">
        <f>G119</f>
        <v>28358</v>
      </c>
      <c r="H122" s="336">
        <f>H119+36</f>
        <v>214</v>
      </c>
      <c r="I122" s="336">
        <f>I119+36</f>
        <v>2341</v>
      </c>
      <c r="J122" s="336">
        <f>J119+36</f>
        <v>2040</v>
      </c>
      <c r="K122" s="336">
        <f>K119+36</f>
        <v>225</v>
      </c>
      <c r="L122" s="336">
        <f t="shared" ref="L122:S122" si="14">L119</f>
        <v>1566</v>
      </c>
      <c r="M122" s="336">
        <f t="shared" si="14"/>
        <v>521</v>
      </c>
      <c r="N122" s="336">
        <f t="shared" si="14"/>
        <v>4970</v>
      </c>
      <c r="O122" s="336">
        <f t="shared" si="14"/>
        <v>871</v>
      </c>
      <c r="P122" s="336">
        <f t="shared" si="14"/>
        <v>676</v>
      </c>
      <c r="Q122" s="336">
        <f t="shared" si="14"/>
        <v>2501</v>
      </c>
      <c r="R122" s="336">
        <f t="shared" si="14"/>
        <v>0</v>
      </c>
      <c r="S122" s="336">
        <f t="shared" si="14"/>
        <v>0</v>
      </c>
      <c r="T122" s="336" t="s">
        <v>790</v>
      </c>
      <c r="U122" s="336" t="s">
        <v>790</v>
      </c>
      <c r="V122" s="336" t="s">
        <v>790</v>
      </c>
      <c r="W122" s="336" t="s">
        <v>790</v>
      </c>
      <c r="X122" s="336" t="s">
        <v>790</v>
      </c>
      <c r="Y122" s="334">
        <v>1</v>
      </c>
      <c r="Z122" s="334">
        <v>461</v>
      </c>
      <c r="AA122" s="334">
        <f>SUM(H122:Z122)</f>
        <v>16387</v>
      </c>
    </row>
    <row r="123" spans="1:30" s="334" customFormat="1" ht="16.5">
      <c r="E123" s="39"/>
      <c r="F123" s="560"/>
    </row>
    <row r="124" spans="1:30" s="334" customFormat="1" ht="30.75" customHeight="1">
      <c r="B124" s="291" t="s">
        <v>67</v>
      </c>
      <c r="C124" s="666" t="s">
        <v>68</v>
      </c>
      <c r="D124" s="666"/>
      <c r="E124" s="666"/>
      <c r="F124" s="666"/>
      <c r="G124" s="292" t="s">
        <v>6</v>
      </c>
      <c r="H124" s="667" t="s">
        <v>69</v>
      </c>
      <c r="I124" s="667"/>
      <c r="J124" s="667" t="s">
        <v>70</v>
      </c>
      <c r="K124" s="667"/>
      <c r="L124" s="284" t="s">
        <v>11</v>
      </c>
      <c r="M124" s="284" t="s">
        <v>12</v>
      </c>
      <c r="N124" s="284" t="s">
        <v>13</v>
      </c>
      <c r="O124" s="284" t="s">
        <v>14</v>
      </c>
      <c r="P124" s="284" t="s">
        <v>15</v>
      </c>
      <c r="Q124" s="284" t="s">
        <v>16</v>
      </c>
      <c r="R124" s="284" t="s">
        <v>17</v>
      </c>
      <c r="S124" s="284" t="s">
        <v>18</v>
      </c>
      <c r="T124" s="284" t="s">
        <v>22</v>
      </c>
      <c r="U124" s="284" t="s">
        <v>23</v>
      </c>
      <c r="V124" s="573" t="s">
        <v>24</v>
      </c>
      <c r="W124" s="573" t="s">
        <v>25</v>
      </c>
      <c r="X124" s="573" t="s">
        <v>26</v>
      </c>
      <c r="Y124" s="334" t="s">
        <v>27</v>
      </c>
      <c r="Z124" s="334" t="s">
        <v>28</v>
      </c>
    </row>
    <row r="125" spans="1:30" s="334" customFormat="1" ht="16.5">
      <c r="C125" s="666"/>
      <c r="D125" s="666"/>
      <c r="E125" s="666"/>
      <c r="F125" s="666"/>
      <c r="G125" s="336">
        <f>G119</f>
        <v>28358</v>
      </c>
      <c r="H125" s="693">
        <f>H122+J122</f>
        <v>2254</v>
      </c>
      <c r="I125" s="693"/>
      <c r="J125" s="693">
        <f>I122+K122</f>
        <v>2566</v>
      </c>
      <c r="K125" s="693"/>
      <c r="L125" s="336">
        <f>L122</f>
        <v>1566</v>
      </c>
      <c r="M125" s="336">
        <f t="shared" ref="M125:Q125" si="15">M122</f>
        <v>521</v>
      </c>
      <c r="N125" s="336">
        <f t="shared" si="15"/>
        <v>4970</v>
      </c>
      <c r="O125" s="336">
        <f t="shared" si="15"/>
        <v>871</v>
      </c>
      <c r="P125" s="336">
        <f t="shared" si="15"/>
        <v>676</v>
      </c>
      <c r="Q125" s="336">
        <f t="shared" si="15"/>
        <v>2501</v>
      </c>
      <c r="R125" s="336" t="s">
        <v>790</v>
      </c>
      <c r="S125" s="336" t="s">
        <v>790</v>
      </c>
      <c r="T125" s="336" t="s">
        <v>790</v>
      </c>
      <c r="U125" s="336" t="s">
        <v>790</v>
      </c>
      <c r="V125" s="336" t="s">
        <v>790</v>
      </c>
      <c r="W125" s="336" t="s">
        <v>790</v>
      </c>
      <c r="X125" s="336" t="s">
        <v>790</v>
      </c>
      <c r="Y125" s="334">
        <v>1</v>
      </c>
      <c r="Z125" s="334">
        <v>461</v>
      </c>
      <c r="AA125" s="334">
        <f>SUM(H125:Z125)</f>
        <v>16387</v>
      </c>
    </row>
  </sheetData>
  <mergeCells count="24">
    <mergeCell ref="I63:J63"/>
    <mergeCell ref="I64:J64"/>
    <mergeCell ref="C119:D119"/>
    <mergeCell ref="C121:F122"/>
    <mergeCell ref="C124:F125"/>
    <mergeCell ref="H124:I124"/>
    <mergeCell ref="J124:K124"/>
    <mergeCell ref="H125:I125"/>
    <mergeCell ref="J125:K125"/>
    <mergeCell ref="C58:D58"/>
    <mergeCell ref="C60:F61"/>
    <mergeCell ref="C63:F64"/>
    <mergeCell ref="C31:F32"/>
    <mergeCell ref="C34:F35"/>
    <mergeCell ref="H34:I34"/>
    <mergeCell ref="J34:K34"/>
    <mergeCell ref="H35:I35"/>
    <mergeCell ref="J35:K35"/>
    <mergeCell ref="C29:D29"/>
    <mergeCell ref="C16:D16"/>
    <mergeCell ref="C18:F19"/>
    <mergeCell ref="C21:F22"/>
    <mergeCell ref="H21:I21"/>
    <mergeCell ref="H22:I2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'C:\Users\Lenovo\Desktop\formatos exel\[COMPUTO FINAL DE ACTAS - copia.xlsx]Hoja1'!#REF!</xm:f>
          </x14:formula1>
          <xm:sqref>F69:F72 F74:F77 F79 F81 F83:F84 F86 F88:F92 F94:F96 F98:F100 F102:F103 F115 F110 F112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"/>
  <sheetViews>
    <sheetView zoomScale="85" zoomScaleNormal="85" workbookViewId="0">
      <pane ySplit="1" topLeftCell="A2" activePane="bottomLeft" state="frozen"/>
      <selection activeCell="A2" sqref="A1:A1048576"/>
      <selection pane="bottomLeft" activeCell="A47" sqref="A47"/>
    </sheetView>
  </sheetViews>
  <sheetFormatPr defaultColWidth="11.42578125" defaultRowHeight="15"/>
  <cols>
    <col min="1" max="1" width="5.7109375" bestFit="1" customWidth="1"/>
    <col min="2" max="2" width="4.42578125" bestFit="1" customWidth="1"/>
    <col min="3" max="3" width="41.42578125" bestFit="1" customWidth="1"/>
    <col min="4" max="4" width="35.42578125" bestFit="1" customWidth="1"/>
    <col min="5" max="5" width="8.7109375" bestFit="1" customWidth="1"/>
    <col min="6" max="6" width="11.85546875" customWidth="1"/>
    <col min="7" max="7" width="11.42578125" bestFit="1" customWidth="1"/>
    <col min="8" max="10" width="5" bestFit="1" customWidth="1"/>
    <col min="11" max="11" width="6.28515625" bestFit="1" customWidth="1"/>
    <col min="12" max="12" width="4" bestFit="1" customWidth="1"/>
    <col min="13" max="13" width="5.140625" bestFit="1" customWidth="1"/>
    <col min="14" max="14" width="5" bestFit="1" customWidth="1"/>
    <col min="15" max="15" width="4.85546875" bestFit="1" customWidth="1"/>
    <col min="16" max="16" width="5" bestFit="1" customWidth="1"/>
    <col min="17" max="17" width="9.140625" bestFit="1" customWidth="1"/>
    <col min="18" max="18" width="5" bestFit="1" customWidth="1"/>
    <col min="19" max="19" width="4.28515625" bestFit="1" customWidth="1"/>
    <col min="20" max="20" width="9.140625" bestFit="1" customWidth="1"/>
    <col min="21" max="21" width="9.85546875" bestFit="1" customWidth="1"/>
    <col min="22" max="22" width="9" bestFit="1" customWidth="1"/>
    <col min="23" max="24" width="6.28515625" bestFit="1" customWidth="1"/>
    <col min="25" max="25" width="5.5703125" bestFit="1" customWidth="1"/>
    <col min="26" max="26" width="7" bestFit="1" customWidth="1"/>
    <col min="27" max="27" width="11.28515625" bestFit="1" customWidth="1"/>
    <col min="28" max="28" width="4.7109375" bestFit="1" customWidth="1"/>
    <col min="29" max="29" width="7.140625" bestFit="1" customWidth="1"/>
    <col min="30" max="30" width="11.28515625" bestFit="1" customWidth="1"/>
  </cols>
  <sheetData>
    <row r="1" spans="1:30" s="67" customFormat="1">
      <c r="A1" s="104" t="s">
        <v>0</v>
      </c>
      <c r="B1" s="104" t="s">
        <v>1</v>
      </c>
      <c r="C1" s="103" t="s">
        <v>2</v>
      </c>
      <c r="D1" s="103" t="s">
        <v>3</v>
      </c>
      <c r="E1" s="105" t="s">
        <v>4</v>
      </c>
      <c r="F1" s="105" t="s">
        <v>5</v>
      </c>
      <c r="G1" s="105" t="s">
        <v>6</v>
      </c>
      <c r="H1" s="106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6" t="s">
        <v>12</v>
      </c>
      <c r="N1" s="106" t="s">
        <v>13</v>
      </c>
      <c r="O1" s="106" t="s">
        <v>14</v>
      </c>
      <c r="P1" s="106" t="s">
        <v>15</v>
      </c>
      <c r="Q1" s="106" t="s">
        <v>16</v>
      </c>
      <c r="R1" s="76" t="s">
        <v>17</v>
      </c>
      <c r="S1" s="106" t="s">
        <v>18</v>
      </c>
      <c r="T1" s="107" t="s">
        <v>19</v>
      </c>
      <c r="U1" s="107" t="s">
        <v>20</v>
      </c>
      <c r="V1" s="78" t="s">
        <v>21</v>
      </c>
      <c r="W1" s="76" t="s">
        <v>22</v>
      </c>
      <c r="X1" s="76" t="s">
        <v>23</v>
      </c>
      <c r="Y1" s="76" t="s">
        <v>24</v>
      </c>
      <c r="Z1" s="76" t="s">
        <v>25</v>
      </c>
      <c r="AA1" s="76" t="s">
        <v>26</v>
      </c>
      <c r="AB1" s="106" t="s">
        <v>27</v>
      </c>
      <c r="AC1" s="106" t="s">
        <v>28</v>
      </c>
      <c r="AD1" s="106" t="s">
        <v>29</v>
      </c>
    </row>
    <row r="2" spans="1:30" s="67" customFormat="1">
      <c r="A2" s="108">
        <v>9</v>
      </c>
      <c r="C2" s="109" t="s">
        <v>309</v>
      </c>
      <c r="D2" s="109" t="s">
        <v>309</v>
      </c>
      <c r="E2" s="110">
        <v>1084</v>
      </c>
      <c r="F2" s="571" t="s">
        <v>31</v>
      </c>
      <c r="G2" s="528">
        <v>531</v>
      </c>
      <c r="H2" s="111">
        <v>46</v>
      </c>
      <c r="I2" s="111">
        <v>41</v>
      </c>
      <c r="J2" s="111">
        <v>8</v>
      </c>
      <c r="K2" s="111">
        <v>4</v>
      </c>
      <c r="L2" s="111">
        <v>21</v>
      </c>
      <c r="M2" s="111">
        <v>10</v>
      </c>
      <c r="N2" s="111">
        <v>83</v>
      </c>
      <c r="O2" s="111">
        <v>11</v>
      </c>
      <c r="P2" s="111">
        <v>61</v>
      </c>
      <c r="Q2" s="111">
        <v>32</v>
      </c>
      <c r="S2" s="111">
        <v>15</v>
      </c>
      <c r="T2" s="112">
        <v>9</v>
      </c>
      <c r="U2" s="112">
        <v>1</v>
      </c>
      <c r="AB2" s="111">
        <v>2</v>
      </c>
      <c r="AC2" s="111">
        <v>12</v>
      </c>
      <c r="AD2" s="111">
        <v>356</v>
      </c>
    </row>
    <row r="3" spans="1:30" s="67" customFormat="1">
      <c r="A3" s="108">
        <v>9</v>
      </c>
      <c r="C3" s="109" t="s">
        <v>309</v>
      </c>
      <c r="D3" s="109" t="s">
        <v>309</v>
      </c>
      <c r="E3" s="110">
        <v>1084</v>
      </c>
      <c r="F3" s="571" t="s">
        <v>32</v>
      </c>
      <c r="G3" s="528">
        <v>531</v>
      </c>
      <c r="H3" s="111">
        <v>54</v>
      </c>
      <c r="I3" s="111">
        <v>43</v>
      </c>
      <c r="J3" s="111">
        <v>12</v>
      </c>
      <c r="K3" s="111">
        <v>7</v>
      </c>
      <c r="L3" s="111">
        <v>14</v>
      </c>
      <c r="M3" s="111">
        <v>6</v>
      </c>
      <c r="N3" s="111">
        <v>86</v>
      </c>
      <c r="O3" s="111">
        <v>5</v>
      </c>
      <c r="P3" s="111">
        <v>73</v>
      </c>
      <c r="Q3" s="111">
        <v>39</v>
      </c>
      <c r="S3" s="111">
        <v>23</v>
      </c>
      <c r="T3" s="112">
        <v>1</v>
      </c>
      <c r="U3" s="112">
        <v>1</v>
      </c>
      <c r="AB3" s="111">
        <v>0</v>
      </c>
      <c r="AC3" s="111">
        <v>10</v>
      </c>
      <c r="AD3" s="111">
        <v>374</v>
      </c>
    </row>
    <row r="4" spans="1:30" s="67" customFormat="1">
      <c r="A4" s="108">
        <v>9</v>
      </c>
      <c r="C4" s="109" t="s">
        <v>309</v>
      </c>
      <c r="D4" s="109" t="s">
        <v>309</v>
      </c>
      <c r="E4" s="110">
        <v>1084</v>
      </c>
      <c r="F4" s="571" t="s">
        <v>33</v>
      </c>
      <c r="G4" s="528">
        <v>531</v>
      </c>
      <c r="H4" s="111">
        <v>42</v>
      </c>
      <c r="I4" s="111">
        <v>27</v>
      </c>
      <c r="J4" s="111">
        <v>6</v>
      </c>
      <c r="K4" s="111">
        <v>1</v>
      </c>
      <c r="L4" s="111">
        <v>22</v>
      </c>
      <c r="M4" s="111">
        <v>12</v>
      </c>
      <c r="N4" s="111">
        <v>99</v>
      </c>
      <c r="O4" s="111">
        <v>6</v>
      </c>
      <c r="P4" s="111">
        <v>98</v>
      </c>
      <c r="Q4" s="111">
        <v>31</v>
      </c>
      <c r="S4" s="111">
        <v>15</v>
      </c>
      <c r="T4" s="112">
        <v>6</v>
      </c>
      <c r="U4" s="112">
        <v>0</v>
      </c>
      <c r="AB4" s="111">
        <v>0</v>
      </c>
      <c r="AC4" s="111">
        <v>8</v>
      </c>
      <c r="AD4" s="111">
        <v>373</v>
      </c>
    </row>
    <row r="5" spans="1:30" s="67" customFormat="1">
      <c r="A5" s="108">
        <v>9</v>
      </c>
      <c r="C5" s="109" t="s">
        <v>309</v>
      </c>
      <c r="D5" s="109" t="s">
        <v>309</v>
      </c>
      <c r="E5" s="110">
        <v>1085</v>
      </c>
      <c r="F5" s="571" t="s">
        <v>31</v>
      </c>
      <c r="G5" s="572">
        <v>679</v>
      </c>
      <c r="H5" s="111">
        <v>64</v>
      </c>
      <c r="I5" s="111">
        <v>28</v>
      </c>
      <c r="J5" s="111">
        <v>18</v>
      </c>
      <c r="K5" s="111">
        <v>5</v>
      </c>
      <c r="L5" s="111">
        <v>46</v>
      </c>
      <c r="M5" s="111">
        <v>20</v>
      </c>
      <c r="N5" s="111">
        <v>104</v>
      </c>
      <c r="O5" s="111">
        <v>23</v>
      </c>
      <c r="P5" s="111">
        <v>67</v>
      </c>
      <c r="Q5" s="111">
        <v>58</v>
      </c>
      <c r="S5" s="111">
        <v>16</v>
      </c>
      <c r="T5" s="112">
        <v>6</v>
      </c>
      <c r="U5" s="112">
        <v>2</v>
      </c>
      <c r="AB5" s="111">
        <v>0</v>
      </c>
      <c r="AC5" s="111">
        <v>15</v>
      </c>
      <c r="AD5" s="111">
        <v>472</v>
      </c>
    </row>
    <row r="6" spans="1:30" s="67" customFormat="1">
      <c r="A6" s="108">
        <v>9</v>
      </c>
      <c r="C6" s="109" t="s">
        <v>309</v>
      </c>
      <c r="D6" s="109" t="s">
        <v>309</v>
      </c>
      <c r="E6" s="110">
        <v>1085</v>
      </c>
      <c r="F6" s="571" t="s">
        <v>32</v>
      </c>
      <c r="G6" s="572">
        <v>679</v>
      </c>
      <c r="H6" s="111">
        <v>76</v>
      </c>
      <c r="I6" s="111">
        <v>26</v>
      </c>
      <c r="J6" s="111">
        <v>12</v>
      </c>
      <c r="K6" s="111">
        <v>10</v>
      </c>
      <c r="L6" s="111">
        <v>30</v>
      </c>
      <c r="M6" s="111">
        <v>28</v>
      </c>
      <c r="N6" s="111">
        <v>102</v>
      </c>
      <c r="O6" s="111">
        <v>28</v>
      </c>
      <c r="P6" s="111">
        <v>84</v>
      </c>
      <c r="Q6" s="111">
        <v>53</v>
      </c>
      <c r="S6" s="111">
        <v>16</v>
      </c>
      <c r="T6" s="112">
        <v>15</v>
      </c>
      <c r="U6" s="112">
        <v>2</v>
      </c>
      <c r="AB6" s="111">
        <v>0</v>
      </c>
      <c r="AC6" s="111">
        <v>9</v>
      </c>
      <c r="AD6" s="111">
        <v>491</v>
      </c>
    </row>
    <row r="7" spans="1:30" s="67" customFormat="1">
      <c r="A7" s="108">
        <v>9</v>
      </c>
      <c r="C7" s="109" t="s">
        <v>309</v>
      </c>
      <c r="D7" s="109" t="s">
        <v>309</v>
      </c>
      <c r="E7" s="110">
        <v>1086</v>
      </c>
      <c r="F7" s="571" t="s">
        <v>31</v>
      </c>
      <c r="G7" s="528">
        <v>677</v>
      </c>
      <c r="H7" s="111">
        <v>44</v>
      </c>
      <c r="I7" s="111">
        <v>52</v>
      </c>
      <c r="J7" s="111">
        <v>9</v>
      </c>
      <c r="K7" s="111">
        <v>4</v>
      </c>
      <c r="L7" s="111">
        <v>13</v>
      </c>
      <c r="M7" s="111">
        <v>10</v>
      </c>
      <c r="N7" s="111">
        <v>125</v>
      </c>
      <c r="O7" s="111">
        <v>10</v>
      </c>
      <c r="P7" s="111">
        <v>76</v>
      </c>
      <c r="Q7" s="111">
        <v>36</v>
      </c>
      <c r="S7" s="111">
        <v>55</v>
      </c>
      <c r="T7" s="112">
        <v>3</v>
      </c>
      <c r="U7" s="112">
        <v>8</v>
      </c>
      <c r="AB7" s="111">
        <v>0</v>
      </c>
      <c r="AC7" s="111">
        <v>16</v>
      </c>
      <c r="AD7" s="111">
        <v>461</v>
      </c>
    </row>
    <row r="8" spans="1:30" s="67" customFormat="1">
      <c r="A8" s="108">
        <v>9</v>
      </c>
      <c r="C8" s="109" t="s">
        <v>309</v>
      </c>
      <c r="D8" s="109" t="s">
        <v>309</v>
      </c>
      <c r="E8" s="110">
        <v>1086</v>
      </c>
      <c r="F8" s="571" t="s">
        <v>32</v>
      </c>
      <c r="G8" s="528">
        <v>677</v>
      </c>
      <c r="H8" s="111">
        <v>47</v>
      </c>
      <c r="I8" s="111">
        <v>53</v>
      </c>
      <c r="J8" s="111">
        <v>10</v>
      </c>
      <c r="K8" s="111">
        <v>2</v>
      </c>
      <c r="L8" s="111">
        <v>10</v>
      </c>
      <c r="M8" s="111">
        <v>15</v>
      </c>
      <c r="N8" s="111">
        <v>123</v>
      </c>
      <c r="O8" s="111">
        <v>2</v>
      </c>
      <c r="P8" s="111">
        <v>66</v>
      </c>
      <c r="Q8" s="111">
        <v>44</v>
      </c>
      <c r="S8" s="111">
        <v>61</v>
      </c>
      <c r="T8" s="112">
        <v>5</v>
      </c>
      <c r="U8" s="112">
        <v>3</v>
      </c>
      <c r="AB8" s="111">
        <v>0</v>
      </c>
      <c r="AC8" s="111">
        <v>21</v>
      </c>
      <c r="AD8" s="111">
        <v>462</v>
      </c>
    </row>
    <row r="9" spans="1:30" s="67" customFormat="1">
      <c r="A9" s="108">
        <v>9</v>
      </c>
      <c r="C9" s="109" t="s">
        <v>309</v>
      </c>
      <c r="D9" s="109" t="s">
        <v>309</v>
      </c>
      <c r="E9" s="110">
        <v>1087</v>
      </c>
      <c r="F9" s="571" t="s">
        <v>31</v>
      </c>
      <c r="G9" s="528">
        <v>548</v>
      </c>
      <c r="H9" s="111">
        <v>47</v>
      </c>
      <c r="I9" s="111">
        <v>52</v>
      </c>
      <c r="J9" s="111">
        <v>17</v>
      </c>
      <c r="K9" s="111">
        <v>7</v>
      </c>
      <c r="L9" s="111">
        <v>10</v>
      </c>
      <c r="M9" s="111">
        <v>17</v>
      </c>
      <c r="N9" s="111">
        <v>75</v>
      </c>
      <c r="O9" s="111">
        <v>15</v>
      </c>
      <c r="P9" s="111">
        <v>50</v>
      </c>
      <c r="Q9" s="111">
        <v>44</v>
      </c>
      <c r="S9" s="111">
        <v>19</v>
      </c>
      <c r="T9" s="112">
        <v>5</v>
      </c>
      <c r="U9" s="112">
        <v>3</v>
      </c>
      <c r="AB9" s="111">
        <v>1</v>
      </c>
      <c r="AC9" s="111">
        <v>12</v>
      </c>
      <c r="AD9" s="111">
        <v>374</v>
      </c>
    </row>
    <row r="10" spans="1:30" s="67" customFormat="1">
      <c r="A10" s="108">
        <v>9</v>
      </c>
      <c r="C10" s="109" t="s">
        <v>309</v>
      </c>
      <c r="D10" s="109" t="s">
        <v>309</v>
      </c>
      <c r="E10" s="110">
        <v>1087</v>
      </c>
      <c r="F10" s="571" t="s">
        <v>32</v>
      </c>
      <c r="G10" s="572">
        <v>548</v>
      </c>
      <c r="H10" s="111">
        <v>62</v>
      </c>
      <c r="I10" s="111">
        <v>64</v>
      </c>
      <c r="J10" s="111">
        <v>10</v>
      </c>
      <c r="K10" s="111">
        <v>3</v>
      </c>
      <c r="L10" s="111">
        <v>23</v>
      </c>
      <c r="M10" s="111">
        <v>19</v>
      </c>
      <c r="N10" s="111">
        <v>59</v>
      </c>
      <c r="O10" s="111">
        <v>17</v>
      </c>
      <c r="P10" s="111">
        <v>66</v>
      </c>
      <c r="Q10" s="111">
        <v>34</v>
      </c>
      <c r="S10" s="111">
        <v>17</v>
      </c>
      <c r="T10" s="112">
        <v>3</v>
      </c>
      <c r="U10" s="112">
        <v>2</v>
      </c>
      <c r="AB10" s="111">
        <v>1</v>
      </c>
      <c r="AC10" s="111">
        <v>13</v>
      </c>
      <c r="AD10" s="111">
        <v>393</v>
      </c>
    </row>
    <row r="11" spans="1:30" s="67" customFormat="1">
      <c r="A11" s="108">
        <v>9</v>
      </c>
      <c r="C11" s="109" t="s">
        <v>309</v>
      </c>
      <c r="D11" s="109" t="s">
        <v>309</v>
      </c>
      <c r="E11" s="110">
        <v>1087</v>
      </c>
      <c r="F11" s="571" t="s">
        <v>33</v>
      </c>
      <c r="G11" s="572">
        <v>548</v>
      </c>
      <c r="H11" s="111">
        <v>39</v>
      </c>
      <c r="I11" s="111">
        <v>78</v>
      </c>
      <c r="J11" s="111">
        <v>15</v>
      </c>
      <c r="K11" s="111">
        <v>3</v>
      </c>
      <c r="L11" s="111">
        <v>15</v>
      </c>
      <c r="M11" s="111">
        <v>17</v>
      </c>
      <c r="N11" s="111">
        <v>76</v>
      </c>
      <c r="O11" s="111">
        <v>5</v>
      </c>
      <c r="P11" s="111">
        <v>57</v>
      </c>
      <c r="Q11" s="111">
        <v>25</v>
      </c>
      <c r="S11" s="111">
        <v>27</v>
      </c>
      <c r="T11" s="112">
        <v>5</v>
      </c>
      <c r="U11" s="112">
        <v>3</v>
      </c>
      <c r="AB11" s="111">
        <v>0</v>
      </c>
      <c r="AC11" s="111">
        <v>16</v>
      </c>
      <c r="AD11" s="111">
        <v>381</v>
      </c>
    </row>
    <row r="12" spans="1:30" s="67" customFormat="1">
      <c r="A12" s="108">
        <v>9</v>
      </c>
      <c r="C12" s="109" t="s">
        <v>309</v>
      </c>
      <c r="D12" s="109" t="s">
        <v>310</v>
      </c>
      <c r="E12" s="110">
        <v>1088</v>
      </c>
      <c r="F12" s="571" t="s">
        <v>31</v>
      </c>
      <c r="G12" s="528">
        <v>577</v>
      </c>
      <c r="H12" s="111">
        <v>12</v>
      </c>
      <c r="I12" s="111">
        <v>41</v>
      </c>
      <c r="J12" s="111">
        <v>6</v>
      </c>
      <c r="K12" s="111">
        <v>5</v>
      </c>
      <c r="L12" s="111">
        <v>27</v>
      </c>
      <c r="M12" s="111">
        <v>13</v>
      </c>
      <c r="N12" s="111">
        <v>36</v>
      </c>
      <c r="O12" s="111">
        <v>30</v>
      </c>
      <c r="P12" s="111">
        <v>47</v>
      </c>
      <c r="Q12" s="111">
        <v>96</v>
      </c>
      <c r="S12" s="111">
        <v>55</v>
      </c>
      <c r="T12" s="112">
        <v>0</v>
      </c>
      <c r="U12" s="112">
        <v>0</v>
      </c>
      <c r="AB12" s="111">
        <v>0</v>
      </c>
      <c r="AC12" s="111">
        <v>15</v>
      </c>
      <c r="AD12" s="111">
        <v>383</v>
      </c>
    </row>
    <row r="13" spans="1:30" s="67" customFormat="1">
      <c r="A13" s="108">
        <v>9</v>
      </c>
      <c r="C13" s="109" t="s">
        <v>309</v>
      </c>
      <c r="D13" s="109" t="s">
        <v>310</v>
      </c>
      <c r="E13" s="110">
        <v>1088</v>
      </c>
      <c r="F13" s="571" t="s">
        <v>32</v>
      </c>
      <c r="G13" s="528">
        <v>576</v>
      </c>
      <c r="H13" s="111">
        <v>25</v>
      </c>
      <c r="I13" s="111">
        <v>25</v>
      </c>
      <c r="J13" s="111">
        <v>8</v>
      </c>
      <c r="K13" s="111">
        <v>8</v>
      </c>
      <c r="L13" s="111">
        <v>25</v>
      </c>
      <c r="M13" s="111">
        <v>6</v>
      </c>
      <c r="N13" s="111">
        <v>70</v>
      </c>
      <c r="O13" s="111">
        <v>17</v>
      </c>
      <c r="P13" s="111">
        <v>41</v>
      </c>
      <c r="Q13" s="111">
        <v>100</v>
      </c>
      <c r="S13" s="111">
        <v>61</v>
      </c>
      <c r="T13" s="112">
        <v>1</v>
      </c>
      <c r="U13" s="112">
        <v>0</v>
      </c>
      <c r="AB13" s="111">
        <v>0</v>
      </c>
      <c r="AC13" s="111">
        <v>8</v>
      </c>
      <c r="AD13" s="111">
        <v>395</v>
      </c>
    </row>
    <row r="14" spans="1:30" s="67" customFormat="1">
      <c r="A14" s="108">
        <v>9</v>
      </c>
      <c r="C14" s="109" t="s">
        <v>309</v>
      </c>
      <c r="D14" s="109" t="s">
        <v>311</v>
      </c>
      <c r="E14" s="110">
        <v>1088</v>
      </c>
      <c r="F14" s="571" t="s">
        <v>79</v>
      </c>
      <c r="G14" s="528">
        <v>172</v>
      </c>
      <c r="H14" s="111">
        <v>14</v>
      </c>
      <c r="I14" s="111">
        <v>2</v>
      </c>
      <c r="J14" s="111">
        <v>3</v>
      </c>
      <c r="K14" s="111">
        <v>9</v>
      </c>
      <c r="L14" s="111">
        <v>5</v>
      </c>
      <c r="M14" s="111">
        <v>7</v>
      </c>
      <c r="N14" s="111">
        <v>12</v>
      </c>
      <c r="O14" s="111">
        <v>3</v>
      </c>
      <c r="P14" s="111">
        <v>10</v>
      </c>
      <c r="Q14" s="111">
        <v>12</v>
      </c>
      <c r="S14" s="111">
        <v>46</v>
      </c>
      <c r="T14" s="112">
        <v>0</v>
      </c>
      <c r="U14" s="112">
        <v>0</v>
      </c>
      <c r="AB14" s="111">
        <v>0</v>
      </c>
      <c r="AC14" s="111">
        <v>5</v>
      </c>
      <c r="AD14" s="111">
        <v>128</v>
      </c>
    </row>
    <row r="15" spans="1:30" s="67" customFormat="1">
      <c r="A15" s="108">
        <v>9</v>
      </c>
      <c r="C15" s="109" t="s">
        <v>309</v>
      </c>
      <c r="D15" s="109" t="s">
        <v>312</v>
      </c>
      <c r="E15" s="110">
        <v>1089</v>
      </c>
      <c r="F15" s="571" t="s">
        <v>31</v>
      </c>
      <c r="G15" s="528">
        <v>662</v>
      </c>
      <c r="H15" s="111">
        <v>28</v>
      </c>
      <c r="I15" s="111">
        <v>71</v>
      </c>
      <c r="J15" s="111">
        <v>16</v>
      </c>
      <c r="K15" s="111">
        <v>6</v>
      </c>
      <c r="L15" s="111">
        <v>18</v>
      </c>
      <c r="M15" s="111">
        <v>2</v>
      </c>
      <c r="N15" s="111">
        <v>119</v>
      </c>
      <c r="O15" s="111">
        <v>12</v>
      </c>
      <c r="P15" s="111">
        <v>44</v>
      </c>
      <c r="Q15" s="111">
        <v>40</v>
      </c>
      <c r="S15" s="111">
        <v>26</v>
      </c>
      <c r="T15" s="112">
        <v>5</v>
      </c>
      <c r="U15" s="112">
        <v>3</v>
      </c>
      <c r="AB15" s="111">
        <v>1</v>
      </c>
      <c r="AC15" s="111">
        <v>19</v>
      </c>
      <c r="AD15" s="111">
        <v>410</v>
      </c>
    </row>
    <row r="16" spans="1:30" s="67" customFormat="1">
      <c r="A16" s="108">
        <v>9</v>
      </c>
      <c r="C16" s="109" t="s">
        <v>309</v>
      </c>
      <c r="D16" s="109" t="s">
        <v>312</v>
      </c>
      <c r="E16" s="110">
        <v>1089</v>
      </c>
      <c r="F16" s="571" t="s">
        <v>32</v>
      </c>
      <c r="G16" s="528">
        <v>662</v>
      </c>
      <c r="H16" s="111">
        <v>63</v>
      </c>
      <c r="I16" s="111">
        <v>72</v>
      </c>
      <c r="J16" s="111">
        <v>12</v>
      </c>
      <c r="K16" s="111">
        <v>8</v>
      </c>
      <c r="L16" s="111">
        <v>18</v>
      </c>
      <c r="M16" s="111">
        <v>8</v>
      </c>
      <c r="N16" s="111">
        <v>127</v>
      </c>
      <c r="O16" s="111">
        <v>15</v>
      </c>
      <c r="P16" s="111">
        <v>58</v>
      </c>
      <c r="Q16" s="111">
        <v>37</v>
      </c>
      <c r="S16" s="111">
        <v>21</v>
      </c>
      <c r="T16" s="112">
        <v>2</v>
      </c>
      <c r="U16" s="112">
        <v>1</v>
      </c>
      <c r="AB16" s="111">
        <v>0</v>
      </c>
      <c r="AC16" s="111">
        <v>17</v>
      </c>
      <c r="AD16" s="111">
        <v>459</v>
      </c>
    </row>
    <row r="17" spans="1:30" s="67" customFormat="1">
      <c r="A17" s="108">
        <v>9</v>
      </c>
      <c r="C17" s="109" t="s">
        <v>309</v>
      </c>
      <c r="D17" s="109" t="s">
        <v>313</v>
      </c>
      <c r="E17" s="110">
        <v>1090</v>
      </c>
      <c r="F17" s="571" t="s">
        <v>31</v>
      </c>
      <c r="G17" s="528">
        <v>401</v>
      </c>
      <c r="H17" s="111">
        <v>21</v>
      </c>
      <c r="I17" s="111">
        <v>51</v>
      </c>
      <c r="J17" s="111">
        <v>15</v>
      </c>
      <c r="K17" s="111">
        <v>5</v>
      </c>
      <c r="L17" s="111">
        <v>17</v>
      </c>
      <c r="M17" s="111">
        <v>16</v>
      </c>
      <c r="N17" s="111">
        <v>50</v>
      </c>
      <c r="O17" s="111">
        <v>5</v>
      </c>
      <c r="P17" s="111">
        <v>42</v>
      </c>
      <c r="Q17" s="111">
        <v>31</v>
      </c>
      <c r="S17" s="111">
        <v>3</v>
      </c>
      <c r="T17" s="112">
        <v>4</v>
      </c>
      <c r="U17" s="112">
        <v>2</v>
      </c>
      <c r="AB17" s="111">
        <v>0</v>
      </c>
      <c r="AC17" s="111">
        <v>15</v>
      </c>
      <c r="AD17" s="111">
        <v>277</v>
      </c>
    </row>
    <row r="18" spans="1:30" s="67" customFormat="1">
      <c r="A18" s="108">
        <v>9</v>
      </c>
      <c r="C18" s="109" t="s">
        <v>309</v>
      </c>
      <c r="D18" s="109" t="s">
        <v>313</v>
      </c>
      <c r="E18" s="110">
        <v>1090</v>
      </c>
      <c r="F18" s="571" t="s">
        <v>32</v>
      </c>
      <c r="G18" s="528">
        <v>401</v>
      </c>
      <c r="H18" s="111">
        <v>35</v>
      </c>
      <c r="I18" s="111">
        <v>57</v>
      </c>
      <c r="J18" s="111">
        <v>12</v>
      </c>
      <c r="K18" s="111">
        <v>1</v>
      </c>
      <c r="L18" s="111">
        <v>24</v>
      </c>
      <c r="M18" s="111">
        <v>13</v>
      </c>
      <c r="N18" s="111">
        <v>53</v>
      </c>
      <c r="O18" s="111">
        <v>7</v>
      </c>
      <c r="P18" s="111">
        <v>38</v>
      </c>
      <c r="Q18" s="111">
        <v>26</v>
      </c>
      <c r="S18" s="111">
        <v>4</v>
      </c>
      <c r="T18" s="112">
        <v>0</v>
      </c>
      <c r="U18" s="112">
        <v>0</v>
      </c>
      <c r="AB18" s="111">
        <v>0</v>
      </c>
      <c r="AC18" s="111">
        <v>12</v>
      </c>
      <c r="AD18" s="111">
        <v>282</v>
      </c>
    </row>
    <row r="19" spans="1:30" s="67" customFormat="1">
      <c r="A19" s="108">
        <v>9</v>
      </c>
      <c r="C19" s="109" t="s">
        <v>309</v>
      </c>
      <c r="D19" s="109" t="s">
        <v>314</v>
      </c>
      <c r="E19" s="110">
        <v>1090</v>
      </c>
      <c r="F19" s="571" t="s">
        <v>79</v>
      </c>
      <c r="G19" s="528">
        <v>551</v>
      </c>
      <c r="H19" s="111">
        <v>47</v>
      </c>
      <c r="I19" s="111">
        <v>67</v>
      </c>
      <c r="J19" s="111">
        <v>11</v>
      </c>
      <c r="K19" s="111">
        <v>11</v>
      </c>
      <c r="L19" s="111">
        <v>11</v>
      </c>
      <c r="M19" s="111">
        <v>18</v>
      </c>
      <c r="N19" s="111">
        <v>11</v>
      </c>
      <c r="O19" s="111">
        <v>10</v>
      </c>
      <c r="P19" s="111">
        <v>134</v>
      </c>
      <c r="Q19" s="111">
        <v>28</v>
      </c>
      <c r="S19" s="111">
        <v>5</v>
      </c>
      <c r="T19" s="112">
        <v>7</v>
      </c>
      <c r="U19" s="112">
        <v>3</v>
      </c>
      <c r="AB19" s="111">
        <v>0</v>
      </c>
      <c r="AC19" s="111">
        <v>16</v>
      </c>
      <c r="AD19" s="111">
        <v>379</v>
      </c>
    </row>
    <row r="20" spans="1:30" s="67" customFormat="1">
      <c r="A20" s="108">
        <v>9</v>
      </c>
      <c r="C20" s="109" t="s">
        <v>309</v>
      </c>
      <c r="D20" s="109" t="s">
        <v>315</v>
      </c>
      <c r="E20" s="110">
        <v>1091</v>
      </c>
      <c r="F20" s="571" t="s">
        <v>31</v>
      </c>
      <c r="G20" s="528">
        <v>688</v>
      </c>
      <c r="H20" s="111">
        <v>61</v>
      </c>
      <c r="I20" s="111">
        <v>35</v>
      </c>
      <c r="J20" s="111">
        <v>13</v>
      </c>
      <c r="K20" s="111">
        <v>3</v>
      </c>
      <c r="L20" s="111">
        <v>36</v>
      </c>
      <c r="M20" s="111">
        <v>9</v>
      </c>
      <c r="N20" s="111">
        <v>59</v>
      </c>
      <c r="O20" s="111">
        <v>17</v>
      </c>
      <c r="P20" s="111">
        <v>131</v>
      </c>
      <c r="Q20" s="111">
        <v>69</v>
      </c>
      <c r="S20" s="111">
        <v>5</v>
      </c>
      <c r="T20" s="112">
        <v>4</v>
      </c>
      <c r="U20" s="112">
        <v>4</v>
      </c>
      <c r="AB20" s="111">
        <v>0</v>
      </c>
      <c r="AC20" s="111">
        <v>20</v>
      </c>
      <c r="AD20" s="111">
        <v>466</v>
      </c>
    </row>
    <row r="21" spans="1:30" s="67" customFormat="1">
      <c r="A21" s="108">
        <v>9</v>
      </c>
      <c r="C21" s="109" t="s">
        <v>309</v>
      </c>
      <c r="D21" s="109" t="s">
        <v>315</v>
      </c>
      <c r="E21" s="110">
        <v>1091</v>
      </c>
      <c r="F21" s="571" t="s">
        <v>32</v>
      </c>
      <c r="G21" s="528">
        <v>688</v>
      </c>
      <c r="H21" s="111">
        <v>51</v>
      </c>
      <c r="I21" s="111">
        <v>59</v>
      </c>
      <c r="J21" s="111">
        <v>11</v>
      </c>
      <c r="K21" s="111">
        <v>1</v>
      </c>
      <c r="L21" s="111">
        <v>33</v>
      </c>
      <c r="M21" s="111">
        <v>8</v>
      </c>
      <c r="N21" s="111">
        <v>49</v>
      </c>
      <c r="O21" s="111">
        <v>5</v>
      </c>
      <c r="P21" s="111">
        <v>119</v>
      </c>
      <c r="Q21" s="111">
        <v>93</v>
      </c>
      <c r="S21" s="111">
        <v>9</v>
      </c>
      <c r="T21" s="112">
        <v>7</v>
      </c>
      <c r="U21" s="112">
        <v>2</v>
      </c>
      <c r="AB21" s="111">
        <v>0</v>
      </c>
      <c r="AC21" s="111">
        <v>26</v>
      </c>
      <c r="AD21" s="111">
        <v>473</v>
      </c>
    </row>
    <row r="22" spans="1:30" s="67" customFormat="1">
      <c r="A22" s="108">
        <v>9</v>
      </c>
      <c r="C22" s="109" t="s">
        <v>309</v>
      </c>
      <c r="D22" s="109" t="s">
        <v>316</v>
      </c>
      <c r="E22" s="110">
        <v>1092</v>
      </c>
      <c r="F22" s="571" t="s">
        <v>31</v>
      </c>
      <c r="G22" s="528">
        <v>474</v>
      </c>
      <c r="H22" s="111">
        <v>51</v>
      </c>
      <c r="I22" s="111">
        <v>33</v>
      </c>
      <c r="J22" s="111">
        <v>18</v>
      </c>
      <c r="K22" s="111">
        <v>1</v>
      </c>
      <c r="L22" s="111">
        <v>25</v>
      </c>
      <c r="M22" s="111">
        <v>4</v>
      </c>
      <c r="N22" s="111">
        <v>73</v>
      </c>
      <c r="O22" s="111">
        <v>2</v>
      </c>
      <c r="P22" s="111">
        <v>39</v>
      </c>
      <c r="Q22" s="111">
        <v>17</v>
      </c>
      <c r="S22" s="111">
        <v>7</v>
      </c>
      <c r="T22" s="112">
        <v>5</v>
      </c>
      <c r="U22" s="112">
        <v>3</v>
      </c>
      <c r="AB22" s="111">
        <v>0</v>
      </c>
      <c r="AC22" s="111">
        <v>20</v>
      </c>
      <c r="AD22" s="111">
        <v>298</v>
      </c>
    </row>
    <row r="23" spans="1:30" s="67" customFormat="1">
      <c r="A23" s="108">
        <v>9</v>
      </c>
      <c r="C23" s="109" t="s">
        <v>309</v>
      </c>
      <c r="D23" s="109" t="s">
        <v>317</v>
      </c>
      <c r="E23" s="110">
        <v>1092</v>
      </c>
      <c r="F23" s="571" t="s">
        <v>79</v>
      </c>
      <c r="G23" s="528">
        <v>355</v>
      </c>
      <c r="H23" s="111">
        <v>8</v>
      </c>
      <c r="I23" s="111">
        <v>25</v>
      </c>
      <c r="J23" s="111">
        <v>9</v>
      </c>
      <c r="K23" s="111">
        <v>2</v>
      </c>
      <c r="L23" s="111">
        <v>22</v>
      </c>
      <c r="M23" s="111">
        <v>3</v>
      </c>
      <c r="N23" s="111">
        <v>73</v>
      </c>
      <c r="O23" s="111">
        <v>4</v>
      </c>
      <c r="P23" s="111">
        <v>23</v>
      </c>
      <c r="Q23" s="111">
        <v>85</v>
      </c>
      <c r="S23" s="111">
        <v>1</v>
      </c>
      <c r="T23" s="112">
        <v>2</v>
      </c>
      <c r="U23" s="112">
        <v>1</v>
      </c>
      <c r="AB23" s="111">
        <v>0</v>
      </c>
      <c r="AC23" s="111">
        <v>4</v>
      </c>
      <c r="AD23" s="111">
        <v>262</v>
      </c>
    </row>
    <row r="24" spans="1:30" s="67" customFormat="1">
      <c r="A24" s="108">
        <v>9</v>
      </c>
      <c r="C24" s="109" t="s">
        <v>309</v>
      </c>
      <c r="D24" s="109" t="s">
        <v>318</v>
      </c>
      <c r="E24" s="110">
        <v>1093</v>
      </c>
      <c r="F24" s="571" t="s">
        <v>31</v>
      </c>
      <c r="G24" s="528">
        <v>739</v>
      </c>
      <c r="H24" s="111">
        <v>51</v>
      </c>
      <c r="I24" s="111">
        <v>24</v>
      </c>
      <c r="J24" s="111">
        <v>29</v>
      </c>
      <c r="K24" s="111">
        <v>5</v>
      </c>
      <c r="L24" s="111">
        <v>15</v>
      </c>
      <c r="M24" s="111">
        <v>5</v>
      </c>
      <c r="N24" s="111">
        <v>93</v>
      </c>
      <c r="O24" s="111">
        <v>6</v>
      </c>
      <c r="P24" s="111">
        <v>61</v>
      </c>
      <c r="Q24" s="111">
        <v>58</v>
      </c>
      <c r="S24" s="111">
        <v>9</v>
      </c>
      <c r="T24" s="112">
        <v>4</v>
      </c>
      <c r="U24" s="112">
        <v>0</v>
      </c>
      <c r="AB24" s="111">
        <v>0</v>
      </c>
      <c r="AC24" s="111">
        <v>34</v>
      </c>
      <c r="AD24" s="111">
        <v>394</v>
      </c>
    </row>
    <row r="25" spans="1:30" s="67" customFormat="1">
      <c r="A25" s="108">
        <v>9</v>
      </c>
      <c r="C25" s="109" t="s">
        <v>309</v>
      </c>
      <c r="D25" s="109" t="s">
        <v>319</v>
      </c>
      <c r="E25" s="110">
        <v>1094</v>
      </c>
      <c r="F25" s="571" t="s">
        <v>31</v>
      </c>
      <c r="G25" s="572">
        <v>508</v>
      </c>
      <c r="H25" s="111">
        <v>27</v>
      </c>
      <c r="I25" s="111">
        <v>28</v>
      </c>
      <c r="J25" s="111">
        <v>22</v>
      </c>
      <c r="K25" s="111">
        <v>4</v>
      </c>
      <c r="L25" s="111">
        <v>8</v>
      </c>
      <c r="M25" s="111">
        <v>14</v>
      </c>
      <c r="N25" s="111">
        <v>126</v>
      </c>
      <c r="O25" s="111">
        <v>4</v>
      </c>
      <c r="P25" s="111">
        <v>66</v>
      </c>
      <c r="Q25" s="111">
        <v>65</v>
      </c>
      <c r="S25" s="111">
        <v>13</v>
      </c>
      <c r="T25" s="112">
        <v>3</v>
      </c>
      <c r="U25" s="112">
        <v>1</v>
      </c>
      <c r="AB25" s="111">
        <v>0</v>
      </c>
      <c r="AC25" s="111">
        <v>6</v>
      </c>
      <c r="AD25" s="111">
        <v>387</v>
      </c>
    </row>
    <row r="26" spans="1:30" s="67" customFormat="1">
      <c r="A26" s="108">
        <v>9</v>
      </c>
      <c r="C26" s="109" t="s">
        <v>309</v>
      </c>
      <c r="D26" s="109" t="s">
        <v>319</v>
      </c>
      <c r="E26" s="110">
        <v>1094</v>
      </c>
      <c r="F26" s="571" t="s">
        <v>32</v>
      </c>
      <c r="G26" s="572">
        <v>508</v>
      </c>
      <c r="H26" s="111">
        <v>18</v>
      </c>
      <c r="I26" s="111">
        <v>26</v>
      </c>
      <c r="J26" s="111">
        <v>13</v>
      </c>
      <c r="K26" s="111">
        <v>3</v>
      </c>
      <c r="L26" s="111">
        <v>11</v>
      </c>
      <c r="M26" s="111">
        <v>23</v>
      </c>
      <c r="N26" s="111">
        <v>108</v>
      </c>
      <c r="O26" s="111">
        <v>6</v>
      </c>
      <c r="P26" s="111">
        <v>63</v>
      </c>
      <c r="Q26" s="111">
        <v>51</v>
      </c>
      <c r="S26" s="111">
        <v>9</v>
      </c>
      <c r="T26" s="112">
        <v>3</v>
      </c>
      <c r="U26" s="112">
        <v>2</v>
      </c>
      <c r="AB26" s="111">
        <v>0</v>
      </c>
      <c r="AC26" s="111">
        <v>12</v>
      </c>
      <c r="AD26" s="111">
        <v>348</v>
      </c>
    </row>
    <row r="27" spans="1:30" s="67" customFormat="1">
      <c r="A27" s="108">
        <v>9</v>
      </c>
      <c r="C27" s="109" t="s">
        <v>309</v>
      </c>
      <c r="D27" s="109" t="s">
        <v>320</v>
      </c>
      <c r="E27" s="110">
        <v>1095</v>
      </c>
      <c r="F27" s="571" t="s">
        <v>31</v>
      </c>
      <c r="G27" s="572">
        <v>609</v>
      </c>
      <c r="H27" s="111">
        <v>48</v>
      </c>
      <c r="I27" s="111">
        <v>36</v>
      </c>
      <c r="J27" s="111">
        <v>7</v>
      </c>
      <c r="K27" s="111">
        <v>6</v>
      </c>
      <c r="L27" s="111">
        <v>12</v>
      </c>
      <c r="M27" s="111">
        <v>3</v>
      </c>
      <c r="N27" s="111">
        <v>69</v>
      </c>
      <c r="O27" s="111">
        <v>4</v>
      </c>
      <c r="P27" s="111">
        <v>68</v>
      </c>
      <c r="Q27" s="111">
        <v>78</v>
      </c>
      <c r="S27" s="111">
        <v>29</v>
      </c>
      <c r="T27" s="112">
        <v>5</v>
      </c>
      <c r="U27" s="112">
        <v>2</v>
      </c>
      <c r="AB27" s="111">
        <v>0</v>
      </c>
      <c r="AC27" s="111">
        <v>16</v>
      </c>
      <c r="AD27" s="111">
        <v>383</v>
      </c>
    </row>
    <row r="28" spans="1:30" s="67" customFormat="1">
      <c r="A28" s="108">
        <v>9</v>
      </c>
      <c r="C28" s="109" t="s">
        <v>309</v>
      </c>
      <c r="D28" s="109" t="s">
        <v>320</v>
      </c>
      <c r="E28" s="110">
        <v>1095</v>
      </c>
      <c r="F28" s="571" t="s">
        <v>32</v>
      </c>
      <c r="G28" s="572">
        <v>608</v>
      </c>
      <c r="H28" s="111">
        <v>57</v>
      </c>
      <c r="I28" s="111">
        <v>21</v>
      </c>
      <c r="J28" s="111">
        <v>15</v>
      </c>
      <c r="K28" s="111">
        <v>2</v>
      </c>
      <c r="L28" s="111">
        <v>16</v>
      </c>
      <c r="M28" s="111">
        <v>2</v>
      </c>
      <c r="N28" s="111">
        <v>65</v>
      </c>
      <c r="O28" s="111">
        <v>7</v>
      </c>
      <c r="P28" s="111">
        <v>61</v>
      </c>
      <c r="Q28" s="111">
        <v>83</v>
      </c>
      <c r="S28" s="111">
        <v>13</v>
      </c>
      <c r="T28" s="112">
        <v>2</v>
      </c>
      <c r="U28" s="112">
        <v>1</v>
      </c>
      <c r="AB28" s="111">
        <v>1</v>
      </c>
      <c r="AC28" s="111">
        <v>13</v>
      </c>
      <c r="AD28" s="111">
        <v>359</v>
      </c>
    </row>
    <row r="29" spans="1:30" s="67" customFormat="1">
      <c r="A29" s="108">
        <v>9</v>
      </c>
      <c r="C29" s="109" t="s">
        <v>309</v>
      </c>
      <c r="D29" s="109" t="s">
        <v>321</v>
      </c>
      <c r="E29" s="110">
        <v>1096</v>
      </c>
      <c r="F29" s="571" t="s">
        <v>31</v>
      </c>
      <c r="G29" s="528">
        <v>625</v>
      </c>
      <c r="H29" s="111">
        <v>3</v>
      </c>
      <c r="I29" s="111">
        <v>41</v>
      </c>
      <c r="J29" s="111">
        <v>8</v>
      </c>
      <c r="K29" s="111">
        <v>5</v>
      </c>
      <c r="L29" s="111">
        <v>10</v>
      </c>
      <c r="M29" s="111">
        <v>160</v>
      </c>
      <c r="N29" s="111">
        <v>114</v>
      </c>
      <c r="O29" s="111">
        <v>10</v>
      </c>
      <c r="P29" s="111">
        <v>64</v>
      </c>
      <c r="Q29" s="111">
        <v>30</v>
      </c>
      <c r="S29" s="111">
        <v>3</v>
      </c>
      <c r="T29" s="112">
        <v>0</v>
      </c>
      <c r="U29" s="112">
        <v>1</v>
      </c>
      <c r="AB29" s="111">
        <v>0</v>
      </c>
      <c r="AC29" s="111">
        <v>17</v>
      </c>
      <c r="AD29" s="111">
        <v>466</v>
      </c>
    </row>
    <row r="30" spans="1:30" s="67" customFormat="1">
      <c r="A30" s="108">
        <v>9</v>
      </c>
      <c r="C30" s="109" t="s">
        <v>309</v>
      </c>
      <c r="D30" s="109" t="s">
        <v>322</v>
      </c>
      <c r="E30" s="110">
        <v>1097</v>
      </c>
      <c r="F30" s="571" t="s">
        <v>31</v>
      </c>
      <c r="G30" s="528">
        <v>573</v>
      </c>
      <c r="H30" s="111">
        <v>25</v>
      </c>
      <c r="I30" s="111">
        <v>29</v>
      </c>
      <c r="J30" s="111">
        <v>9</v>
      </c>
      <c r="K30" s="111">
        <v>2</v>
      </c>
      <c r="L30" s="111">
        <v>24</v>
      </c>
      <c r="M30" s="111">
        <v>34</v>
      </c>
      <c r="N30" s="111">
        <v>137</v>
      </c>
      <c r="O30" s="111">
        <v>8</v>
      </c>
      <c r="P30" s="111">
        <v>31</v>
      </c>
      <c r="Q30" s="111">
        <v>95</v>
      </c>
      <c r="S30" s="111">
        <v>0</v>
      </c>
      <c r="T30" s="112">
        <v>3</v>
      </c>
      <c r="U30" s="112">
        <v>1</v>
      </c>
      <c r="AB30" s="111">
        <v>0</v>
      </c>
      <c r="AC30" s="111">
        <v>24</v>
      </c>
      <c r="AD30" s="111">
        <v>422</v>
      </c>
    </row>
    <row r="31" spans="1:30" s="67" customFormat="1">
      <c r="A31" s="108">
        <v>9</v>
      </c>
      <c r="C31" s="109" t="s">
        <v>309</v>
      </c>
      <c r="D31" s="109" t="s">
        <v>323</v>
      </c>
      <c r="E31" s="110">
        <v>1098</v>
      </c>
      <c r="F31" s="571" t="s">
        <v>31</v>
      </c>
      <c r="G31" s="528">
        <v>628</v>
      </c>
      <c r="H31" s="111">
        <v>3</v>
      </c>
      <c r="I31" s="111">
        <v>39</v>
      </c>
      <c r="J31" s="111">
        <v>1</v>
      </c>
      <c r="K31" s="111">
        <v>3</v>
      </c>
      <c r="L31" s="111">
        <v>7</v>
      </c>
      <c r="M31" s="111">
        <v>20</v>
      </c>
      <c r="N31" s="111">
        <v>116</v>
      </c>
      <c r="O31" s="111">
        <v>6</v>
      </c>
      <c r="P31" s="111">
        <v>140</v>
      </c>
      <c r="Q31" s="111">
        <v>101</v>
      </c>
      <c r="S31" s="111">
        <v>5</v>
      </c>
      <c r="T31" s="112">
        <v>2</v>
      </c>
      <c r="U31" s="112">
        <v>3</v>
      </c>
      <c r="AB31" s="111">
        <v>0</v>
      </c>
      <c r="AC31" s="111">
        <v>20</v>
      </c>
      <c r="AD31" s="111">
        <v>466</v>
      </c>
    </row>
    <row r="32" spans="1:30" s="67" customFormat="1" ht="16.5">
      <c r="C32" s="115" t="s">
        <v>64</v>
      </c>
      <c r="D32" s="116"/>
      <c r="E32" s="113"/>
      <c r="F32" s="113"/>
      <c r="G32" s="114">
        <f>SUM(G2:G31)</f>
        <v>16954</v>
      </c>
      <c r="H32" s="114">
        <v>1169</v>
      </c>
      <c r="I32" s="114">
        <v>1246</v>
      </c>
      <c r="J32" s="114">
        <v>355</v>
      </c>
      <c r="K32" s="114">
        <v>136</v>
      </c>
      <c r="L32" s="114">
        <v>568</v>
      </c>
      <c r="M32" s="114">
        <v>522</v>
      </c>
      <c r="N32" s="114">
        <v>2492</v>
      </c>
      <c r="O32" s="114">
        <v>300</v>
      </c>
      <c r="P32" s="114">
        <v>1978</v>
      </c>
      <c r="Q32" s="114">
        <v>1591</v>
      </c>
      <c r="R32" s="114"/>
      <c r="S32" s="114">
        <v>588</v>
      </c>
      <c r="T32" s="114">
        <v>117</v>
      </c>
      <c r="U32" s="114">
        <v>55</v>
      </c>
      <c r="AB32" s="114">
        <v>6</v>
      </c>
      <c r="AC32" s="114">
        <v>451</v>
      </c>
      <c r="AD32" s="114">
        <v>11574</v>
      </c>
    </row>
    <row r="33" spans="1:30" s="67" customFormat="1" ht="16.5">
      <c r="D33" s="80"/>
      <c r="E33" s="80"/>
    </row>
    <row r="34" spans="1:30" s="67" customFormat="1">
      <c r="B34" s="660" t="s">
        <v>66</v>
      </c>
      <c r="C34" s="661"/>
      <c r="D34" s="661"/>
      <c r="E34" s="662"/>
      <c r="G34" s="84" t="s">
        <v>6</v>
      </c>
      <c r="H34" s="76" t="s">
        <v>7</v>
      </c>
      <c r="I34" s="76" t="s">
        <v>8</v>
      </c>
      <c r="J34" s="76" t="s">
        <v>9</v>
      </c>
      <c r="K34" s="76" t="s">
        <v>10</v>
      </c>
      <c r="L34" s="76" t="s">
        <v>11</v>
      </c>
      <c r="M34" s="76" t="s">
        <v>12</v>
      </c>
      <c r="N34" s="76" t="s">
        <v>13</v>
      </c>
      <c r="O34" s="76" t="s">
        <v>14</v>
      </c>
      <c r="P34" s="76" t="s">
        <v>15</v>
      </c>
      <c r="Q34" s="76" t="s">
        <v>16</v>
      </c>
      <c r="R34" s="573" t="s">
        <v>17</v>
      </c>
      <c r="S34" s="76" t="s">
        <v>18</v>
      </c>
      <c r="T34" s="573" t="s">
        <v>22</v>
      </c>
      <c r="U34" s="573" t="s">
        <v>23</v>
      </c>
      <c r="V34" s="573" t="s">
        <v>24</v>
      </c>
      <c r="W34" s="573" t="s">
        <v>25</v>
      </c>
      <c r="X34" s="573" t="s">
        <v>26</v>
      </c>
      <c r="Y34" s="106" t="s">
        <v>27</v>
      </c>
      <c r="Z34" s="106" t="s">
        <v>28</v>
      </c>
    </row>
    <row r="35" spans="1:30" s="67" customFormat="1" ht="16.5">
      <c r="B35" s="663"/>
      <c r="C35" s="664"/>
      <c r="D35" s="664"/>
      <c r="E35" s="665"/>
      <c r="G35" s="77">
        <v>16674</v>
      </c>
      <c r="H35" s="77">
        <v>1228</v>
      </c>
      <c r="I35" s="77">
        <v>1274</v>
      </c>
      <c r="J35" s="77">
        <v>413</v>
      </c>
      <c r="K35" s="77">
        <v>163</v>
      </c>
      <c r="L35" s="77">
        <v>568</v>
      </c>
      <c r="M35" s="77">
        <v>522</v>
      </c>
      <c r="N35" s="77">
        <v>2492</v>
      </c>
      <c r="O35" s="77">
        <v>300</v>
      </c>
      <c r="P35" s="77">
        <v>1978</v>
      </c>
      <c r="Q35" s="77">
        <v>1591</v>
      </c>
      <c r="R35" s="67" t="s">
        <v>790</v>
      </c>
      <c r="S35" s="77">
        <v>588</v>
      </c>
      <c r="T35" s="67" t="s">
        <v>790</v>
      </c>
      <c r="U35" s="274" t="s">
        <v>790</v>
      </c>
      <c r="V35" s="274" t="s">
        <v>790</v>
      </c>
      <c r="W35" s="274" t="s">
        <v>790</v>
      </c>
      <c r="X35" s="274" t="s">
        <v>790</v>
      </c>
      <c r="Y35" s="341">
        <v>6</v>
      </c>
      <c r="Z35" s="341">
        <v>451</v>
      </c>
      <c r="AA35" s="67">
        <f>SUM(H35:Z35)</f>
        <v>11574</v>
      </c>
    </row>
    <row r="36" spans="1:30" s="67" customFormat="1" ht="16.5">
      <c r="D36" s="80"/>
      <c r="E36" s="80"/>
    </row>
    <row r="37" spans="1:30" s="67" customFormat="1" ht="33.75" customHeight="1">
      <c r="B37" s="666" t="s">
        <v>68</v>
      </c>
      <c r="C37" s="666"/>
      <c r="D37" s="666"/>
      <c r="E37" s="666"/>
      <c r="G37" s="84" t="s">
        <v>6</v>
      </c>
      <c r="H37" s="672" t="s">
        <v>69</v>
      </c>
      <c r="I37" s="673"/>
      <c r="J37" s="672" t="s">
        <v>70</v>
      </c>
      <c r="K37" s="673"/>
      <c r="L37" s="76" t="s">
        <v>11</v>
      </c>
      <c r="M37" s="76" t="s">
        <v>12</v>
      </c>
      <c r="N37" s="76" t="s">
        <v>13</v>
      </c>
      <c r="O37" s="76" t="s">
        <v>14</v>
      </c>
      <c r="P37" s="76" t="s">
        <v>15</v>
      </c>
      <c r="Q37" s="76" t="s">
        <v>16</v>
      </c>
      <c r="R37" s="573" t="s">
        <v>17</v>
      </c>
      <c r="S37" s="76" t="s">
        <v>18</v>
      </c>
      <c r="T37" s="573" t="s">
        <v>22</v>
      </c>
      <c r="U37" s="573" t="s">
        <v>23</v>
      </c>
      <c r="V37" s="573" t="s">
        <v>24</v>
      </c>
      <c r="W37" s="573" t="s">
        <v>25</v>
      </c>
      <c r="X37" s="573" t="s">
        <v>26</v>
      </c>
      <c r="Y37" s="106" t="s">
        <v>27</v>
      </c>
      <c r="Z37" s="106" t="s">
        <v>28</v>
      </c>
    </row>
    <row r="38" spans="1:30" s="67" customFormat="1" ht="16.5">
      <c r="B38" s="666"/>
      <c r="C38" s="666"/>
      <c r="D38" s="666"/>
      <c r="E38" s="666"/>
      <c r="G38" s="77">
        <v>16674</v>
      </c>
      <c r="H38" s="675">
        <v>1641</v>
      </c>
      <c r="I38" s="679"/>
      <c r="J38" s="675">
        <v>1437</v>
      </c>
      <c r="K38" s="679"/>
      <c r="L38" s="77">
        <v>568</v>
      </c>
      <c r="M38" s="77">
        <v>522</v>
      </c>
      <c r="N38" s="77">
        <v>2492</v>
      </c>
      <c r="O38" s="77">
        <v>300</v>
      </c>
      <c r="P38" s="77">
        <v>1978</v>
      </c>
      <c r="Q38" s="77">
        <v>1591</v>
      </c>
      <c r="R38" s="67" t="s">
        <v>790</v>
      </c>
      <c r="S38" s="77">
        <v>588</v>
      </c>
      <c r="T38" s="351" t="s">
        <v>790</v>
      </c>
      <c r="U38" s="351" t="s">
        <v>790</v>
      </c>
      <c r="V38" s="351" t="s">
        <v>790</v>
      </c>
      <c r="W38" s="351" t="s">
        <v>790</v>
      </c>
      <c r="X38" s="351" t="s">
        <v>790</v>
      </c>
      <c r="Y38" s="341">
        <v>6</v>
      </c>
      <c r="Z38" s="341">
        <v>451</v>
      </c>
      <c r="AA38" s="274">
        <f>SUM(H38:Z38)</f>
        <v>11574</v>
      </c>
    </row>
    <row r="41" spans="1:30" s="67" customFormat="1">
      <c r="A41" s="103" t="s">
        <v>0</v>
      </c>
      <c r="B41" s="103" t="s">
        <v>1</v>
      </c>
      <c r="C41" s="103" t="s">
        <v>2</v>
      </c>
      <c r="D41" s="103" t="s">
        <v>3</v>
      </c>
      <c r="E41" s="103" t="s">
        <v>4</v>
      </c>
      <c r="F41" s="103" t="s">
        <v>5</v>
      </c>
      <c r="G41" s="103" t="s">
        <v>6</v>
      </c>
      <c r="H41" s="103" t="s">
        <v>7</v>
      </c>
      <c r="I41" s="103" t="s">
        <v>8</v>
      </c>
      <c r="J41" s="103" t="s">
        <v>9</v>
      </c>
      <c r="K41" s="103" t="s">
        <v>10</v>
      </c>
      <c r="L41" s="103" t="s">
        <v>11</v>
      </c>
      <c r="M41" s="103" t="s">
        <v>12</v>
      </c>
      <c r="N41" s="103" t="s">
        <v>13</v>
      </c>
      <c r="O41" s="103" t="s">
        <v>14</v>
      </c>
      <c r="P41" s="103" t="s">
        <v>15</v>
      </c>
      <c r="Q41" s="103" t="s">
        <v>16</v>
      </c>
      <c r="R41" s="103" t="s">
        <v>17</v>
      </c>
      <c r="S41" s="103" t="s">
        <v>18</v>
      </c>
      <c r="T41" s="103" t="s">
        <v>19</v>
      </c>
      <c r="U41" s="103" t="s">
        <v>20</v>
      </c>
      <c r="V41" s="103" t="s">
        <v>21</v>
      </c>
      <c r="W41" s="103" t="s">
        <v>22</v>
      </c>
      <c r="X41" s="103" t="s">
        <v>23</v>
      </c>
      <c r="Y41" s="103" t="s">
        <v>24</v>
      </c>
      <c r="Z41" s="103" t="s">
        <v>25</v>
      </c>
      <c r="AA41" s="103" t="s">
        <v>26</v>
      </c>
      <c r="AB41" s="103" t="s">
        <v>27</v>
      </c>
      <c r="AC41" s="103" t="s">
        <v>28</v>
      </c>
      <c r="AD41" s="103" t="s">
        <v>29</v>
      </c>
    </row>
    <row r="42" spans="1:30" s="67" customFormat="1">
      <c r="A42" s="117">
        <v>9</v>
      </c>
      <c r="B42" s="117">
        <v>560</v>
      </c>
      <c r="C42" s="117" t="s">
        <v>324</v>
      </c>
      <c r="E42" s="117">
        <v>2408</v>
      </c>
      <c r="F42" s="117" t="s">
        <v>31</v>
      </c>
      <c r="G42" s="117">
        <v>666</v>
      </c>
      <c r="H42" s="117">
        <v>15</v>
      </c>
      <c r="I42" s="117">
        <v>79</v>
      </c>
      <c r="J42" s="117">
        <v>78</v>
      </c>
      <c r="K42" s="117">
        <v>3</v>
      </c>
      <c r="L42" s="117">
        <v>12</v>
      </c>
      <c r="M42" s="117">
        <v>137</v>
      </c>
      <c r="N42" s="117">
        <v>0</v>
      </c>
      <c r="O42" s="117">
        <v>6</v>
      </c>
      <c r="P42" s="117">
        <v>11</v>
      </c>
      <c r="Q42" s="117">
        <v>39</v>
      </c>
      <c r="R42" s="117">
        <v>0</v>
      </c>
      <c r="S42" s="117">
        <v>0</v>
      </c>
      <c r="T42" s="117">
        <v>3</v>
      </c>
      <c r="U42" s="117">
        <v>1</v>
      </c>
      <c r="V42" s="117"/>
      <c r="W42" s="117">
        <v>20</v>
      </c>
      <c r="AB42" s="117">
        <v>1</v>
      </c>
      <c r="AC42" s="117">
        <v>17</v>
      </c>
      <c r="AD42" s="117">
        <v>422</v>
      </c>
    </row>
    <row r="43" spans="1:30" s="67" customFormat="1">
      <c r="A43" s="117">
        <v>9</v>
      </c>
      <c r="B43" s="117">
        <v>560</v>
      </c>
      <c r="C43" s="117" t="s">
        <v>324</v>
      </c>
      <c r="E43" s="117">
        <v>2408</v>
      </c>
      <c r="F43" s="117" t="s">
        <v>32</v>
      </c>
      <c r="G43" s="117">
        <v>666</v>
      </c>
      <c r="H43" s="117">
        <v>16</v>
      </c>
      <c r="I43" s="117">
        <v>92</v>
      </c>
      <c r="J43" s="117">
        <v>59</v>
      </c>
      <c r="K43" s="117">
        <v>5</v>
      </c>
      <c r="L43" s="117">
        <v>8</v>
      </c>
      <c r="M43" s="117">
        <v>140</v>
      </c>
      <c r="N43" s="117">
        <v>0</v>
      </c>
      <c r="O43" s="117">
        <v>6</v>
      </c>
      <c r="P43" s="117">
        <v>21</v>
      </c>
      <c r="Q43" s="117">
        <v>28</v>
      </c>
      <c r="R43" s="117">
        <v>0</v>
      </c>
      <c r="S43" s="117">
        <v>0</v>
      </c>
      <c r="T43" s="117">
        <v>2</v>
      </c>
      <c r="U43" s="117">
        <v>2</v>
      </c>
      <c r="V43" s="117"/>
      <c r="W43" s="117">
        <v>17</v>
      </c>
      <c r="AB43" s="117">
        <v>1</v>
      </c>
      <c r="AC43" s="117">
        <v>10</v>
      </c>
      <c r="AD43" s="117">
        <v>407</v>
      </c>
    </row>
    <row r="44" spans="1:30" s="67" customFormat="1">
      <c r="A44" s="117">
        <v>9</v>
      </c>
      <c r="B44" s="117">
        <v>560</v>
      </c>
      <c r="C44" s="117" t="s">
        <v>324</v>
      </c>
      <c r="E44" s="117">
        <v>2408</v>
      </c>
      <c r="F44" s="117" t="s">
        <v>34</v>
      </c>
      <c r="G44" s="553"/>
      <c r="H44" s="117">
        <v>0</v>
      </c>
      <c r="I44" s="117">
        <v>1</v>
      </c>
      <c r="J44" s="117">
        <v>1</v>
      </c>
      <c r="K44" s="117">
        <v>0</v>
      </c>
      <c r="L44" s="117">
        <v>0</v>
      </c>
      <c r="M44" s="117">
        <v>2</v>
      </c>
      <c r="N44" s="117">
        <v>0</v>
      </c>
      <c r="O44" s="117">
        <v>0</v>
      </c>
      <c r="P44" s="117">
        <v>0</v>
      </c>
      <c r="Q44" s="117">
        <v>1</v>
      </c>
      <c r="R44" s="117">
        <v>0</v>
      </c>
      <c r="S44" s="117">
        <v>0</v>
      </c>
      <c r="T44" s="117">
        <v>0</v>
      </c>
      <c r="U44" s="117">
        <v>0</v>
      </c>
      <c r="V44" s="117"/>
      <c r="W44" s="117">
        <v>0</v>
      </c>
      <c r="AB44" s="117">
        <v>0</v>
      </c>
      <c r="AC44" s="117">
        <v>0</v>
      </c>
      <c r="AD44" s="117">
        <v>5</v>
      </c>
    </row>
    <row r="45" spans="1:30" s="67" customFormat="1">
      <c r="A45" s="117">
        <v>9</v>
      </c>
      <c r="B45" s="117">
        <v>560</v>
      </c>
      <c r="C45" s="117" t="s">
        <v>324</v>
      </c>
      <c r="E45" s="117">
        <v>2409</v>
      </c>
      <c r="F45" s="117" t="s">
        <v>31</v>
      </c>
      <c r="G45" s="570">
        <v>534</v>
      </c>
      <c r="H45" s="117">
        <v>6</v>
      </c>
      <c r="I45" s="117">
        <v>63</v>
      </c>
      <c r="J45" s="117">
        <v>53</v>
      </c>
      <c r="K45" s="117">
        <v>0</v>
      </c>
      <c r="L45" s="117">
        <v>8</v>
      </c>
      <c r="M45" s="117">
        <v>133</v>
      </c>
      <c r="N45" s="117">
        <v>0</v>
      </c>
      <c r="O45" s="117">
        <v>16</v>
      </c>
      <c r="P45" s="117">
        <v>11</v>
      </c>
      <c r="Q45" s="117">
        <v>33</v>
      </c>
      <c r="R45" s="117">
        <v>0</v>
      </c>
      <c r="S45" s="117">
        <v>0</v>
      </c>
      <c r="T45" s="117">
        <v>3</v>
      </c>
      <c r="U45" s="117">
        <v>2</v>
      </c>
      <c r="V45" s="117"/>
      <c r="W45" s="117">
        <v>6</v>
      </c>
      <c r="AB45" s="117">
        <v>0</v>
      </c>
      <c r="AC45" s="117">
        <v>14</v>
      </c>
      <c r="AD45" s="117">
        <v>348</v>
      </c>
    </row>
    <row r="46" spans="1:30" s="67" customFormat="1">
      <c r="A46" s="117">
        <v>9</v>
      </c>
      <c r="B46" s="117">
        <v>560</v>
      </c>
      <c r="C46" s="117" t="s">
        <v>324</v>
      </c>
      <c r="E46" s="117">
        <v>2409</v>
      </c>
      <c r="F46" s="117" t="s">
        <v>32</v>
      </c>
      <c r="G46" s="570">
        <v>533</v>
      </c>
      <c r="H46" s="117">
        <v>15</v>
      </c>
      <c r="I46" s="117">
        <v>70</v>
      </c>
      <c r="J46" s="117">
        <v>30</v>
      </c>
      <c r="K46" s="117">
        <v>5</v>
      </c>
      <c r="L46" s="117">
        <v>5</v>
      </c>
      <c r="M46" s="117">
        <v>153</v>
      </c>
      <c r="N46" s="117">
        <v>0</v>
      </c>
      <c r="O46" s="117">
        <v>16</v>
      </c>
      <c r="P46" s="117">
        <v>11</v>
      </c>
      <c r="Q46" s="117">
        <v>19</v>
      </c>
      <c r="R46" s="117">
        <v>0</v>
      </c>
      <c r="S46" s="117">
        <v>0</v>
      </c>
      <c r="T46" s="117">
        <v>5</v>
      </c>
      <c r="U46" s="117">
        <v>2</v>
      </c>
      <c r="V46" s="117"/>
      <c r="W46" s="117">
        <v>3</v>
      </c>
      <c r="AB46" s="117">
        <v>1</v>
      </c>
      <c r="AC46" s="117">
        <v>8</v>
      </c>
      <c r="AD46" s="117">
        <v>343</v>
      </c>
    </row>
    <row r="47" spans="1:30" s="67" customFormat="1">
      <c r="A47" s="117">
        <v>9</v>
      </c>
      <c r="B47" s="117">
        <v>560</v>
      </c>
      <c r="C47" s="117" t="s">
        <v>324</v>
      </c>
      <c r="E47" s="117">
        <v>2409</v>
      </c>
      <c r="F47" s="117" t="s">
        <v>33</v>
      </c>
      <c r="G47" s="570">
        <v>533</v>
      </c>
      <c r="H47" s="117">
        <v>7</v>
      </c>
      <c r="I47" s="117">
        <v>81</v>
      </c>
      <c r="J47" s="117">
        <v>40</v>
      </c>
      <c r="K47" s="117">
        <v>2</v>
      </c>
      <c r="L47" s="117">
        <v>7</v>
      </c>
      <c r="M47" s="117">
        <v>106</v>
      </c>
      <c r="N47" s="117">
        <v>0</v>
      </c>
      <c r="O47" s="117">
        <v>14</v>
      </c>
      <c r="P47" s="117">
        <v>11</v>
      </c>
      <c r="Q47" s="117">
        <v>33</v>
      </c>
      <c r="R47" s="117">
        <v>0</v>
      </c>
      <c r="S47" s="117">
        <v>0</v>
      </c>
      <c r="T47" s="117">
        <v>2</v>
      </c>
      <c r="U47" s="117">
        <v>2</v>
      </c>
      <c r="V47" s="117"/>
      <c r="W47" s="117">
        <v>8</v>
      </c>
      <c r="AB47" s="117">
        <v>0</v>
      </c>
      <c r="AC47" s="117">
        <v>9</v>
      </c>
      <c r="AD47" s="117">
        <v>322</v>
      </c>
    </row>
    <row r="48" spans="1:30" s="67" customFormat="1">
      <c r="A48" s="117">
        <v>9</v>
      </c>
      <c r="B48" s="117">
        <v>560</v>
      </c>
      <c r="C48" s="117" t="s">
        <v>324</v>
      </c>
      <c r="E48" s="117">
        <v>2410</v>
      </c>
      <c r="F48" s="117" t="s">
        <v>31</v>
      </c>
      <c r="G48" s="570">
        <v>618</v>
      </c>
      <c r="H48" s="117">
        <v>9</v>
      </c>
      <c r="I48" s="117">
        <v>113</v>
      </c>
      <c r="J48" s="117">
        <v>68</v>
      </c>
      <c r="K48" s="117">
        <v>1</v>
      </c>
      <c r="L48" s="117">
        <v>11</v>
      </c>
      <c r="M48" s="117">
        <v>103</v>
      </c>
      <c r="N48" s="117">
        <v>0</v>
      </c>
      <c r="O48" s="117">
        <v>10</v>
      </c>
      <c r="P48" s="117">
        <v>22</v>
      </c>
      <c r="Q48" s="117">
        <v>44</v>
      </c>
      <c r="R48" s="117">
        <v>0</v>
      </c>
      <c r="S48" s="117">
        <v>0</v>
      </c>
      <c r="T48" s="117">
        <v>3</v>
      </c>
      <c r="U48" s="117">
        <v>3</v>
      </c>
      <c r="V48" s="117"/>
      <c r="W48" s="117">
        <v>14</v>
      </c>
      <c r="AB48" s="117">
        <v>0</v>
      </c>
      <c r="AC48" s="117">
        <v>6</v>
      </c>
      <c r="AD48" s="117">
        <v>407</v>
      </c>
    </row>
    <row r="49" spans="1:30" s="67" customFormat="1">
      <c r="A49" s="117">
        <v>9</v>
      </c>
      <c r="B49" s="117">
        <v>560</v>
      </c>
      <c r="C49" s="117" t="s">
        <v>324</v>
      </c>
      <c r="E49" s="117">
        <v>2410</v>
      </c>
      <c r="F49" s="117" t="s">
        <v>32</v>
      </c>
      <c r="G49" s="570">
        <v>618</v>
      </c>
      <c r="H49" s="117">
        <v>7</v>
      </c>
      <c r="I49" s="117">
        <v>80</v>
      </c>
      <c r="J49" s="117">
        <v>53</v>
      </c>
      <c r="K49" s="117">
        <v>1</v>
      </c>
      <c r="L49" s="117">
        <v>12</v>
      </c>
      <c r="M49" s="117">
        <v>119</v>
      </c>
      <c r="N49" s="117">
        <v>0</v>
      </c>
      <c r="O49" s="117">
        <v>19</v>
      </c>
      <c r="P49" s="117">
        <v>19</v>
      </c>
      <c r="Q49" s="117">
        <v>30</v>
      </c>
      <c r="R49" s="117">
        <v>0</v>
      </c>
      <c r="S49" s="117">
        <v>0</v>
      </c>
      <c r="T49" s="117">
        <v>0</v>
      </c>
      <c r="U49" s="117">
        <v>1</v>
      </c>
      <c r="V49" s="117"/>
      <c r="W49" s="117">
        <v>5</v>
      </c>
      <c r="AB49" s="117">
        <v>0</v>
      </c>
      <c r="AC49" s="117">
        <v>10</v>
      </c>
      <c r="AD49" s="117">
        <v>356</v>
      </c>
    </row>
    <row r="50" spans="1:30" s="67" customFormat="1">
      <c r="A50" s="117">
        <v>9</v>
      </c>
      <c r="B50" s="117">
        <v>560</v>
      </c>
      <c r="C50" s="117" t="s">
        <v>324</v>
      </c>
      <c r="E50" s="117">
        <v>2410</v>
      </c>
      <c r="F50" s="117" t="s">
        <v>33</v>
      </c>
      <c r="G50" s="570">
        <v>617</v>
      </c>
      <c r="H50" s="117">
        <v>4</v>
      </c>
      <c r="I50" s="117">
        <v>74</v>
      </c>
      <c r="J50" s="117">
        <v>64</v>
      </c>
      <c r="K50" s="117">
        <v>4</v>
      </c>
      <c r="L50" s="117">
        <v>10</v>
      </c>
      <c r="M50" s="117">
        <v>115</v>
      </c>
      <c r="N50" s="117">
        <v>0</v>
      </c>
      <c r="O50" s="117">
        <v>18</v>
      </c>
      <c r="P50" s="117">
        <v>26</v>
      </c>
      <c r="Q50" s="117">
        <v>25</v>
      </c>
      <c r="R50" s="117">
        <v>0</v>
      </c>
      <c r="S50" s="117">
        <v>0</v>
      </c>
      <c r="T50" s="117">
        <v>1</v>
      </c>
      <c r="U50" s="117">
        <v>4</v>
      </c>
      <c r="V50" s="117"/>
      <c r="W50" s="117">
        <v>6</v>
      </c>
      <c r="AB50" s="117">
        <v>0</v>
      </c>
      <c r="AC50" s="117">
        <v>10</v>
      </c>
      <c r="AD50" s="117">
        <v>361</v>
      </c>
    </row>
    <row r="51" spans="1:30" s="67" customFormat="1">
      <c r="A51" s="117">
        <v>9</v>
      </c>
      <c r="B51" s="117">
        <v>560</v>
      </c>
      <c r="C51" s="117" t="s">
        <v>324</v>
      </c>
      <c r="E51" s="117">
        <v>2410</v>
      </c>
      <c r="F51" s="117" t="s">
        <v>197</v>
      </c>
      <c r="G51" s="570">
        <v>617</v>
      </c>
      <c r="H51" s="117">
        <v>2</v>
      </c>
      <c r="I51" s="117">
        <v>70</v>
      </c>
      <c r="J51" s="117">
        <v>76</v>
      </c>
      <c r="K51" s="117">
        <v>3</v>
      </c>
      <c r="L51" s="117">
        <v>20</v>
      </c>
      <c r="M51" s="117">
        <v>86</v>
      </c>
      <c r="N51" s="117">
        <v>0</v>
      </c>
      <c r="O51" s="117">
        <v>16</v>
      </c>
      <c r="P51" s="117">
        <v>34</v>
      </c>
      <c r="Q51" s="117">
        <v>40</v>
      </c>
      <c r="R51" s="117">
        <v>0</v>
      </c>
      <c r="S51" s="117">
        <v>0</v>
      </c>
      <c r="T51" s="117">
        <v>4</v>
      </c>
      <c r="U51" s="117">
        <v>1</v>
      </c>
      <c r="V51" s="117"/>
      <c r="W51" s="117">
        <v>9</v>
      </c>
      <c r="AB51" s="117">
        <v>0</v>
      </c>
      <c r="AC51" s="117">
        <v>15</v>
      </c>
      <c r="AD51" s="117">
        <v>376</v>
      </c>
    </row>
    <row r="52" spans="1:30" s="67" customFormat="1">
      <c r="A52" s="117">
        <v>9</v>
      </c>
      <c r="B52" s="117">
        <v>560</v>
      </c>
      <c r="C52" s="117" t="s">
        <v>324</v>
      </c>
      <c r="E52" s="117">
        <v>2410</v>
      </c>
      <c r="F52" s="117" t="s">
        <v>34</v>
      </c>
      <c r="G52" s="553"/>
      <c r="H52" s="117">
        <v>0</v>
      </c>
      <c r="I52" s="117">
        <v>2</v>
      </c>
      <c r="J52" s="117">
        <v>0</v>
      </c>
      <c r="K52" s="117">
        <v>0</v>
      </c>
      <c r="L52" s="117">
        <v>0</v>
      </c>
      <c r="M52" s="117">
        <v>2</v>
      </c>
      <c r="N52" s="117">
        <v>0</v>
      </c>
      <c r="O52" s="117">
        <v>1</v>
      </c>
      <c r="P52" s="117">
        <v>0</v>
      </c>
      <c r="Q52" s="117">
        <v>1</v>
      </c>
      <c r="R52" s="117">
        <v>0</v>
      </c>
      <c r="S52" s="117">
        <v>0</v>
      </c>
      <c r="T52" s="117">
        <v>0</v>
      </c>
      <c r="U52" s="117">
        <v>0</v>
      </c>
      <c r="V52" s="117"/>
      <c r="W52" s="117">
        <v>0</v>
      </c>
      <c r="AB52" s="117">
        <v>0</v>
      </c>
      <c r="AC52" s="117">
        <v>0</v>
      </c>
      <c r="AD52" s="117">
        <v>6</v>
      </c>
    </row>
    <row r="53" spans="1:30" s="67" customFormat="1">
      <c r="A53" s="117">
        <v>9</v>
      </c>
      <c r="B53" s="117">
        <v>560</v>
      </c>
      <c r="C53" s="117" t="s">
        <v>324</v>
      </c>
      <c r="E53" s="117">
        <v>2411</v>
      </c>
      <c r="F53" s="117" t="s">
        <v>31</v>
      </c>
      <c r="G53" s="570">
        <v>583</v>
      </c>
      <c r="H53" s="117">
        <v>15</v>
      </c>
      <c r="I53" s="117">
        <v>47</v>
      </c>
      <c r="J53" s="117">
        <v>100</v>
      </c>
      <c r="K53" s="117">
        <v>5</v>
      </c>
      <c r="L53" s="117">
        <v>9</v>
      </c>
      <c r="M53" s="117">
        <v>89</v>
      </c>
      <c r="N53" s="117">
        <v>0</v>
      </c>
      <c r="O53" s="117">
        <v>4</v>
      </c>
      <c r="P53" s="117">
        <v>20</v>
      </c>
      <c r="Q53" s="117">
        <v>48</v>
      </c>
      <c r="R53" s="117">
        <v>0</v>
      </c>
      <c r="S53" s="117">
        <v>0</v>
      </c>
      <c r="T53" s="117">
        <v>4</v>
      </c>
      <c r="U53" s="117">
        <v>0</v>
      </c>
      <c r="V53" s="117"/>
      <c r="W53" s="117">
        <v>22</v>
      </c>
      <c r="AB53" s="117">
        <v>1</v>
      </c>
      <c r="AC53" s="117">
        <v>11</v>
      </c>
      <c r="AD53" s="117">
        <v>375</v>
      </c>
    </row>
    <row r="54" spans="1:30" s="67" customFormat="1">
      <c r="A54" s="117">
        <v>9</v>
      </c>
      <c r="B54" s="117">
        <v>560</v>
      </c>
      <c r="C54" s="117" t="s">
        <v>324</v>
      </c>
      <c r="E54" s="117">
        <v>2411</v>
      </c>
      <c r="F54" s="117" t="s">
        <v>32</v>
      </c>
      <c r="G54" s="117">
        <v>583</v>
      </c>
      <c r="H54" s="117">
        <v>15</v>
      </c>
      <c r="I54" s="117">
        <v>31</v>
      </c>
      <c r="J54" s="117">
        <v>111</v>
      </c>
      <c r="K54" s="117">
        <v>2</v>
      </c>
      <c r="L54" s="117">
        <v>8</v>
      </c>
      <c r="M54" s="117">
        <v>69</v>
      </c>
      <c r="N54" s="117">
        <v>0</v>
      </c>
      <c r="O54" s="117">
        <v>14</v>
      </c>
      <c r="P54" s="117">
        <v>20</v>
      </c>
      <c r="Q54" s="117">
        <v>42</v>
      </c>
      <c r="R54" s="117">
        <v>0</v>
      </c>
      <c r="S54" s="117">
        <v>0</v>
      </c>
      <c r="T54" s="117">
        <v>9</v>
      </c>
      <c r="U54" s="117">
        <v>1</v>
      </c>
      <c r="V54" s="117"/>
      <c r="W54" s="117">
        <v>15</v>
      </c>
      <c r="AB54" s="117">
        <v>0</v>
      </c>
      <c r="AC54" s="117">
        <v>18</v>
      </c>
      <c r="AD54" s="117">
        <v>355</v>
      </c>
    </row>
    <row r="55" spans="1:30" s="67" customFormat="1">
      <c r="A55" s="117">
        <v>9</v>
      </c>
      <c r="B55" s="117">
        <v>560</v>
      </c>
      <c r="C55" s="117" t="s">
        <v>324</v>
      </c>
      <c r="E55" s="117">
        <v>2411</v>
      </c>
      <c r="F55" s="117" t="s">
        <v>33</v>
      </c>
      <c r="G55" s="117">
        <v>583</v>
      </c>
      <c r="H55" s="117">
        <v>13</v>
      </c>
      <c r="I55" s="117">
        <v>58</v>
      </c>
      <c r="J55" s="117">
        <v>107</v>
      </c>
      <c r="K55" s="117">
        <v>6</v>
      </c>
      <c r="L55" s="117">
        <v>12</v>
      </c>
      <c r="M55" s="117">
        <v>77</v>
      </c>
      <c r="N55" s="117">
        <v>0</v>
      </c>
      <c r="O55" s="117">
        <v>6</v>
      </c>
      <c r="P55" s="117">
        <v>17</v>
      </c>
      <c r="Q55" s="117">
        <v>34</v>
      </c>
      <c r="R55" s="117">
        <v>0</v>
      </c>
      <c r="S55" s="117">
        <v>0</v>
      </c>
      <c r="T55" s="117">
        <v>2</v>
      </c>
      <c r="U55" s="117">
        <v>0</v>
      </c>
      <c r="V55" s="117"/>
      <c r="W55" s="117">
        <v>20</v>
      </c>
      <c r="AB55" s="117">
        <v>0</v>
      </c>
      <c r="AC55" s="117">
        <v>8</v>
      </c>
      <c r="AD55" s="117">
        <v>360</v>
      </c>
    </row>
    <row r="56" spans="1:30" s="67" customFormat="1">
      <c r="A56" s="117">
        <v>9</v>
      </c>
      <c r="B56" s="117">
        <v>560</v>
      </c>
      <c r="C56" s="117" t="s">
        <v>324</v>
      </c>
      <c r="E56" s="117">
        <v>2411</v>
      </c>
      <c r="F56" s="117" t="s">
        <v>197</v>
      </c>
      <c r="G56" s="117">
        <v>582</v>
      </c>
      <c r="H56" s="117">
        <v>10</v>
      </c>
      <c r="I56" s="117">
        <v>44</v>
      </c>
      <c r="J56" s="117">
        <v>114</v>
      </c>
      <c r="K56" s="117">
        <v>8</v>
      </c>
      <c r="L56" s="117">
        <v>9</v>
      </c>
      <c r="M56" s="117">
        <v>66</v>
      </c>
      <c r="N56" s="117">
        <v>0</v>
      </c>
      <c r="O56" s="117">
        <v>7</v>
      </c>
      <c r="P56" s="117">
        <v>18</v>
      </c>
      <c r="Q56" s="117">
        <v>59</v>
      </c>
      <c r="R56" s="117">
        <v>0</v>
      </c>
      <c r="S56" s="117">
        <v>0</v>
      </c>
      <c r="T56" s="117">
        <v>2</v>
      </c>
      <c r="U56" s="117">
        <v>1</v>
      </c>
      <c r="V56" s="117"/>
      <c r="W56" s="117">
        <v>13</v>
      </c>
      <c r="AB56" s="117">
        <v>1</v>
      </c>
      <c r="AC56" s="117">
        <v>13</v>
      </c>
      <c r="AD56" s="117">
        <v>365</v>
      </c>
    </row>
    <row r="57" spans="1:30" s="67" customFormat="1">
      <c r="B57" s="67" t="s">
        <v>63</v>
      </c>
      <c r="C57" s="67" t="s">
        <v>64</v>
      </c>
      <c r="G57" s="67">
        <v>7733</v>
      </c>
      <c r="H57" s="67">
        <v>134</v>
      </c>
      <c r="I57" s="67">
        <v>905</v>
      </c>
      <c r="J57" s="67">
        <v>954</v>
      </c>
      <c r="K57" s="67">
        <v>45</v>
      </c>
      <c r="L57" s="67">
        <v>131</v>
      </c>
      <c r="M57" s="67">
        <v>1397</v>
      </c>
      <c r="N57" s="67">
        <v>0</v>
      </c>
      <c r="O57" s="67">
        <v>153</v>
      </c>
      <c r="P57" s="67">
        <v>241</v>
      </c>
      <c r="Q57" s="67">
        <v>476</v>
      </c>
      <c r="R57" s="67">
        <v>0</v>
      </c>
      <c r="S57" s="67">
        <v>0</v>
      </c>
      <c r="T57" s="67">
        <v>40</v>
      </c>
      <c r="U57" s="67">
        <v>20</v>
      </c>
      <c r="V57" s="67">
        <v>0</v>
      </c>
      <c r="W57" s="67">
        <v>158</v>
      </c>
      <c r="AB57" s="67">
        <v>5</v>
      </c>
      <c r="AC57" s="67">
        <v>149</v>
      </c>
      <c r="AD57" s="67">
        <v>4808</v>
      </c>
    </row>
    <row r="58" spans="1:30" s="67" customFormat="1"/>
    <row r="59" spans="1:30" s="67" customFormat="1" ht="28.5" customHeight="1">
      <c r="B59" s="67" t="s">
        <v>65</v>
      </c>
      <c r="C59" s="704" t="s">
        <v>66</v>
      </c>
      <c r="D59" s="704"/>
      <c r="G59" s="67" t="s">
        <v>6</v>
      </c>
      <c r="H59" s="117" t="s">
        <v>7</v>
      </c>
      <c r="I59" s="117" t="s">
        <v>8</v>
      </c>
      <c r="J59" s="117" t="s">
        <v>9</v>
      </c>
      <c r="K59" s="117" t="s">
        <v>10</v>
      </c>
      <c r="L59" s="117" t="s">
        <v>11</v>
      </c>
      <c r="M59" s="117" t="s">
        <v>12</v>
      </c>
      <c r="N59" s="117" t="s">
        <v>13</v>
      </c>
      <c r="O59" s="117" t="s">
        <v>14</v>
      </c>
      <c r="P59" s="117" t="s">
        <v>15</v>
      </c>
      <c r="Q59" s="117" t="s">
        <v>16</v>
      </c>
      <c r="R59" s="117" t="s">
        <v>17</v>
      </c>
      <c r="S59" s="117" t="s">
        <v>18</v>
      </c>
      <c r="T59" s="117" t="s">
        <v>22</v>
      </c>
      <c r="U59" s="117" t="s">
        <v>23</v>
      </c>
      <c r="V59" s="117" t="s">
        <v>24</v>
      </c>
      <c r="W59" s="117" t="s">
        <v>25</v>
      </c>
      <c r="X59" s="117" t="s">
        <v>26</v>
      </c>
      <c r="Y59" s="117" t="s">
        <v>27</v>
      </c>
      <c r="Z59" s="117" t="s">
        <v>28</v>
      </c>
      <c r="AA59" s="117" t="s">
        <v>29</v>
      </c>
    </row>
    <row r="60" spans="1:30" s="67" customFormat="1">
      <c r="C60" s="118"/>
      <c r="D60" s="118"/>
      <c r="G60" s="67">
        <v>7733</v>
      </c>
      <c r="H60" s="117">
        <v>154</v>
      </c>
      <c r="I60" s="117">
        <v>915</v>
      </c>
      <c r="J60" s="117">
        <v>974</v>
      </c>
      <c r="K60" s="117">
        <v>55</v>
      </c>
      <c r="L60" s="117">
        <v>131</v>
      </c>
      <c r="M60" s="117">
        <v>1397</v>
      </c>
      <c r="N60" s="117">
        <v>0</v>
      </c>
      <c r="O60" s="117">
        <v>153</v>
      </c>
      <c r="P60" s="117">
        <v>241</v>
      </c>
      <c r="Q60" s="117">
        <v>476</v>
      </c>
      <c r="R60" s="117">
        <v>0</v>
      </c>
      <c r="S60" s="117">
        <v>0</v>
      </c>
      <c r="T60" s="117">
        <v>158</v>
      </c>
      <c r="U60" s="117" t="s">
        <v>790</v>
      </c>
      <c r="V60" s="117" t="s">
        <v>790</v>
      </c>
      <c r="W60" s="117" t="s">
        <v>790</v>
      </c>
      <c r="X60" s="117" t="s">
        <v>790</v>
      </c>
      <c r="Y60" s="117">
        <v>5</v>
      </c>
      <c r="Z60" s="117">
        <v>149</v>
      </c>
      <c r="AA60" s="117">
        <f>SUM(H60:Z60)</f>
        <v>4808</v>
      </c>
    </row>
    <row r="61" spans="1:30" s="67" customFormat="1">
      <c r="C61" s="118"/>
      <c r="D61" s="118"/>
    </row>
    <row r="62" spans="1:30" s="67" customFormat="1" ht="30.75" customHeight="1">
      <c r="B62" s="67" t="s">
        <v>67</v>
      </c>
      <c r="C62" s="704" t="s">
        <v>68</v>
      </c>
      <c r="D62" s="704"/>
      <c r="G62" s="67" t="s">
        <v>6</v>
      </c>
      <c r="H62" s="704" t="s">
        <v>325</v>
      </c>
      <c r="I62" s="704"/>
      <c r="J62" s="704" t="s">
        <v>326</v>
      </c>
      <c r="K62" s="704"/>
      <c r="L62" s="67" t="s">
        <v>11</v>
      </c>
      <c r="M62" s="67" t="s">
        <v>12</v>
      </c>
      <c r="N62" s="67" t="s">
        <v>13</v>
      </c>
      <c r="O62" s="67" t="s">
        <v>14</v>
      </c>
      <c r="P62" s="67" t="s">
        <v>15</v>
      </c>
      <c r="Q62" s="67" t="s">
        <v>16</v>
      </c>
      <c r="R62" s="67" t="s">
        <v>17</v>
      </c>
      <c r="S62" s="67" t="s">
        <v>18</v>
      </c>
      <c r="T62" s="67" t="s">
        <v>22</v>
      </c>
      <c r="U62" s="67" t="s">
        <v>23</v>
      </c>
      <c r="V62" s="67" t="s">
        <v>24</v>
      </c>
      <c r="W62" s="67" t="s">
        <v>25</v>
      </c>
      <c r="X62" s="67" t="s">
        <v>26</v>
      </c>
      <c r="Y62" s="67" t="s">
        <v>27</v>
      </c>
      <c r="Z62" s="67" t="s">
        <v>28</v>
      </c>
      <c r="AA62" s="67" t="s">
        <v>29</v>
      </c>
    </row>
    <row r="63" spans="1:30" s="67" customFormat="1">
      <c r="G63" s="67">
        <v>7733</v>
      </c>
      <c r="H63" s="703">
        <v>1128</v>
      </c>
      <c r="I63" s="703"/>
      <c r="J63" s="703">
        <v>970</v>
      </c>
      <c r="K63" s="703"/>
      <c r="L63" s="67">
        <v>131</v>
      </c>
      <c r="M63" s="67">
        <v>1397</v>
      </c>
      <c r="N63" s="67" t="s">
        <v>790</v>
      </c>
      <c r="O63" s="67">
        <v>153</v>
      </c>
      <c r="P63" s="67">
        <v>241</v>
      </c>
      <c r="Q63" s="67">
        <v>476</v>
      </c>
      <c r="R63" s="67" t="s">
        <v>790</v>
      </c>
      <c r="S63" s="67" t="s">
        <v>790</v>
      </c>
      <c r="T63" s="67">
        <v>158</v>
      </c>
      <c r="U63" s="67" t="s">
        <v>790</v>
      </c>
      <c r="V63" s="67" t="s">
        <v>790</v>
      </c>
      <c r="W63" s="67" t="s">
        <v>790</v>
      </c>
      <c r="X63" s="67" t="s">
        <v>790</v>
      </c>
      <c r="Y63" s="67">
        <v>5</v>
      </c>
      <c r="Z63" s="67">
        <v>149</v>
      </c>
      <c r="AA63" s="117">
        <f>SUM(H63:Z63)</f>
        <v>4808</v>
      </c>
    </row>
  </sheetData>
  <mergeCells count="12">
    <mergeCell ref="J63:K63"/>
    <mergeCell ref="H63:I63"/>
    <mergeCell ref="B34:E35"/>
    <mergeCell ref="B37:E38"/>
    <mergeCell ref="H62:I62"/>
    <mergeCell ref="J62:K62"/>
    <mergeCell ref="H37:I37"/>
    <mergeCell ref="J37:K37"/>
    <mergeCell ref="C59:D59"/>
    <mergeCell ref="C62:D62"/>
    <mergeCell ref="H38:I38"/>
    <mergeCell ref="J38:K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D01</vt:lpstr>
      <vt:lpstr>D02</vt:lpstr>
      <vt:lpstr>D03</vt:lpstr>
      <vt:lpstr>D04</vt:lpstr>
      <vt:lpstr>D05</vt:lpstr>
      <vt:lpstr>D06</vt:lpstr>
      <vt:lpstr>D07</vt:lpstr>
      <vt:lpstr>D08</vt:lpstr>
      <vt:lpstr>D09</vt:lpstr>
      <vt:lpstr>D11</vt:lpstr>
      <vt:lpstr>D12</vt:lpstr>
      <vt:lpstr>D13</vt:lpstr>
      <vt:lpstr>D14</vt:lpstr>
      <vt:lpstr>D15</vt:lpstr>
      <vt:lpstr>D16</vt:lpstr>
      <vt:lpstr>D17</vt:lpstr>
      <vt:lpstr>D18</vt:lpstr>
      <vt:lpstr>D19</vt:lpstr>
      <vt:lpstr>D20</vt:lpstr>
      <vt:lpstr>D21</vt:lpstr>
      <vt:lpstr>D22</vt:lpstr>
      <vt:lpstr>D23</vt:lpstr>
      <vt:lpstr>D24</vt:lpstr>
      <vt:lpstr>D25</vt:lpstr>
    </vt:vector>
  </TitlesOfParts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Irving Godina</dc:creator>
  <cp:lastModifiedBy>John</cp:lastModifiedBy>
  <cp:revision/>
  <cp:lastPrinted>2016-06-28T19:43:02Z</cp:lastPrinted>
  <dcterms:created xsi:type="dcterms:W3CDTF">2016-06-13T19:13:37Z</dcterms:created>
  <dcterms:modified xsi:type="dcterms:W3CDTF">2020-02-21T13:56:34Z</dcterms:modified>
</cp:coreProperties>
</file>