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noel\Documents\02 TEIXEIRA\FATECs\FATEC ZL\00 2014\ADS\PMI\02 Semestre\07 Contéudo das Aulas\01 EXC\03 Aulas\Aula 05\"/>
    </mc:Choice>
  </mc:AlternateContent>
  <bookViews>
    <workbookView xWindow="120" yWindow="105" windowWidth="15120" windowHeight="8010" tabRatio="603" activeTab="1"/>
  </bookViews>
  <sheets>
    <sheet name="Funcionários" sheetId="3" r:id="rId1"/>
    <sheet name="Folha de Pagamento" sheetId="1" r:id="rId2"/>
    <sheet name="Gerar Holerite 01" sheetId="2" r:id="rId3"/>
    <sheet name="Gerar Holerite 02" sheetId="4" r:id="rId4"/>
  </sheets>
  <definedNames>
    <definedName name="_xlnm._FilterDatabase" localSheetId="2" hidden="1">'Gerar Holerite 01'!$B$7:$C$22</definedName>
    <definedName name="FolhadePgto">'Folha de Pagamento'!$B$6:$Q$18</definedName>
    <definedName name="ListFunc">Funcionários!$A$6:$A$18</definedName>
  </definedName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N1" i="1"/>
  <c r="M1" i="1"/>
  <c r="L1" i="1"/>
  <c r="K1" i="1"/>
  <c r="J1" i="1"/>
  <c r="I1" i="1"/>
  <c r="H1" i="1"/>
  <c r="G1" i="1"/>
  <c r="P7" i="1" s="1"/>
  <c r="F1" i="1"/>
  <c r="E1" i="1"/>
  <c r="D1" i="1"/>
  <c r="C1" i="1"/>
  <c r="A8" i="2"/>
  <c r="A9" i="2"/>
  <c r="A10" i="2"/>
  <c r="A11" i="2"/>
  <c r="A12" i="2"/>
  <c r="A13" i="2"/>
  <c r="A14" i="2"/>
  <c r="A15" i="2"/>
  <c r="A16" i="2"/>
  <c r="A17" i="2"/>
  <c r="A18" i="2"/>
  <c r="A19" i="2"/>
  <c r="A7" i="2"/>
  <c r="B8" i="1"/>
  <c r="B9" i="1"/>
  <c r="B10" i="1"/>
  <c r="B11" i="1"/>
  <c r="B12" i="1"/>
  <c r="B13" i="1"/>
  <c r="B14" i="1"/>
  <c r="B15" i="1"/>
  <c r="B16" i="1"/>
  <c r="B17" i="1"/>
  <c r="B18" i="1"/>
  <c r="B7" i="1"/>
  <c r="B6" i="1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7" i="1"/>
  <c r="E8" i="1"/>
  <c r="E9" i="1"/>
  <c r="E10" i="1"/>
  <c r="E13" i="1"/>
  <c r="E14" i="1"/>
  <c r="E15" i="1"/>
  <c r="E17" i="1"/>
  <c r="E18" i="1"/>
  <c r="E6" i="1"/>
  <c r="D7" i="1"/>
  <c r="D8" i="1"/>
  <c r="D9" i="1"/>
  <c r="D10" i="1"/>
  <c r="D11" i="1"/>
  <c r="D12" i="1"/>
  <c r="E12" i="1" s="1"/>
  <c r="D13" i="1"/>
  <c r="D14" i="1"/>
  <c r="D15" i="1"/>
  <c r="D16" i="1"/>
  <c r="E16" i="1" s="1"/>
  <c r="D17" i="1"/>
  <c r="D18" i="1"/>
  <c r="D6" i="1"/>
  <c r="F22" i="1"/>
  <c r="E11" i="1" l="1"/>
  <c r="P18" i="1"/>
  <c r="P16" i="1"/>
  <c r="P14" i="1"/>
  <c r="P12" i="1"/>
  <c r="P10" i="1"/>
  <c r="P8" i="1"/>
  <c r="P6" i="1"/>
  <c r="P17" i="1"/>
  <c r="P15" i="1"/>
  <c r="P13" i="1"/>
  <c r="P11" i="1"/>
  <c r="P9" i="1"/>
  <c r="I8" i="1"/>
  <c r="J8" i="1" s="1"/>
  <c r="I6" i="1"/>
  <c r="J6" i="1" s="1"/>
  <c r="I17" i="1"/>
  <c r="J17" i="1" s="1"/>
  <c r="I15" i="1"/>
  <c r="J15" i="1" s="1"/>
  <c r="I13" i="1"/>
  <c r="I11" i="1"/>
  <c r="J11" i="1" s="1"/>
  <c r="I9" i="1"/>
  <c r="J9" i="1" s="1"/>
  <c r="I7" i="1"/>
  <c r="I18" i="1"/>
  <c r="J18" i="1" s="1"/>
  <c r="I16" i="1"/>
  <c r="J16" i="1" s="1"/>
  <c r="I14" i="1"/>
  <c r="J14" i="1" s="1"/>
  <c r="I12" i="1"/>
  <c r="J12" i="1" s="1"/>
  <c r="I10" i="1"/>
  <c r="J10" i="1" s="1"/>
  <c r="J13" i="1" l="1"/>
  <c r="J7" i="1"/>
  <c r="K7" i="1" s="1"/>
  <c r="K6" i="1"/>
  <c r="M6" i="1" s="1"/>
  <c r="Q6" i="1" s="1"/>
  <c r="K11" i="1"/>
  <c r="M11" i="1" s="1"/>
  <c r="Q11" i="1" s="1"/>
  <c r="K15" i="1"/>
  <c r="M15" i="1" s="1"/>
  <c r="Q15" i="1" s="1"/>
  <c r="K10" i="1"/>
  <c r="M10" i="1" s="1"/>
  <c r="K14" i="1"/>
  <c r="M14" i="1" s="1"/>
  <c r="K18" i="1"/>
  <c r="M18" i="1" s="1"/>
  <c r="K8" i="1"/>
  <c r="M8" i="1" s="1"/>
  <c r="K13" i="1"/>
  <c r="K9" i="1"/>
  <c r="M9" i="1" s="1"/>
  <c r="K17" i="1"/>
  <c r="M17" i="1" s="1"/>
  <c r="K12" i="1"/>
  <c r="M12" i="1" s="1"/>
  <c r="K16" i="1"/>
  <c r="M16" i="1" s="1"/>
  <c r="M13" i="1" l="1"/>
  <c r="M7" i="1"/>
  <c r="Q8" i="1"/>
  <c r="Q16" i="1"/>
  <c r="Q12" i="1"/>
  <c r="Q17" i="1"/>
  <c r="Q9" i="1"/>
  <c r="Q13" i="1"/>
  <c r="Q18" i="1"/>
  <c r="Q14" i="1"/>
  <c r="Q10" i="1"/>
  <c r="Q7" i="1" l="1"/>
</calcChain>
</file>

<file path=xl/comments1.xml><?xml version="1.0" encoding="utf-8"?>
<comments xmlns="http://schemas.openxmlformats.org/spreadsheetml/2006/main">
  <authors>
    <author>Laercio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Integral=08hs às 17hs
Manhã = 06hs às 14hs
Tarde = 14hs às 22hs
Noite = 22hs às 06hs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Salubridade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Periculosidade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Domingos e Feriados</t>
        </r>
      </text>
    </comment>
  </commentList>
</comments>
</file>

<file path=xl/sharedStrings.xml><?xml version="1.0" encoding="utf-8"?>
<sst xmlns="http://schemas.openxmlformats.org/spreadsheetml/2006/main" count="213" uniqueCount="101">
  <si>
    <t>Nome</t>
  </si>
  <si>
    <t>INSS</t>
  </si>
  <si>
    <t>FOLHA DE PAGAMENTO</t>
  </si>
  <si>
    <t xml:space="preserve">REMUNERAÇÕES </t>
  </si>
  <si>
    <t>DESCONTOS</t>
  </si>
  <si>
    <t>Salário 
Base</t>
  </si>
  <si>
    <t>Adicional 
Insalubridade</t>
  </si>
  <si>
    <t>Horas 
Extras</t>
  </si>
  <si>
    <t>Salário 
Total</t>
  </si>
  <si>
    <t>Pensão 
Alimenticia</t>
  </si>
  <si>
    <t>Imposto de 
Renda</t>
  </si>
  <si>
    <t>Vale
 Alimentação</t>
  </si>
  <si>
    <t>Vale 
Transporte</t>
  </si>
  <si>
    <t>Líquido a 
Receber</t>
  </si>
  <si>
    <t>Adicional de 
Periculosidade</t>
  </si>
  <si>
    <t>Adicional
Noturno</t>
  </si>
  <si>
    <t>Func.</t>
  </si>
  <si>
    <t>Vitor</t>
  </si>
  <si>
    <t>Laércio</t>
  </si>
  <si>
    <t>Eder</t>
  </si>
  <si>
    <t>Daniel</t>
  </si>
  <si>
    <t>Juliane</t>
  </si>
  <si>
    <t>Magda</t>
  </si>
  <si>
    <t>Rafael</t>
  </si>
  <si>
    <t>Ivo</t>
  </si>
  <si>
    <t>Tatiane</t>
  </si>
  <si>
    <t>Teodoro</t>
  </si>
  <si>
    <t>Celso</t>
  </si>
  <si>
    <t>Juliana</t>
  </si>
  <si>
    <t>Inaldo</t>
  </si>
  <si>
    <t>Salário Base</t>
  </si>
  <si>
    <t>Horas Extras</t>
  </si>
  <si>
    <t>Adicional Noturno</t>
  </si>
  <si>
    <t>Adicional Insalubridade</t>
  </si>
  <si>
    <t>Adicional Periculosidade</t>
  </si>
  <si>
    <t>Salário Total</t>
  </si>
  <si>
    <t>Pensão Alimenticia</t>
  </si>
  <si>
    <t>Imposto de Renda</t>
  </si>
  <si>
    <t>Vale Alimentação</t>
  </si>
  <si>
    <t>Vale Transporte</t>
  </si>
  <si>
    <t>Liquido a Receber</t>
  </si>
  <si>
    <t>Horario de Trabalho</t>
  </si>
  <si>
    <t>Dias</t>
  </si>
  <si>
    <t>Valor</t>
  </si>
  <si>
    <t>Integral</t>
  </si>
  <si>
    <t>Quant. de Horas Extras</t>
  </si>
  <si>
    <t>Manhã</t>
  </si>
  <si>
    <t>Tarde</t>
  </si>
  <si>
    <t>Noite</t>
  </si>
  <si>
    <t>Não</t>
  </si>
  <si>
    <t>Medio</t>
  </si>
  <si>
    <t>Muito</t>
  </si>
  <si>
    <t>Sim</t>
  </si>
  <si>
    <t>Pouco</t>
  </si>
  <si>
    <t>Oferece risco a saúde?</t>
  </si>
  <si>
    <t>Médio</t>
  </si>
  <si>
    <t>Oferece risco a vida?</t>
  </si>
  <si>
    <t>Horário de Trabalho</t>
  </si>
  <si>
    <t>Quantidade de
Dependentes</t>
  </si>
  <si>
    <t>Holerite</t>
  </si>
  <si>
    <t>MÊS:</t>
  </si>
  <si>
    <t>Oferece risco
 a saúde?</t>
  </si>
  <si>
    <t>Oferece Risco 
a Vida?</t>
  </si>
  <si>
    <t>Férias</t>
  </si>
  <si>
    <t>Mês de Férias</t>
  </si>
  <si>
    <t>Entrada</t>
  </si>
  <si>
    <t>Combinado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</si>
  <si>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</si>
  <si>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</si>
  <si>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</si>
  <si>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</si>
  <si>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</si>
  <si>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</si>
  <si>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</si>
  <si>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</si>
  <si>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</si>
  <si>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</si>
  <si>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</si>
  <si>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</si>
  <si>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</si>
  <si>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13º Salário</t>
  </si>
  <si>
    <t>Ano:</t>
  </si>
  <si>
    <t>Contribuição
Sindical</t>
  </si>
  <si>
    <t>Contribuição Sindical</t>
  </si>
  <si>
    <t>ORIENTAÇÃO:</t>
  </si>
  <si>
    <t>2) Validar se os dados estão corretos com o Cadastro de Funcionários (ver a subplanilha);</t>
  </si>
  <si>
    <t>1) Escolher um Nome de Funcionário ? Ver o que aconte;</t>
  </si>
  <si>
    <t>3) Qual recurso foi utilizado para permitir a escolha dos nomes ?</t>
  </si>
  <si>
    <t>4) Existe alguma linha ou coluna escondida ? Por que ?</t>
  </si>
  <si>
    <t>0) Analisar a subplanilha Folha de Pagamento (Ver todas as fórmulas);</t>
  </si>
  <si>
    <t>Empresa X</t>
  </si>
  <si>
    <t>3) Validar se os dados estão corretos com o Cadastro de Funcionários (ver a subplanilha);</t>
  </si>
  <si>
    <t>5) Existe alguma linha ou coluna escondida ? Por que ?</t>
  </si>
  <si>
    <t>6) Após fazer este, ir para a próxima subplanilha (Gerar Holerite 02);</t>
  </si>
  <si>
    <t xml:space="preserve"> </t>
  </si>
  <si>
    <t>2) Inserir o PROCV necessário para capturar a informação em cada linha;</t>
  </si>
  <si>
    <t>4) Qual recurso foi utilizado para permitir a escolha dos nomes célula C7 ?</t>
  </si>
  <si>
    <t>1) Escolher um Nome de Funcionário ? Ver o que acontece;</t>
  </si>
  <si>
    <t>5) Automatizar o campo de retorno usando alguma função? Dica: o valor é numero e se refere a posição da coluna que deve ser retornada na pesquisa;</t>
  </si>
  <si>
    <t>6) Após fazer este, vamos descansar e chega por hoje!!!</t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</si>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</sst>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[$R$ -416]* #,##0.00_);_([$R$ -416]* \(#,##0.00\);_([$R$ -416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0" fontId="0" fillId="0" borderId="4" xfId="0" applyBorder="1"/>
    <xf numFmtId="44" fontId="0" fillId="0" borderId="8" xfId="1" applyFont="1" applyBorder="1"/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64" fontId="0" fillId="0" borderId="13" xfId="0" applyNumberFormat="1" applyBorder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6" fillId="2" borderId="6" xfId="0" applyFont="1" applyFill="1" applyBorder="1"/>
    <xf numFmtId="0" fontId="9" fillId="0" borderId="0" xfId="0" applyFont="1"/>
    <xf numFmtId="0" fontId="4" fillId="0" borderId="0" xfId="0" applyFont="1" applyFill="1"/>
    <xf numFmtId="0" fontId="0" fillId="0" borderId="0" xfId="0" applyFill="1"/>
    <xf numFmtId="44" fontId="0" fillId="0" borderId="11" xfId="1" applyFont="1" applyBorder="1"/>
    <xf numFmtId="0" fontId="0" fillId="0" borderId="6" xfId="0" applyBorder="1" applyAlignment="1">
      <alignment vertic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152406</xdr:colOff>
      <xdr:row>6</xdr:row>
      <xdr:rowOff>9531</xdr:rowOff>
    </xdr:from>
    <xdr:to>
      <xdr:col>3</xdr:col>
      <xdr:colOff>533985</xdr:colOff>
      <xdr:row>7</xdr:row>
      <xdr:rowOff>8037</xdr:rowOff>
    </xdr:to>
    <xdr:sp macro="" textlink="">
      <xdr:nvSpPr>
        <xdr:cNvPr id="2" name="Seta para a esquerda 1"/>
        <xdr:cNvSpPr>
          <a:spLocks noChangeAspect="1"/>
        </xdr:cNvSpPr>
      </xdr:nvSpPr>
      <xdr:spPr>
        <a:xfrm>
          <a:off x="2895606" y="1038231"/>
          <a:ext cx="381579" cy="18900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152406</xdr:colOff>
      <xdr:row>7</xdr:row>
      <xdr:rowOff>9531</xdr:rowOff>
    </xdr:from>
    <xdr:to>
      <xdr:col>3</xdr:col>
      <xdr:colOff>533985</xdr:colOff>
      <xdr:row>8</xdr:row>
      <xdr:rowOff>8037</xdr:rowOff>
    </xdr:to>
    <xdr:sp macro="" textlink="">
      <xdr:nvSpPr>
        <xdr:cNvPr id="3" name="Seta para a esquerda 2"/>
        <xdr:cNvSpPr>
          <a:spLocks noChangeAspect="1"/>
        </xdr:cNvSpPr>
      </xdr:nvSpPr>
      <xdr:spPr>
        <a:xfrm>
          <a:off x="2895606" y="1038231"/>
          <a:ext cx="381579" cy="18900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152406</xdr:colOff>
      <xdr:row>6</xdr:row>
      <xdr:rowOff>9531</xdr:rowOff>
    </xdr:from>
    <xdr:to>
      <xdr:col>2</xdr:col>
      <xdr:colOff>533985</xdr:colOff>
      <xdr:row>7</xdr:row>
      <xdr:rowOff>8037</xdr:rowOff>
    </xdr:to>
    <xdr:sp macro="" textlink="">
      <xdr:nvSpPr>
        <xdr:cNvPr id="2" name="Seta para a esquerda 1"/>
        <xdr:cNvSpPr>
          <a:spLocks noChangeAspect="1"/>
        </xdr:cNvSpPr>
      </xdr:nvSpPr>
      <xdr:spPr>
        <a:xfrm>
          <a:off x="2895606" y="1038231"/>
          <a:ext cx="381579" cy="18900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M32"/>
  <sheetViews>
    <sheetView zoomScale="90" zoomScaleNormal="90" workbookViewId="0">
      <selection activeCell="A8" sqref="A8"/>
    </sheetView>
  </sheetViews>
  <sheetFormatPr defaultRowHeight="15" x14ac:dyDescent="0.25"/>
  <cols>
    <col min="2" max="2" width="17.5703125" bestFit="1" customWidth="1"/>
    <col min="3" max="3" width="12.42578125" customWidth="1"/>
    <col min="4" max="4" width="12.140625" customWidth="1"/>
    <col min="5" max="5" width="14.28515625" customWidth="1"/>
    <col min="6" max="6" width="13.7109375" customWidth="1"/>
    <col min="7" max="7" width="10.5703125" customWidth="1"/>
    <col min="8" max="8" width="10" bestFit="1" customWidth="1"/>
    <col min="11" max="11" width="13.7109375" bestFit="1" customWidth="1"/>
    <col min="12" max="12" width="10.28515625" bestFit="1" customWidth="1"/>
    <col min="13" max="13" width="11" bestFit="1" customWidth="1"/>
  </cols>
  <sheetData>
    <row r="1" spans="1:13" ht="5.0999999999999996" customHeight="1" thickBot="1" x14ac:dyDescent="0.3"/>
    <row r="2" spans="1:13" ht="24" thickBot="1" x14ac:dyDescent="0.4">
      <c r="A2" s="42" t="s">
        <v>90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ht="15.75" thickBot="1" x14ac:dyDescent="0.3"/>
    <row r="4" spans="1:13" x14ac:dyDescent="0.25">
      <c r="A4" s="50" t="s">
        <v>0</v>
      </c>
      <c r="B4" s="52" t="s">
        <v>41</v>
      </c>
      <c r="C4" s="49" t="s">
        <v>45</v>
      </c>
      <c r="D4" s="49"/>
      <c r="E4" s="49" t="s">
        <v>61</v>
      </c>
      <c r="F4" s="49" t="s">
        <v>62</v>
      </c>
      <c r="G4" s="52" t="s">
        <v>38</v>
      </c>
      <c r="H4" s="52"/>
      <c r="I4" s="52" t="s">
        <v>39</v>
      </c>
      <c r="J4" s="55"/>
      <c r="K4" s="47" t="s">
        <v>58</v>
      </c>
      <c r="L4" s="45" t="s">
        <v>64</v>
      </c>
      <c r="M4" s="46"/>
    </row>
    <row r="5" spans="1:13" ht="14.45" customHeight="1" x14ac:dyDescent="0.25">
      <c r="A5" s="51"/>
      <c r="B5" s="53"/>
      <c r="C5" s="11">
        <v>1</v>
      </c>
      <c r="D5" s="11">
        <v>0.5</v>
      </c>
      <c r="E5" s="54"/>
      <c r="F5" s="54"/>
      <c r="G5" s="1" t="s">
        <v>42</v>
      </c>
      <c r="H5" s="1" t="s">
        <v>43</v>
      </c>
      <c r="I5" s="1" t="s">
        <v>42</v>
      </c>
      <c r="J5" s="16" t="s">
        <v>43</v>
      </c>
      <c r="K5" s="48"/>
      <c r="L5" s="29" t="s">
        <v>65</v>
      </c>
      <c r="M5" s="30" t="s">
        <v>66</v>
      </c>
    </row>
    <row r="6" spans="1:13" x14ac:dyDescent="0.25">
      <c r="A6" s="4" t="s">
        <v>17</v>
      </c>
      <c r="B6" s="1" t="s">
        <v>44</v>
      </c>
      <c r="C6" s="1">
        <v>0</v>
      </c>
      <c r="D6" s="1">
        <v>0</v>
      </c>
      <c r="E6" s="1" t="s">
        <v>49</v>
      </c>
      <c r="F6" s="1" t="s">
        <v>49</v>
      </c>
      <c r="G6" s="1">
        <v>21</v>
      </c>
      <c r="H6" s="12">
        <v>10</v>
      </c>
      <c r="I6" s="1">
        <v>21</v>
      </c>
      <c r="J6" s="17">
        <v>0</v>
      </c>
      <c r="K6" s="23">
        <v>0</v>
      </c>
      <c r="L6" s="5" t="s">
        <v>71</v>
      </c>
      <c r="M6" s="31" t="s">
        <v>78</v>
      </c>
    </row>
    <row r="7" spans="1:13" x14ac:dyDescent="0.25">
      <c r="A7" s="4" t="s">
        <v>18</v>
      </c>
      <c r="B7" s="1" t="s">
        <v>44</v>
      </c>
      <c r="C7" s="1">
        <v>0</v>
      </c>
      <c r="D7" s="1">
        <v>0</v>
      </c>
      <c r="E7" s="1" t="s">
        <v>49</v>
      </c>
      <c r="F7" s="1" t="s">
        <v>49</v>
      </c>
      <c r="G7" s="1">
        <v>21</v>
      </c>
      <c r="H7" s="12">
        <v>10</v>
      </c>
      <c r="I7" s="1">
        <v>21</v>
      </c>
      <c r="J7" s="17">
        <v>0</v>
      </c>
      <c r="K7" s="23">
        <v>0</v>
      </c>
      <c r="L7" s="5" t="s">
        <v>72</v>
      </c>
      <c r="M7" s="31" t="s">
        <v>72</v>
      </c>
    </row>
    <row r="8" spans="1:13" x14ac:dyDescent="0.25">
      <c r="A8" s="4" t="s">
        <v>19</v>
      </c>
      <c r="B8" s="1" t="s">
        <v>44</v>
      </c>
      <c r="C8" s="1">
        <v>0</v>
      </c>
      <c r="D8" s="1">
        <v>0</v>
      </c>
      <c r="E8" s="1" t="s">
        <v>49</v>
      </c>
      <c r="F8" s="1" t="s">
        <v>49</v>
      </c>
      <c r="G8" s="1">
        <v>21</v>
      </c>
      <c r="H8" s="12">
        <v>10</v>
      </c>
      <c r="I8" s="1">
        <v>21</v>
      </c>
      <c r="J8" s="17">
        <v>0</v>
      </c>
      <c r="K8" s="23">
        <v>1</v>
      </c>
      <c r="L8" s="5" t="s">
        <v>73</v>
      </c>
      <c r="M8" s="31" t="s">
        <v>73</v>
      </c>
    </row>
    <row r="9" spans="1:13" x14ac:dyDescent="0.25">
      <c r="A9" s="4" t="s">
        <v>20</v>
      </c>
      <c r="B9" s="1" t="s">
        <v>46</v>
      </c>
      <c r="C9" s="1">
        <v>4</v>
      </c>
      <c r="D9" s="1">
        <v>2</v>
      </c>
      <c r="E9" s="1" t="s">
        <v>49</v>
      </c>
      <c r="F9" s="1" t="s">
        <v>49</v>
      </c>
      <c r="G9" s="1">
        <v>21</v>
      </c>
      <c r="H9" s="12">
        <v>10</v>
      </c>
      <c r="I9" s="1">
        <v>21</v>
      </c>
      <c r="J9" s="17">
        <v>4.5999999999999996</v>
      </c>
      <c r="K9" s="23">
        <v>0</v>
      </c>
      <c r="L9" s="5" t="s">
        <v>70</v>
      </c>
      <c r="M9" s="31" t="s">
        <v>70</v>
      </c>
    </row>
    <row r="10" spans="1:13" x14ac:dyDescent="0.25">
      <c r="A10" s="4" t="s">
        <v>21</v>
      </c>
      <c r="B10" s="1" t="s">
        <v>46</v>
      </c>
      <c r="C10" s="1">
        <v>4</v>
      </c>
      <c r="D10" s="1">
        <v>5</v>
      </c>
      <c r="E10" s="1" t="s">
        <v>49</v>
      </c>
      <c r="F10" s="1" t="s">
        <v>49</v>
      </c>
      <c r="G10" s="1">
        <v>21</v>
      </c>
      <c r="H10" s="12">
        <v>10</v>
      </c>
      <c r="I10" s="1">
        <v>21</v>
      </c>
      <c r="J10" s="17">
        <v>4.5999999999999996</v>
      </c>
      <c r="K10" s="23">
        <v>0</v>
      </c>
      <c r="L10" s="5" t="s">
        <v>74</v>
      </c>
      <c r="M10" s="31" t="s">
        <v>74</v>
      </c>
    </row>
    <row r="11" spans="1:13" x14ac:dyDescent="0.25">
      <c r="A11" s="4" t="s">
        <v>22</v>
      </c>
      <c r="B11" s="1" t="s">
        <v>48</v>
      </c>
      <c r="C11" s="1">
        <v>8</v>
      </c>
      <c r="D11" s="1">
        <v>12</v>
      </c>
      <c r="E11" s="1" t="s">
        <v>50</v>
      </c>
      <c r="F11" s="1" t="s">
        <v>49</v>
      </c>
      <c r="G11" s="1">
        <v>21</v>
      </c>
      <c r="H11" s="12">
        <v>10</v>
      </c>
      <c r="I11" s="1">
        <v>21</v>
      </c>
      <c r="J11" s="17">
        <v>4.5999999999999996</v>
      </c>
      <c r="K11" s="23">
        <v>0</v>
      </c>
      <c r="L11" s="5" t="s">
        <v>74</v>
      </c>
      <c r="M11" s="31" t="s">
        <v>74</v>
      </c>
    </row>
    <row r="12" spans="1:13" x14ac:dyDescent="0.25">
      <c r="A12" s="4" t="s">
        <v>23</v>
      </c>
      <c r="B12" s="1" t="s">
        <v>48</v>
      </c>
      <c r="C12" s="1">
        <v>8</v>
      </c>
      <c r="D12" s="1">
        <v>15</v>
      </c>
      <c r="E12" s="1" t="s">
        <v>50</v>
      </c>
      <c r="F12" s="1" t="s">
        <v>49</v>
      </c>
      <c r="G12" s="1">
        <v>21</v>
      </c>
      <c r="H12" s="12">
        <v>10</v>
      </c>
      <c r="I12" s="1">
        <v>21</v>
      </c>
      <c r="J12" s="17">
        <v>4.5999999999999996</v>
      </c>
      <c r="K12" s="23">
        <v>1</v>
      </c>
      <c r="L12" s="5" t="s">
        <v>75</v>
      </c>
      <c r="M12" s="31" t="s">
        <v>75</v>
      </c>
    </row>
    <row r="13" spans="1:13" x14ac:dyDescent="0.25">
      <c r="A13" s="4" t="s">
        <v>24</v>
      </c>
      <c r="B13" s="1" t="s">
        <v>47</v>
      </c>
      <c r="C13" s="1">
        <v>8</v>
      </c>
      <c r="D13" s="1">
        <v>10</v>
      </c>
      <c r="E13" s="1" t="s">
        <v>53</v>
      </c>
      <c r="F13" s="1" t="s">
        <v>49</v>
      </c>
      <c r="G13" s="1">
        <v>21</v>
      </c>
      <c r="H13" s="12">
        <v>10</v>
      </c>
      <c r="I13" s="1">
        <v>21</v>
      </c>
      <c r="J13" s="17">
        <v>4.5999999999999996</v>
      </c>
      <c r="K13" s="23">
        <v>2</v>
      </c>
      <c r="L13" s="5" t="s">
        <v>76</v>
      </c>
      <c r="M13" s="31" t="s">
        <v>76</v>
      </c>
    </row>
    <row r="14" spans="1:13" x14ac:dyDescent="0.25">
      <c r="A14" s="4" t="s">
        <v>25</v>
      </c>
      <c r="B14" s="1" t="s">
        <v>44</v>
      </c>
      <c r="C14" s="1">
        <v>0</v>
      </c>
      <c r="D14" s="1">
        <v>8</v>
      </c>
      <c r="E14" s="1" t="s">
        <v>49</v>
      </c>
      <c r="F14" s="1" t="s">
        <v>49</v>
      </c>
      <c r="G14" s="1">
        <v>21</v>
      </c>
      <c r="H14" s="12">
        <v>10</v>
      </c>
      <c r="I14" s="1">
        <v>21</v>
      </c>
      <c r="J14" s="17">
        <v>4.5999999999999996</v>
      </c>
      <c r="K14" s="23">
        <v>0</v>
      </c>
      <c r="L14" s="5" t="s">
        <v>77</v>
      </c>
      <c r="M14" s="31" t="s">
        <v>77</v>
      </c>
    </row>
    <row r="15" spans="1:13" x14ac:dyDescent="0.25">
      <c r="A15" s="4" t="s">
        <v>26</v>
      </c>
      <c r="B15" s="1" t="s">
        <v>46</v>
      </c>
      <c r="C15" s="1">
        <v>8</v>
      </c>
      <c r="D15" s="1">
        <v>10</v>
      </c>
      <c r="E15" s="1" t="s">
        <v>49</v>
      </c>
      <c r="F15" s="1" t="s">
        <v>49</v>
      </c>
      <c r="G15" s="1">
        <v>21</v>
      </c>
      <c r="H15" s="12">
        <v>10</v>
      </c>
      <c r="I15" s="1">
        <v>21</v>
      </c>
      <c r="J15" s="17">
        <v>4.5999999999999996</v>
      </c>
      <c r="K15" s="23">
        <v>1</v>
      </c>
      <c r="L15" s="5" t="s">
        <v>78</v>
      </c>
      <c r="M15" s="31" t="s">
        <v>78</v>
      </c>
    </row>
    <row r="16" spans="1:13" x14ac:dyDescent="0.25">
      <c r="A16" s="4" t="s">
        <v>27</v>
      </c>
      <c r="B16" s="1" t="s">
        <v>48</v>
      </c>
      <c r="C16" s="1">
        <v>15</v>
      </c>
      <c r="D16" s="1">
        <v>10</v>
      </c>
      <c r="E16" s="1" t="s">
        <v>51</v>
      </c>
      <c r="F16" s="1" t="s">
        <v>52</v>
      </c>
      <c r="G16" s="1">
        <v>21</v>
      </c>
      <c r="H16" s="12">
        <v>10</v>
      </c>
      <c r="I16" s="1">
        <v>21</v>
      </c>
      <c r="J16" s="17">
        <v>4.5999999999999996</v>
      </c>
      <c r="K16" s="23">
        <v>3</v>
      </c>
      <c r="L16" s="5" t="s">
        <v>79</v>
      </c>
      <c r="M16" s="31" t="s">
        <v>79</v>
      </c>
    </row>
    <row r="17" spans="1:13" x14ac:dyDescent="0.25">
      <c r="A17" s="4" t="s">
        <v>29</v>
      </c>
      <c r="B17" s="1" t="s">
        <v>47</v>
      </c>
      <c r="C17" s="1">
        <v>40</v>
      </c>
      <c r="D17" s="1">
        <v>26</v>
      </c>
      <c r="E17" s="1" t="s">
        <v>49</v>
      </c>
      <c r="F17" s="1" t="s">
        <v>49</v>
      </c>
      <c r="G17" s="1">
        <v>21</v>
      </c>
      <c r="H17" s="12">
        <v>10</v>
      </c>
      <c r="I17" s="1">
        <v>21</v>
      </c>
      <c r="J17" s="17">
        <v>4.5999999999999996</v>
      </c>
      <c r="K17" s="23">
        <v>1</v>
      </c>
      <c r="L17" s="5" t="s">
        <v>68</v>
      </c>
      <c r="M17" s="31" t="s">
        <v>68</v>
      </c>
    </row>
    <row r="18" spans="1:13" ht="15.75" thickBot="1" x14ac:dyDescent="0.3">
      <c r="A18" s="13" t="s">
        <v>28</v>
      </c>
      <c r="B18" s="14" t="s">
        <v>47</v>
      </c>
      <c r="C18" s="14">
        <v>35</v>
      </c>
      <c r="D18" s="14">
        <v>25</v>
      </c>
      <c r="E18" s="14" t="s">
        <v>49</v>
      </c>
      <c r="F18" s="14" t="s">
        <v>49</v>
      </c>
      <c r="G18" s="14">
        <v>21</v>
      </c>
      <c r="H18" s="15">
        <v>10</v>
      </c>
      <c r="I18" s="14">
        <v>21</v>
      </c>
      <c r="J18" s="18">
        <v>4.5999999999999996</v>
      </c>
      <c r="K18" s="24">
        <v>0</v>
      </c>
      <c r="L18" s="7" t="s">
        <v>69</v>
      </c>
      <c r="M18" s="32" t="s">
        <v>69</v>
      </c>
    </row>
    <row r="20" spans="1:13" hidden="1" x14ac:dyDescent="0.25">
      <c r="B20" s="21" t="s">
        <v>57</v>
      </c>
      <c r="E20" t="s">
        <v>54</v>
      </c>
      <c r="F20" t="s">
        <v>56</v>
      </c>
      <c r="L20" t="s">
        <v>67</v>
      </c>
    </row>
    <row r="21" spans="1:13" hidden="1" x14ac:dyDescent="0.25">
      <c r="B21" s="21" t="s">
        <v>46</v>
      </c>
      <c r="E21" s="21" t="s">
        <v>49</v>
      </c>
      <c r="F21" t="s">
        <v>52</v>
      </c>
      <c r="L21" t="s">
        <v>68</v>
      </c>
    </row>
    <row r="22" spans="1:13" hidden="1" x14ac:dyDescent="0.25">
      <c r="B22" s="21" t="s">
        <v>47</v>
      </c>
      <c r="E22" s="21" t="s">
        <v>53</v>
      </c>
      <c r="F22" t="s">
        <v>49</v>
      </c>
      <c r="L22" t="s">
        <v>69</v>
      </c>
    </row>
    <row r="23" spans="1:13" hidden="1" x14ac:dyDescent="0.25">
      <c r="B23" s="21" t="s">
        <v>48</v>
      </c>
      <c r="E23" s="21" t="s">
        <v>55</v>
      </c>
      <c r="L23" t="s">
        <v>70</v>
      </c>
    </row>
    <row r="24" spans="1:13" hidden="1" x14ac:dyDescent="0.25">
      <c r="B24" s="21" t="s">
        <v>44</v>
      </c>
      <c r="E24" s="21" t="s">
        <v>51</v>
      </c>
      <c r="L24" t="s">
        <v>71</v>
      </c>
    </row>
    <row r="25" spans="1:13" hidden="1" x14ac:dyDescent="0.25">
      <c r="L25" t="s">
        <v>72</v>
      </c>
    </row>
    <row r="26" spans="1:13" hidden="1" x14ac:dyDescent="0.25">
      <c r="L26" t="s">
        <v>73</v>
      </c>
    </row>
    <row r="27" spans="1:13" hidden="1" x14ac:dyDescent="0.25">
      <c r="L27" t="s">
        <v>74</v>
      </c>
    </row>
    <row r="28" spans="1:13" hidden="1" x14ac:dyDescent="0.25">
      <c r="L28" t="s">
        <v>75</v>
      </c>
    </row>
    <row r="29" spans="1:13" hidden="1" x14ac:dyDescent="0.25">
      <c r="L29" t="s">
        <v>76</v>
      </c>
    </row>
    <row r="30" spans="1:13" hidden="1" x14ac:dyDescent="0.25">
      <c r="L30" t="s">
        <v>77</v>
      </c>
    </row>
    <row r="31" spans="1:13" hidden="1" x14ac:dyDescent="0.25">
      <c r="L31" t="s">
        <v>78</v>
      </c>
    </row>
    <row r="32" spans="1:13" hidden="1" x14ac:dyDescent="0.25">
      <c r="L32" t="s">
        <v>79</v>
      </c>
    </row>
  </sheetData>
  <mergeCells count="10">
    <mergeCell ref="A2:M2"/>
    <mergeCell ref="L4:M4"/>
    <mergeCell ref="K4:K5"/>
    <mergeCell ref="C4:D4"/>
    <mergeCell ref="A4:A5"/>
    <mergeCell ref="B4:B5"/>
    <mergeCell ref="E4:E5"/>
    <mergeCell ref="F4:F5"/>
    <mergeCell ref="G4:H4"/>
    <mergeCell ref="I4:J4"/>
  </mergeCells>
  <dataValidations count="9">
    <dataValidation type="list" allowBlank="1" showInputMessage="1" showErrorMessage="1" errorTitle="Erro de digitação" error="Selecione apenas uma das altenativas!" sqref="E6:E18">
      <formula1>$E$21:$E$24</formula1>
    </dataValidation>
    <dataValidation type="list" allowBlank="1" showInputMessage="1" showErrorMessage="1" errorTitle="Erro de digitação" error="Selecione apenas uma das altenativas!" sqref="F7:F18">
      <formula1>$F$21:$F$22</formula1>
    </dataValidation>
    <dataValidation type="list" allowBlank="1" showInputMessage="1" showErrorMessage="1" errorTitle="Erro de digitação" error="Selecione apenas uma das altenativas!" sqref="B18">
      <formula1>$B$21:$B$24</formula1>
    </dataValidation>
    <dataValidation type="list" allowBlank="1" showInputMessage="1" showErrorMessage="1" errorTitle="ERRO 01" error="Selecione apenas uma das alternativas!" sqref="B7">
      <formula1>$B$21:$B$24</formula1>
    </dataValidation>
    <dataValidation type="list" allowBlank="1" showInputMessage="1" showErrorMessage="1" errorTitle="Erro de digitação" error="Selecione apenas uma das altenativas!" sqref="B6 B8:B17">
      <formula1>$B$21:$B$24</formula1>
    </dataValidation>
    <dataValidation type="list" allowBlank="1" showInputMessage="1" showErrorMessage="1" errorTitle="Erro de digitação" error="Selecione apenas uma das altenativas!" sqref="F6">
      <formula1>$F$21:$F$22</formula1>
    </dataValidation>
    <dataValidation type="list" allowBlank="1" showInputMessage="1" showErrorMessage="1" errorTitle="Erro de digitação" error="Selecione o mes em que o funcionário foi contratado." promptTitle="Mes de admição" prompt="Selecione ou digite o mes em que o funcionário foi contrtado." sqref="L6:L18">
      <formula1>$L$21:$L$32</formula1>
    </dataValidation>
    <dataValidation type="list" showInputMessage="1" showErrorMessage="1" promptTitle="Acordo" prompt="Caso queira mudar o mes de férias do funcionário,_x000a_digite o mês possível._x000a_Se não repita o mês._x000a_" sqref="M7:M18">
      <formula1>$L$21:$L$32</formula1>
    </dataValidation>
    <dataValidation type="list" allowBlank="1" showInputMessage="1" showErrorMessage="1" promptTitle="Acordo" prompt="Caso queira mudar o mes de férias do funcionário,_x000a_digite o mês possível._x000a_Se não repita o mês." sqref="M6">
      <formula1>$L$21:$L$32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22"/>
  <sheetViews>
    <sheetView tabSelected="1" topLeftCell="A5" zoomScale="130" zoomScaleNormal="130" workbookViewId="0">
      <selection activeCell="A5" sqref="A5:Q18"/>
    </sheetView>
  </sheetViews>
  <sheetFormatPr defaultRowHeight="15" x14ac:dyDescent="0.25"/>
  <cols>
    <col min="1" max="1" width="5.7109375" bestFit="1" customWidth="1"/>
    <col min="2" max="2" width="13.85546875" customWidth="1"/>
    <col min="3" max="4" width="13" bestFit="1" customWidth="1"/>
    <col min="5" max="5" width="11.42578125" bestFit="1" customWidth="1"/>
    <col min="6" max="6" width="12.42578125" customWidth="1"/>
    <col min="7" max="7" width="14.28515625" bestFit="1" customWidth="1"/>
    <col min="8" max="9" width="14.28515625" customWidth="1"/>
    <col min="10" max="10" width="14.28515625" bestFit="1" customWidth="1"/>
    <col min="11" max="11" width="11.42578125" bestFit="1" customWidth="1"/>
    <col min="12" max="12" width="12.42578125" bestFit="1" customWidth="1"/>
    <col min="13" max="13" width="13" bestFit="1" customWidth="1"/>
    <col min="14" max="14" width="14.28515625" bestFit="1" customWidth="1"/>
    <col min="15" max="15" width="11.7109375" bestFit="1" customWidth="1"/>
    <col min="16" max="16" width="13.5703125" bestFit="1" customWidth="1"/>
    <col min="17" max="17" width="13" bestFit="1" customWidth="1"/>
    <col min="18" max="18" width="0" hidden="1" customWidth="1"/>
    <col min="19" max="19" width="9.140625" hidden="1" customWidth="1"/>
    <col min="20" max="20" width="0" hidden="1" customWidth="1"/>
  </cols>
  <sheetData>
    <row r="1" spans="1:19" x14ac:dyDescent="0.25">
      <c r="A1" s="25" t="s">
        <v>60</v>
      </c>
      <c r="B1" t="s">
        <v>68</v>
      </c>
      <c r="C1" s="38">
        <f>IF(B1="Janeiro",1,0)</f>
        <v>1</v>
      </c>
      <c r="D1" s="38">
        <f>IF(B1="Fevereiro",1,0)</f>
        <v>0</v>
      </c>
      <c r="E1" s="38">
        <f>IF(B1="Março",1,0)</f>
        <v>0</v>
      </c>
      <c r="F1" s="38">
        <f>IF(B1="Abril",1,0)</f>
        <v>0</v>
      </c>
      <c r="G1" s="38">
        <f>IF(B1="Maio",1,0)</f>
        <v>0</v>
      </c>
      <c r="H1" s="38">
        <f>IF(B1="Junho",1,0)</f>
        <v>0</v>
      </c>
      <c r="I1" s="38">
        <f>IF(B1="Julho",1,0)</f>
        <v>0</v>
      </c>
      <c r="J1" s="38">
        <f>IF(B1="Agosto",1,0)</f>
        <v>0</v>
      </c>
      <c r="K1" s="38">
        <f>IF(B1="Setembro",1,0)</f>
        <v>0</v>
      </c>
      <c r="L1" s="38">
        <f>IF(B1="Outubro",1,0)</f>
        <v>0</v>
      </c>
      <c r="M1" s="38">
        <f>IF(B1="Novembro",1,0)</f>
        <v>0</v>
      </c>
      <c r="N1" s="38">
        <f>IF(B1="Dezembro",1,0)</f>
        <v>0</v>
      </c>
      <c r="O1" s="39"/>
      <c r="P1" s="39"/>
      <c r="Q1" s="39"/>
    </row>
    <row r="2" spans="1:19" x14ac:dyDescent="0.25">
      <c r="A2" s="25" t="s">
        <v>81</v>
      </c>
    </row>
    <row r="3" spans="1:19" ht="15.75" thickBot="1" x14ac:dyDescent="0.3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9" ht="15" customHeight="1" thickBot="1" x14ac:dyDescent="0.3">
      <c r="A4" s="45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6" t="s">
        <v>4</v>
      </c>
      <c r="L4" s="56"/>
      <c r="M4" s="56"/>
      <c r="N4" s="56"/>
      <c r="O4" s="56"/>
      <c r="P4" s="26"/>
    </row>
    <row r="5" spans="1:19" ht="30" customHeight="1" x14ac:dyDescent="0.25">
      <c r="A5" s="4" t="s">
        <v>16</v>
      </c>
      <c r="B5" s="1" t="s">
        <v>0</v>
      </c>
      <c r="C5" s="2" t="s">
        <v>5</v>
      </c>
      <c r="D5" s="2" t="s">
        <v>7</v>
      </c>
      <c r="E5" s="2" t="s">
        <v>15</v>
      </c>
      <c r="F5" s="2" t="s">
        <v>6</v>
      </c>
      <c r="G5" s="2" t="s">
        <v>14</v>
      </c>
      <c r="H5" s="22" t="s">
        <v>63</v>
      </c>
      <c r="I5" s="22" t="s">
        <v>80</v>
      </c>
      <c r="J5" s="2" t="s">
        <v>8</v>
      </c>
      <c r="K5" s="1" t="s">
        <v>1</v>
      </c>
      <c r="L5" s="2" t="s">
        <v>9</v>
      </c>
      <c r="M5" s="2" t="s">
        <v>10</v>
      </c>
      <c r="N5" s="2" t="s">
        <v>11</v>
      </c>
      <c r="O5" s="2" t="s">
        <v>12</v>
      </c>
      <c r="P5" s="27" t="s">
        <v>82</v>
      </c>
      <c r="Q5" s="41" t="s">
        <v>13</v>
      </c>
    </row>
    <row r="6" spans="1:19" x14ac:dyDescent="0.25">
      <c r="A6" s="5">
        <v>1</v>
      </c>
      <c r="B6" s="10" t="str">
        <f>Funcionários!A6</f>
        <v>Vitor</v>
      </c>
      <c r="C6" s="3">
        <v>5000</v>
      </c>
      <c r="D6" s="3">
        <f>(((C6/44)*1.5)*Funcionários!D6)+(((C6/44)*2)*Funcionários!C6)</f>
        <v>0</v>
      </c>
      <c r="E6" s="3">
        <f>IF(Funcionários!B6="Noite",('Folha de Pagamento'!C6+'Folha de Pagamento'!D6)*0.2,0)</f>
        <v>0</v>
      </c>
      <c r="F6" s="3">
        <f>IF(Funcionários!E6="Muito",415*0.4,IF(Funcionários!E6="Medio",415*0.2,IF(Funcionários!E6="Pouco",415*0.1,0)))</f>
        <v>0</v>
      </c>
      <c r="G6" s="3">
        <f>IF(Funcionários!F6="Sim",'Folha de Pagamento'!C6*0.3,0)</f>
        <v>0</v>
      </c>
      <c r="H6" s="3">
        <f>IF($B$1=IF(Funcionários!M6&lt;&gt;Funcionários!L6,Funcionários!M6,Funcionários!L6),C6*1.33,0)</f>
        <v>0</v>
      </c>
      <c r="I6" s="3">
        <f t="shared" ref="I6:I18" si="0">IF($M$1=1,C6/2,IF($N$1=1,C6/2,0))</f>
        <v>0</v>
      </c>
      <c r="J6" s="3">
        <f t="shared" ref="J6:J18" si="1">SUM(C6:I6)</f>
        <v>5000</v>
      </c>
      <c r="K6" s="3">
        <f t="shared" ref="K6:K18" si="2">IF(J6-(I6+H6)&lt;911.7,(J6-I6+H6)*0.08,IF(J6-I6+H6&lt;1519.5,(J6-I6+H6)*0.09,IF(J6-I6+H6&lt;3038.98,(J6-I6+H6)*0.11,3038.99*0.11)))</f>
        <v>334.28889999999996</v>
      </c>
      <c r="L6" s="3">
        <v>0</v>
      </c>
      <c r="M6" s="3">
        <f>IF(J6-(Funcionários!K6*137.99+IF(K6&gt;318.37,318.37,K6))&lt;1372.81,0,IF(J6-(Funcionários!K6*137.99+IF(K6&gt;318.37,318.37,K6))&lt;2743.25,((J6-(Funcionários!K6*137.99+IF(K6&gt;318.37,318.37,K6)))*0.15)-205.92,((J6-((Funcionários!K6*137.99)+IF(K6&gt;318.37,318.37,K6)))*0.275)-548.82))</f>
        <v>738.62825000000009</v>
      </c>
      <c r="N6" s="3">
        <f>Funcionários!G6*Funcionários!H6*0.15</f>
        <v>31.5</v>
      </c>
      <c r="O6" s="3">
        <f>Funcionários!I6*Funcionários!J6*0.06</f>
        <v>0</v>
      </c>
      <c r="P6" s="28">
        <f>IF($G$1&lt;&gt;0,'Folha de Pagamento'!C6/30,0)</f>
        <v>0</v>
      </c>
      <c r="Q6" s="6">
        <f t="shared" ref="Q6:Q18" si="3">J6-(SUM(K6:O6))</f>
        <v>3895.5828499999998</v>
      </c>
      <c r="S6" t="s">
        <v>67</v>
      </c>
    </row>
    <row r="7" spans="1:19" x14ac:dyDescent="0.25">
      <c r="A7" s="5">
        <v>2</v>
      </c>
      <c r="B7" s="10" t="str">
        <f>Funcionários!A7</f>
        <v>Laércio</v>
      </c>
      <c r="C7" s="3">
        <v>4500</v>
      </c>
      <c r="D7" s="3">
        <f>(((C7/44)*1.5)*Funcionários!D7)+(((C7/44)*2)*Funcionários!C7)</f>
        <v>0</v>
      </c>
      <c r="E7" s="3">
        <f>IF(Funcionários!B7="Noite",('Folha de Pagamento'!C7+'Folha de Pagamento'!D7)*0.2,0)</f>
        <v>0</v>
      </c>
      <c r="F7" s="3">
        <f>IF(Funcionários!E7="Muito",415*0.4,IF(Funcionários!E7="Medio",415*0.2,IF(Funcionários!E7="Pouco",415*0.1,0)))</f>
        <v>0</v>
      </c>
      <c r="G7" s="3">
        <f>IF(Funcionários!F7="Sim",'Folha de Pagamento'!C7*0.3,0)</f>
        <v>0</v>
      </c>
      <c r="H7" s="3">
        <f>IF($B$1=IF(Funcionários!M7&lt;&gt;Funcionários!L7,Funcionários!M7,Funcionários!L7),C7*1.33,0)</f>
        <v>0</v>
      </c>
      <c r="I7" s="3">
        <f t="shared" si="0"/>
        <v>0</v>
      </c>
      <c r="J7" s="3">
        <f t="shared" si="1"/>
        <v>4500</v>
      </c>
      <c r="K7" s="3">
        <f t="shared" si="2"/>
        <v>334.28889999999996</v>
      </c>
      <c r="L7" s="3">
        <v>0</v>
      </c>
      <c r="M7" s="3">
        <f>IF(J7-(Funcionários!K7*137.99+IF(K7&gt;318.37,318.37,K7))&lt;1372.81,0,IF(J7-(Funcionários!K7*137.99+IF(K7&gt;318.37,318.37,K7))&lt;2743.25,((J7-(Funcionários!K7*137.99+IF(K7&gt;318.37,318.37,K7)))*0.15)-205.92,((J7-((Funcionários!K7*137.99)+IF(K7&gt;318.37,318.37,K7)))*0.275)-548.82))</f>
        <v>601.12825000000009</v>
      </c>
      <c r="N7" s="3">
        <f>Funcionários!G7*Funcionários!H7*0.15</f>
        <v>31.5</v>
      </c>
      <c r="O7" s="3">
        <f>Funcionários!I7*Funcionários!J7*0.06</f>
        <v>0</v>
      </c>
      <c r="P7" s="28">
        <f>IF($G$1&lt;&gt;0,'Folha de Pagamento'!C7/30,0)</f>
        <v>0</v>
      </c>
      <c r="Q7" s="6">
        <f t="shared" si="3"/>
        <v>3533.0828499999998</v>
      </c>
      <c r="S7" t="s">
        <v>68</v>
      </c>
    </row>
    <row r="8" spans="1:19" x14ac:dyDescent="0.25">
      <c r="A8" s="5">
        <v>3</v>
      </c>
      <c r="B8" s="10" t="str">
        <f>Funcionários!A8</f>
        <v>Eder</v>
      </c>
      <c r="C8" s="3">
        <v>3500</v>
      </c>
      <c r="D8" s="3">
        <f>(((C8/44)*1.5)*Funcionários!D8)+(((C8/44)*2)*Funcionários!C8)</f>
        <v>0</v>
      </c>
      <c r="E8" s="3">
        <f>IF(Funcionários!B8="Noite",('Folha de Pagamento'!C8+'Folha de Pagamento'!D8)*0.2,0)</f>
        <v>0</v>
      </c>
      <c r="F8" s="3">
        <f>IF(Funcionários!E8="Muito",415*0.4,IF(Funcionários!E8="Medio",415*0.2,IF(Funcionários!E8="Pouco",415*0.1,0)))</f>
        <v>0</v>
      </c>
      <c r="G8" s="3">
        <f>IF(Funcionários!F8="Sim",'Folha de Pagamento'!C8*0.3,0)</f>
        <v>0</v>
      </c>
      <c r="H8" s="3">
        <f>IF($B$1=IF(Funcionários!M8&lt;&gt;Funcionários!L8,Funcionários!M8,Funcionários!L8),C8*1.33,0)</f>
        <v>0</v>
      </c>
      <c r="I8" s="3">
        <f t="shared" si="0"/>
        <v>0</v>
      </c>
      <c r="J8" s="3">
        <f t="shared" si="1"/>
        <v>3500</v>
      </c>
      <c r="K8" s="3">
        <f t="shared" si="2"/>
        <v>334.28889999999996</v>
      </c>
      <c r="L8" s="3">
        <v>0</v>
      </c>
      <c r="M8" s="3">
        <f>IF(J8-(Funcionários!K8*137.99+IF(K8&gt;318.37,318.37,K8))&lt;1372.81,0,IF(J8-(Funcionários!K8*137.99+IF(K8&gt;318.37,318.37,K8))&lt;2743.25,((J8-(Funcionários!K8*137.99+IF(K8&gt;318.37,318.37,K8)))*0.15)-205.92,((J8-((Funcionários!K8*137.99)+IF(K8&gt;318.37,318.37,K8)))*0.275)-548.82))</f>
        <v>288.18099999999993</v>
      </c>
      <c r="N8" s="3">
        <f>Funcionários!G8*Funcionários!H8*0.15</f>
        <v>31.5</v>
      </c>
      <c r="O8" s="3">
        <f>Funcionários!I8*Funcionários!J8*0.06</f>
        <v>0</v>
      </c>
      <c r="P8" s="28">
        <f>IF($G$1&lt;&gt;0,'Folha de Pagamento'!C8/30,0)</f>
        <v>0</v>
      </c>
      <c r="Q8" s="6">
        <f t="shared" si="3"/>
        <v>2846.0300999999999</v>
      </c>
      <c r="S8" t="s">
        <v>69</v>
      </c>
    </row>
    <row r="9" spans="1:19" x14ac:dyDescent="0.25">
      <c r="A9" s="5">
        <v>4</v>
      </c>
      <c r="B9" s="10" t="str">
        <f>Funcionários!A9</f>
        <v>Daniel</v>
      </c>
      <c r="C9" s="3">
        <v>2900</v>
      </c>
      <c r="D9" s="3">
        <f>(((C9/44)*1.5)*Funcionários!D9)+(((C9/44)*2)*Funcionários!C9)</f>
        <v>725</v>
      </c>
      <c r="E9" s="3">
        <f>IF(Funcionários!B9="Noite",('Folha de Pagamento'!C9+'Folha de Pagamento'!D9)*0.2,0)</f>
        <v>0</v>
      </c>
      <c r="F9" s="3">
        <f>IF(Funcionários!E9="Muito",415*0.4,IF(Funcionários!E9="Medio",415*0.2,IF(Funcionários!E9="Pouco",415*0.1,0)))</f>
        <v>0</v>
      </c>
      <c r="G9" s="3">
        <f>IF(Funcionários!F9="Sim",'Folha de Pagamento'!C9*0.3,0)</f>
        <v>0</v>
      </c>
      <c r="H9" s="3">
        <f>IF($B$1=IF(Funcionários!M9&lt;&gt;Funcionários!L9,Funcionários!M9,Funcionários!L9),C9*1.33,0)</f>
        <v>0</v>
      </c>
      <c r="I9" s="3">
        <f t="shared" si="0"/>
        <v>0</v>
      </c>
      <c r="J9" s="3">
        <f t="shared" si="1"/>
        <v>3625</v>
      </c>
      <c r="K9" s="3">
        <f t="shared" si="2"/>
        <v>334.28889999999996</v>
      </c>
      <c r="L9" s="3">
        <v>0</v>
      </c>
      <c r="M9" s="3">
        <f>IF(J9-(Funcionários!K9*137.99+IF(K9&gt;318.37,318.37,K9))&lt;1372.81,0,IF(J9-(Funcionários!K9*137.99+IF(K9&gt;318.37,318.37,K9))&lt;2743.25,((J9-(Funcionários!K9*137.99+IF(K9&gt;318.37,318.37,K9)))*0.15)-205.92,((J9-((Funcionários!K9*137.99)+IF(K9&gt;318.37,318.37,K9)))*0.275)-548.82))</f>
        <v>360.50325000000009</v>
      </c>
      <c r="N9" s="3">
        <f>Funcionários!G9*Funcionários!H9*0.15</f>
        <v>31.5</v>
      </c>
      <c r="O9" s="3">
        <f>Funcionários!I9*Funcionários!J9*0.06</f>
        <v>5.7959999999999994</v>
      </c>
      <c r="P9" s="28">
        <f>IF($G$1&lt;&gt;0,'Folha de Pagamento'!C9/30,0)</f>
        <v>0</v>
      </c>
      <c r="Q9" s="6">
        <f t="shared" si="3"/>
        <v>2892.91185</v>
      </c>
      <c r="S9" t="s">
        <v>70</v>
      </c>
    </row>
    <row r="10" spans="1:19" x14ac:dyDescent="0.25">
      <c r="A10" s="5">
        <v>5</v>
      </c>
      <c r="B10" s="10" t="str">
        <f>Funcionários!A10</f>
        <v>Juliane</v>
      </c>
      <c r="C10" s="3">
        <v>2850</v>
      </c>
      <c r="D10" s="3">
        <f>(((C10/44)*1.5)*Funcionários!D10)+(((C10/44)*2)*Funcionários!C10)</f>
        <v>1003.9772727272726</v>
      </c>
      <c r="E10" s="3">
        <f>IF(Funcionários!B10="Noite",('Folha de Pagamento'!C10+'Folha de Pagamento'!D10)*0.2,0)</f>
        <v>0</v>
      </c>
      <c r="F10" s="3">
        <f>IF(Funcionários!E10="Muito",415*0.4,IF(Funcionários!E10="Medio",415*0.2,IF(Funcionários!E10="Pouco",415*0.1,0)))</f>
        <v>0</v>
      </c>
      <c r="G10" s="3">
        <f>IF(Funcionários!F10="Sim",'Folha de Pagamento'!C10*0.3,0)</f>
        <v>0</v>
      </c>
      <c r="H10" s="3">
        <f>IF($B$1=IF(Funcionários!M10&lt;&gt;Funcionários!L10,Funcionários!M10,Funcionários!L10),C10*1.33,0)</f>
        <v>0</v>
      </c>
      <c r="I10" s="3">
        <f t="shared" si="0"/>
        <v>0</v>
      </c>
      <c r="J10" s="3">
        <f t="shared" si="1"/>
        <v>3853.9772727272725</v>
      </c>
      <c r="K10" s="3">
        <f t="shared" si="2"/>
        <v>334.28889999999996</v>
      </c>
      <c r="L10" s="3">
        <v>0</v>
      </c>
      <c r="M10" s="3">
        <f>IF(J10-(Funcionários!K10*137.99+IF(K10&gt;318.37,318.37,K10))&lt;1372.81,0,IF(J10-(Funcionários!K10*137.99+IF(K10&gt;318.37,318.37,K10))&lt;2743.25,((J10-(Funcionários!K10*137.99+IF(K10&gt;318.37,318.37,K10)))*0.15)-205.92,((J10-((Funcionários!K10*137.99)+IF(K10&gt;318.37,318.37,K10)))*0.275)-548.82))</f>
        <v>423.47199999999998</v>
      </c>
      <c r="N10" s="3">
        <f>Funcionários!G10*Funcionários!H10*0.15</f>
        <v>31.5</v>
      </c>
      <c r="O10" s="3">
        <f>Funcionários!I10*Funcionários!J10*0.06</f>
        <v>5.7959999999999994</v>
      </c>
      <c r="P10" s="28">
        <f>IF($G$1&lt;&gt;0,'Folha de Pagamento'!C10/30,0)</f>
        <v>0</v>
      </c>
      <c r="Q10" s="6">
        <f t="shared" si="3"/>
        <v>3058.9203727272725</v>
      </c>
      <c r="S10" t="s">
        <v>71</v>
      </c>
    </row>
    <row r="11" spans="1:19" x14ac:dyDescent="0.25">
      <c r="A11" s="5">
        <v>6</v>
      </c>
      <c r="B11" s="10" t="str">
        <f>Funcionários!A11</f>
        <v>Magda</v>
      </c>
      <c r="C11" s="3">
        <v>1500</v>
      </c>
      <c r="D11" s="3">
        <f>(((C11/44)*1.5)*Funcionários!D11)+(((C11/44)*2)*Funcionários!C11)</f>
        <v>1159.0909090909092</v>
      </c>
      <c r="E11" s="3">
        <f>IF(Funcionários!B11="Noite",('Folha de Pagamento'!C11+'Folha de Pagamento'!D11)*0.2,0)</f>
        <v>531.81818181818187</v>
      </c>
      <c r="F11" s="3">
        <f>IF(Funcionários!E11="Muito",415*0.4,IF(Funcionários!E11="Medio",415*0.2,IF(Funcionários!E11="Pouco",415*0.1,0)))</f>
        <v>83</v>
      </c>
      <c r="G11" s="3">
        <f>IF(Funcionários!F11="Sim",'Folha de Pagamento'!C11*0.3,0)</f>
        <v>0</v>
      </c>
      <c r="H11" s="3">
        <f>IF($B$1=IF(Funcionários!M11&lt;&gt;Funcionários!L11,Funcionários!M11,Funcionários!L11),C11*1.33,0)</f>
        <v>0</v>
      </c>
      <c r="I11" s="3">
        <f t="shared" si="0"/>
        <v>0</v>
      </c>
      <c r="J11" s="3">
        <f t="shared" si="1"/>
        <v>3273.909090909091</v>
      </c>
      <c r="K11" s="3">
        <f t="shared" si="2"/>
        <v>334.28889999999996</v>
      </c>
      <c r="L11" s="3">
        <v>0</v>
      </c>
      <c r="M11" s="3">
        <f>IF(J11-(Funcionários!K11*137.99+IF(K11&gt;318.37,318.37,K11))&lt;1372.81,0,IF(J11-(Funcionários!K11*137.99+IF(K11&gt;318.37,318.37,K11))&lt;2743.25,((J11-(Funcionários!K11*137.99+IF(K11&gt;318.37,318.37,K11)))*0.15)-205.92,((J11-((Funcionários!K11*137.99)+IF(K11&gt;318.37,318.37,K11)))*0.275)-548.82))</f>
        <v>263.95325000000003</v>
      </c>
      <c r="N11" s="3">
        <f>Funcionários!G11*Funcionários!H11*0.15</f>
        <v>31.5</v>
      </c>
      <c r="O11" s="3">
        <f>Funcionários!I11*Funcionários!J11*0.06</f>
        <v>5.7959999999999994</v>
      </c>
      <c r="P11" s="28">
        <f>IF($G$1&lt;&gt;0,'Folha de Pagamento'!C11/30,0)</f>
        <v>0</v>
      </c>
      <c r="Q11" s="6">
        <f t="shared" si="3"/>
        <v>2638.3709409090907</v>
      </c>
      <c r="S11" t="s">
        <v>72</v>
      </c>
    </row>
    <row r="12" spans="1:19" x14ac:dyDescent="0.25">
      <c r="A12" s="5">
        <v>7</v>
      </c>
      <c r="B12" s="10" t="str">
        <f>Funcionários!A12</f>
        <v>Rafael</v>
      </c>
      <c r="C12" s="3">
        <v>1300</v>
      </c>
      <c r="D12" s="3">
        <f>(((C12/44)*1.5)*Funcionários!D12)+(((C12/44)*2)*Funcionários!C12)</f>
        <v>1137.5</v>
      </c>
      <c r="E12" s="3">
        <f>IF(Funcionários!B12="Noite",('Folha de Pagamento'!C12+'Folha de Pagamento'!D12)*0.2,0)</f>
        <v>487.5</v>
      </c>
      <c r="F12" s="3">
        <f>IF(Funcionários!E12="Muito",415*0.4,IF(Funcionários!E12="Medio",415*0.2,IF(Funcionários!E12="Pouco",415*0.1,0)))</f>
        <v>83</v>
      </c>
      <c r="G12" s="3">
        <f>IF(Funcionários!F12="Sim",'Folha de Pagamento'!C12*0.3,0)</f>
        <v>0</v>
      </c>
      <c r="H12" s="3">
        <f>IF($B$1=IF(Funcionários!M12&lt;&gt;Funcionários!L12,Funcionários!M12,Funcionários!L12),C12*1.33,0)</f>
        <v>0</v>
      </c>
      <c r="I12" s="3">
        <f t="shared" si="0"/>
        <v>0</v>
      </c>
      <c r="J12" s="3">
        <f t="shared" si="1"/>
        <v>3008</v>
      </c>
      <c r="K12" s="3">
        <f t="shared" si="2"/>
        <v>330.88</v>
      </c>
      <c r="L12" s="3">
        <v>0</v>
      </c>
      <c r="M12" s="3">
        <f>IF(J12-(Funcionários!K12*137.99+IF(K12&gt;318.37,318.37,K12))&lt;1372.81,0,IF(J12-(Funcionários!K12*137.99+IF(K12&gt;318.37,318.37,K12))&lt;2743.25,((J12-(Funcionários!K12*137.99+IF(K12&gt;318.37,318.37,K12)))*0.15)-205.92,((J12-((Funcionários!K12*137.99)+IF(K12&gt;318.37,318.37,K12)))*0.275)-548.82))</f>
        <v>176.82599999999999</v>
      </c>
      <c r="N12" s="3">
        <f>Funcionários!G12*Funcionários!H12*0.15</f>
        <v>31.5</v>
      </c>
      <c r="O12" s="3">
        <f>Funcionários!I12*Funcionários!J12*0.06</f>
        <v>5.7959999999999994</v>
      </c>
      <c r="P12" s="28">
        <f>IF($G$1&lt;&gt;0,'Folha de Pagamento'!C12/30,0)</f>
        <v>0</v>
      </c>
      <c r="Q12" s="6">
        <f t="shared" si="3"/>
        <v>2462.998</v>
      </c>
      <c r="S12" t="s">
        <v>73</v>
      </c>
    </row>
    <row r="13" spans="1:19" x14ac:dyDescent="0.25">
      <c r="A13" s="5">
        <v>8</v>
      </c>
      <c r="B13" s="10" t="str">
        <f>Funcionários!A13</f>
        <v>Ivo</v>
      </c>
      <c r="C13" s="3">
        <v>1100</v>
      </c>
      <c r="D13" s="3">
        <f>(((C13/44)*1.5)*Funcionários!D13)+(((C13/44)*2)*Funcionários!C13)</f>
        <v>775</v>
      </c>
      <c r="E13" s="3">
        <f>IF(Funcionários!B13="Noite",('Folha de Pagamento'!C13+'Folha de Pagamento'!D13)*0.2,0)</f>
        <v>0</v>
      </c>
      <c r="F13" s="3">
        <f>IF(Funcionários!E13="Muito",415*0.4,IF(Funcionários!E13="Medio",415*0.2,IF(Funcionários!E13="Pouco",415*0.1,0)))</f>
        <v>41.5</v>
      </c>
      <c r="G13" s="3">
        <f>IF(Funcionários!F13="Sim",'Folha de Pagamento'!C13*0.3,0)</f>
        <v>0</v>
      </c>
      <c r="H13" s="3">
        <f>IF($B$1=IF(Funcionários!M13&lt;&gt;Funcionários!L13,Funcionários!M13,Funcionários!L13),C13*1.33,0)</f>
        <v>0</v>
      </c>
      <c r="I13" s="3">
        <f t="shared" si="0"/>
        <v>0</v>
      </c>
      <c r="J13" s="3">
        <f t="shared" si="1"/>
        <v>1916.5</v>
      </c>
      <c r="K13" s="3">
        <f t="shared" si="2"/>
        <v>210.815</v>
      </c>
      <c r="L13" s="3">
        <v>350</v>
      </c>
      <c r="M13" s="3">
        <f>IF(J13-(Funcionários!K13*137.99+IF(K13&gt;318.37,318.37,K13))&lt;1372.81,0,IF(J13-(Funcionários!K13*137.99+IF(K13&gt;318.37,318.37,K13))&lt;2743.25,((J13-(Funcionários!K13*137.99+IF(K13&gt;318.37,318.37,K13)))*0.15)-205.92,((J13-((Funcionários!K13*137.99)+IF(K13&gt;318.37,318.37,K13)))*0.275)-548.82))</f>
        <v>8.5357500000000073</v>
      </c>
      <c r="N13" s="3">
        <f>Funcionários!G13*Funcionários!H13*0.15</f>
        <v>31.5</v>
      </c>
      <c r="O13" s="3">
        <f>Funcionários!I13*Funcionários!J13*0.06</f>
        <v>5.7959999999999994</v>
      </c>
      <c r="P13" s="28">
        <f>IF($G$1&lt;&gt;0,'Folha de Pagamento'!C13/30,0)</f>
        <v>0</v>
      </c>
      <c r="Q13" s="6">
        <f t="shared" si="3"/>
        <v>1309.8532499999999</v>
      </c>
      <c r="S13" t="s">
        <v>74</v>
      </c>
    </row>
    <row r="14" spans="1:19" x14ac:dyDescent="0.25">
      <c r="A14" s="5">
        <v>9</v>
      </c>
      <c r="B14" s="10" t="str">
        <f>Funcionários!A14</f>
        <v>Tatiane</v>
      </c>
      <c r="C14" s="3">
        <v>1000</v>
      </c>
      <c r="D14" s="3">
        <f>(((C14/44)*1.5)*Funcionários!D14)+(((C14/44)*2)*Funcionários!C14)</f>
        <v>272.72727272727275</v>
      </c>
      <c r="E14" s="3">
        <f>IF(Funcionários!B14="Noite",('Folha de Pagamento'!C14+'Folha de Pagamento'!D14)*0.2,0)</f>
        <v>0</v>
      </c>
      <c r="F14" s="3">
        <f>IF(Funcionários!E14="Muito",415*0.4,IF(Funcionários!E14="Medio",415*0.2,IF(Funcionários!E14="Pouco",415*0.1,0)))</f>
        <v>0</v>
      </c>
      <c r="G14" s="3">
        <f>IF(Funcionários!F14="Sim",'Folha de Pagamento'!C14*0.3,0)</f>
        <v>0</v>
      </c>
      <c r="H14" s="3">
        <f>IF($B$1=IF(Funcionários!M14&lt;&gt;Funcionários!L14,Funcionários!M14,Funcionários!L14),C14*1.33,0)</f>
        <v>0</v>
      </c>
      <c r="I14" s="3">
        <f t="shared" si="0"/>
        <v>0</v>
      </c>
      <c r="J14" s="3">
        <f t="shared" si="1"/>
        <v>1272.7272727272727</v>
      </c>
      <c r="K14" s="3">
        <f t="shared" si="2"/>
        <v>114.54545454545455</v>
      </c>
      <c r="L14" s="3">
        <v>0</v>
      </c>
      <c r="M14" s="3">
        <f>IF(J14-(Funcionários!K14*137.99+IF(K14&gt;318.37,318.37,K14))&lt;1372.81,0,IF(J14-(Funcionários!K14*137.99+IF(K14&gt;318.37,318.37,K14))&lt;2743.25,((J14-(Funcionários!K14*137.99+IF(K14&gt;318.37,318.37,K14)))*0.15)-205.92,((J14-((Funcionários!K14*137.99)+IF(K14&gt;318.37,318.37,K14)))*0.275)-548.82))</f>
        <v>0</v>
      </c>
      <c r="N14" s="3">
        <f>Funcionários!G14*Funcionários!H14*0.15</f>
        <v>31.5</v>
      </c>
      <c r="O14" s="3">
        <f>Funcionários!I14*Funcionários!J14*0.06</f>
        <v>5.7959999999999994</v>
      </c>
      <c r="P14" s="28">
        <f>IF($G$1&lt;&gt;0,'Folha de Pagamento'!C14/30,0)</f>
        <v>0</v>
      </c>
      <c r="Q14" s="6">
        <f t="shared" si="3"/>
        <v>1120.8858181818182</v>
      </c>
      <c r="S14" t="s">
        <v>75</v>
      </c>
    </row>
    <row r="15" spans="1:19" x14ac:dyDescent="0.25">
      <c r="A15" s="5">
        <v>10</v>
      </c>
      <c r="B15" s="10" t="str">
        <f>Funcionários!A15</f>
        <v>Teodoro</v>
      </c>
      <c r="C15" s="3">
        <v>900</v>
      </c>
      <c r="D15" s="3">
        <f>(((C15/44)*1.5)*Funcionários!D15)+(((C15/44)*2)*Funcionários!C15)</f>
        <v>634.09090909090901</v>
      </c>
      <c r="E15" s="3">
        <f>IF(Funcionários!B15="Noite",('Folha de Pagamento'!C15+'Folha de Pagamento'!D15)*0.2,0)</f>
        <v>0</v>
      </c>
      <c r="F15" s="3">
        <f>IF(Funcionários!E15="Muito",415*0.4,IF(Funcionários!E15="Medio",415*0.2,IF(Funcionários!E15="Pouco",415*0.1,0)))</f>
        <v>0</v>
      </c>
      <c r="G15" s="3">
        <f>IF(Funcionários!F15="Sim",'Folha de Pagamento'!C15*0.3,0)</f>
        <v>0</v>
      </c>
      <c r="H15" s="3">
        <f>IF($B$1=IF(Funcionários!M15&lt;&gt;Funcionários!L15,Funcionários!M15,Funcionários!L15),C15*1.33,0)</f>
        <v>0</v>
      </c>
      <c r="I15" s="3">
        <f t="shared" si="0"/>
        <v>0</v>
      </c>
      <c r="J15" s="3">
        <f t="shared" si="1"/>
        <v>1534.090909090909</v>
      </c>
      <c r="K15" s="3">
        <f t="shared" si="2"/>
        <v>168.75</v>
      </c>
      <c r="L15" s="3">
        <v>300</v>
      </c>
      <c r="M15" s="3">
        <f>IF(J15-(Funcionários!K15*137.99+IF(K15&gt;318.37,318.37,K15))&lt;1372.81,0,IF(J15-(Funcionários!K15*137.99+IF(K15&gt;318.37,318.37,K15))&lt;2743.25,((J15-(Funcionários!K15*137.99+IF(K15&gt;318.37,318.37,K15)))*0.15)-205.92,((J15-((Funcionários!K15*137.99)+IF(K15&gt;318.37,318.37,K15)))*0.275)-548.82))</f>
        <v>0</v>
      </c>
      <c r="N15" s="3">
        <f>Funcionários!G15*Funcionários!H15*0.15</f>
        <v>31.5</v>
      </c>
      <c r="O15" s="3">
        <f>Funcionários!I15*Funcionários!J15*0.06</f>
        <v>5.7959999999999994</v>
      </c>
      <c r="P15" s="28">
        <f>IF($G$1&lt;&gt;0,'Folha de Pagamento'!C15/30,0)</f>
        <v>0</v>
      </c>
      <c r="Q15" s="6">
        <f t="shared" si="3"/>
        <v>1028.044909090909</v>
      </c>
      <c r="S15" t="s">
        <v>76</v>
      </c>
    </row>
    <row r="16" spans="1:19" x14ac:dyDescent="0.25">
      <c r="A16" s="5">
        <v>11</v>
      </c>
      <c r="B16" s="10" t="str">
        <f>Funcionários!A16</f>
        <v>Celso</v>
      </c>
      <c r="C16" s="3">
        <v>850</v>
      </c>
      <c r="D16" s="3">
        <f>(((C16/44)*1.5)*Funcionários!D16)+(((C16/44)*2)*Funcionários!C16)</f>
        <v>869.31818181818176</v>
      </c>
      <c r="E16" s="3">
        <f>IF(Funcionários!B16="Noite",('Folha de Pagamento'!C16+'Folha de Pagamento'!D16)*0.2,0)</f>
        <v>343.86363636363637</v>
      </c>
      <c r="F16" s="3">
        <f>IF(Funcionários!E16="Muito",415*0.4,IF(Funcionários!E16="Medio",415*0.2,IF(Funcionários!E16="Pouco",415*0.1,0)))</f>
        <v>166</v>
      </c>
      <c r="G16" s="3">
        <f>IF(Funcionários!F16="Sim",'Folha de Pagamento'!C16*0.3,0)</f>
        <v>255</v>
      </c>
      <c r="H16" s="3">
        <f>IF($B$1=IF(Funcionários!M16&lt;&gt;Funcionários!L16,Funcionários!M16,Funcionários!L16),C16*1.33,0)</f>
        <v>0</v>
      </c>
      <c r="I16" s="3">
        <f t="shared" si="0"/>
        <v>0</v>
      </c>
      <c r="J16" s="3">
        <f t="shared" si="1"/>
        <v>2484.181818181818</v>
      </c>
      <c r="K16" s="3">
        <f t="shared" si="2"/>
        <v>273.26</v>
      </c>
      <c r="L16" s="3">
        <v>0</v>
      </c>
      <c r="M16" s="3">
        <f>IF(J16-(Funcionários!K16*137.99+IF(K16&gt;318.37,318.37,K16))&lt;1372.81,0,IF(J16-(Funcionários!K16*137.99+IF(K16&gt;318.37,318.37,K16))&lt;2743.25,((J16-(Funcionários!K16*137.99+IF(K16&gt;318.37,318.37,K16)))*0.15)-205.92,((J16-((Funcionários!K16*137.99)+IF(K16&gt;318.37,318.37,K16)))*0.275)-548.82))</f>
        <v>63.62277272727269</v>
      </c>
      <c r="N16" s="3">
        <f>Funcionários!G16*Funcionários!H16*0.15</f>
        <v>31.5</v>
      </c>
      <c r="O16" s="3">
        <f>Funcionários!I16*Funcionários!J16*0.06</f>
        <v>5.7959999999999994</v>
      </c>
      <c r="P16" s="28">
        <f>IF($G$1&lt;&gt;0,'Folha de Pagamento'!C16/30,0)</f>
        <v>0</v>
      </c>
      <c r="Q16" s="6">
        <f t="shared" si="3"/>
        <v>2110.0030454545454</v>
      </c>
      <c r="S16" t="s">
        <v>77</v>
      </c>
    </row>
    <row r="17" spans="1:19" x14ac:dyDescent="0.25">
      <c r="A17" s="5">
        <v>12</v>
      </c>
      <c r="B17" s="10" t="str">
        <f>Funcionários!A17</f>
        <v>Inaldo</v>
      </c>
      <c r="C17" s="3">
        <v>500</v>
      </c>
      <c r="D17" s="3">
        <f>(((C17/44)*1.5)*Funcionários!D17)+(((C17/44)*2)*Funcionários!C17)</f>
        <v>1352.2727272727273</v>
      </c>
      <c r="E17" s="3">
        <f>IF(Funcionários!B17="Noite",('Folha de Pagamento'!C17+'Folha de Pagamento'!D17)*0.2,0)</f>
        <v>0</v>
      </c>
      <c r="F17" s="3">
        <f>IF(Funcionários!E17="Muito",415*0.4,IF(Funcionários!E17="Medio",415*0.2,IF(Funcionários!E17="Pouco",415*0.1,0)))</f>
        <v>0</v>
      </c>
      <c r="G17" s="3">
        <f>IF(Funcionários!F17="Sim",'Folha de Pagamento'!C17*0.3,0)</f>
        <v>0</v>
      </c>
      <c r="H17" s="3">
        <f>IF($B$1=IF(Funcionários!M17&lt;&gt;Funcionários!L17,Funcionários!M17,Funcionários!L17),C17*1.33,0)</f>
        <v>665</v>
      </c>
      <c r="I17" s="3">
        <f t="shared" si="0"/>
        <v>0</v>
      </c>
      <c r="J17" s="3">
        <f t="shared" si="1"/>
        <v>2517.272727272727</v>
      </c>
      <c r="K17" s="3">
        <f t="shared" si="2"/>
        <v>334.28889999999996</v>
      </c>
      <c r="L17" s="3">
        <v>0</v>
      </c>
      <c r="M17" s="3">
        <f>IF(J17-(Funcionários!K17*137.99+IF(K17&gt;318.37,318.37,K17))&lt;1372.81,0,IF(J17-(Funcionários!K17*137.99+IF(K17&gt;318.37,318.37,K17))&lt;2743.25,((J17-(Funcionários!K17*137.99+IF(K17&gt;318.37,318.37,K17)))*0.15)-205.92,((J17-((Funcionários!K17*137.99)+IF(K17&gt;318.37,318.37,K17)))*0.275)-548.82))</f>
        <v>103.21690909090901</v>
      </c>
      <c r="N17" s="3">
        <f>Funcionários!G17*Funcionários!H17*0.15</f>
        <v>31.5</v>
      </c>
      <c r="O17" s="3">
        <f>Funcionários!I17*Funcionários!J17*0.06</f>
        <v>5.7959999999999994</v>
      </c>
      <c r="P17" s="28">
        <f>IF($G$1&lt;&gt;0,'Folha de Pagamento'!C17/30,0)</f>
        <v>0</v>
      </c>
      <c r="Q17" s="6">
        <f t="shared" si="3"/>
        <v>2042.470918181818</v>
      </c>
      <c r="S17" t="s">
        <v>78</v>
      </c>
    </row>
    <row r="18" spans="1:19" ht="15.75" thickBot="1" x14ac:dyDescent="0.3">
      <c r="A18" s="7">
        <v>13</v>
      </c>
      <c r="B18" s="10" t="str">
        <f>Funcionários!A18</f>
        <v>Juliana</v>
      </c>
      <c r="C18" s="8">
        <v>500</v>
      </c>
      <c r="D18" s="3">
        <f>(((C18/44)*1.5)*Funcionários!D18)+(((C18/44)*2)*Funcionários!C18)</f>
        <v>1221.590909090909</v>
      </c>
      <c r="E18" s="3">
        <f>IF(Funcionários!B18="Noite",('Folha de Pagamento'!C18+'Folha de Pagamento'!D18)*0.2,0)</f>
        <v>0</v>
      </c>
      <c r="F18" s="3">
        <f>IF(Funcionários!E18="Muito",415*0.4,IF(Funcionários!E18="Medio",415*0.2,IF(Funcionários!E18="Pouco",415*0.1,0)))</f>
        <v>0</v>
      </c>
      <c r="G18" s="3">
        <f>IF(Funcionários!F18="Sim",'Folha de Pagamento'!C18*0.3,0)</f>
        <v>0</v>
      </c>
      <c r="H18" s="3">
        <f>IF($B$1=IF(Funcionários!M18&lt;&gt;Funcionários!L18,Funcionários!M18,Funcionários!L18),C18*1.33,0)</f>
        <v>0</v>
      </c>
      <c r="I18" s="3">
        <f t="shared" si="0"/>
        <v>0</v>
      </c>
      <c r="J18" s="3">
        <f t="shared" si="1"/>
        <v>1721.590909090909</v>
      </c>
      <c r="K18" s="3">
        <f t="shared" si="2"/>
        <v>189.375</v>
      </c>
      <c r="L18" s="8">
        <v>0</v>
      </c>
      <c r="M18" s="3">
        <f>IF(J18-(Funcionários!K18*137.99+IF(K18&gt;318.37,318.37,K18))&lt;1372.81,0,IF(J18-(Funcionários!K18*137.99+IF(K18&gt;318.37,318.37,K18))&lt;2743.25,((J18-(Funcionários!K18*137.99+IF(K18&gt;318.37,318.37,K18)))*0.15)-205.92,((J18-((Funcionários!K18*137.99)+IF(K18&gt;318.37,318.37,K18)))*0.275)-548.82))</f>
        <v>23.912386363636358</v>
      </c>
      <c r="N18" s="3">
        <f>Funcionários!G18*Funcionários!H18*0.15</f>
        <v>31.5</v>
      </c>
      <c r="O18" s="3">
        <f>Funcionários!I18*Funcionários!J18*0.06</f>
        <v>5.7959999999999994</v>
      </c>
      <c r="P18" s="28">
        <f>IF($G$1&lt;&gt;0,'Folha de Pagamento'!C18/30,0)</f>
        <v>0</v>
      </c>
      <c r="Q18" s="9">
        <f t="shared" si="3"/>
        <v>1471.0075227272728</v>
      </c>
      <c r="S18" t="s">
        <v>79</v>
      </c>
    </row>
    <row r="19" spans="1:19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2" spans="1:19" x14ac:dyDescent="0.25">
      <c r="F22" t="str">
        <f>IF(B24="Vitor",C6," ")</f>
        <v xml:space="preserve"> </v>
      </c>
    </row>
  </sheetData>
  <mergeCells count="4">
    <mergeCell ref="K4:O4"/>
    <mergeCell ref="A4:J4"/>
    <mergeCell ref="A3:Q3"/>
    <mergeCell ref="A19:Q19"/>
  </mergeCells>
  <dataValidations disablePrompts="1" count="1">
    <dataValidation type="list" allowBlank="1" showInputMessage="1" showErrorMessage="1" errorTitle="Erro de digitação" error="Escolha o mês da lista." sqref="B1">
      <formula1>$S$7:$S$18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22"/>
  <sheetViews>
    <sheetView topLeftCell="B1" workbookViewId="0">
      <selection activeCell="C9" sqref="C8:C22"/>
    </sheetView>
  </sheetViews>
  <sheetFormatPr defaultRowHeight="15" x14ac:dyDescent="0.25"/>
  <cols>
    <col min="1" max="1" width="9.140625" hidden="1" customWidth="1"/>
    <col min="2" max="2" width="20.85546875" bestFit="1" customWidth="1"/>
    <col min="3" max="3" width="20.28515625" customWidth="1"/>
  </cols>
  <sheetData>
    <row r="1" spans="1:13" ht="5.0999999999999996" customHeight="1" thickBot="1" x14ac:dyDescent="0.3"/>
    <row r="2" spans="1:13" x14ac:dyDescent="0.25">
      <c r="B2" s="61" t="s">
        <v>59</v>
      </c>
      <c r="C2" s="62"/>
    </row>
    <row r="3" spans="1:13" ht="15.75" thickBot="1" x14ac:dyDescent="0.3">
      <c r="B3" s="63"/>
      <c r="C3" s="64"/>
    </row>
    <row r="5" spans="1:13" x14ac:dyDescent="0.25">
      <c r="E5" s="37" t="s">
        <v>84</v>
      </c>
      <c r="F5" s="35"/>
      <c r="G5" s="35"/>
      <c r="H5" s="35"/>
      <c r="I5" s="35"/>
      <c r="J5" s="35"/>
      <c r="K5" s="35"/>
      <c r="L5" s="35"/>
      <c r="M5" s="35"/>
    </row>
    <row r="6" spans="1:13" ht="15.75" thickBot="1" x14ac:dyDescent="0.3">
      <c r="B6" s="34"/>
      <c r="C6" s="34"/>
      <c r="E6" s="35" t="s">
        <v>89</v>
      </c>
      <c r="F6" s="35"/>
      <c r="G6" s="35"/>
      <c r="H6" s="35"/>
      <c r="I6" s="35"/>
      <c r="J6" s="35"/>
      <c r="K6" s="35"/>
      <c r="L6" s="35"/>
      <c r="M6" s="35"/>
    </row>
    <row r="7" spans="1:13" x14ac:dyDescent="0.25">
      <c r="A7" t="str">
        <f>Funcionários!A6</f>
        <v>Vitor</v>
      </c>
      <c r="B7" s="19" t="s">
        <v>0</v>
      </c>
      <c r="C7" s="36" t="s">
        <v>17</v>
      </c>
      <c r="E7" s="35" t="s">
        <v>86</v>
      </c>
      <c r="F7" s="35"/>
      <c r="G7" s="35"/>
      <c r="H7" s="35"/>
      <c r="I7" s="35"/>
      <c r="J7" s="35"/>
      <c r="K7" s="35"/>
      <c r="L7" s="35"/>
      <c r="M7" s="35"/>
    </row>
    <row r="8" spans="1:13" x14ac:dyDescent="0.25">
      <c r="A8" t="str">
        <f>Funcionários!A7</f>
        <v>Laércio</v>
      </c>
      <c r="B8" s="5" t="s">
        <v>30</v>
      </c>
      <c r="C8" s="20"/>
      <c r="E8" s="35" t="s">
        <v>95</v>
      </c>
    </row>
    <row r="9" spans="1:13" x14ac:dyDescent="0.25">
      <c r="A9" t="str">
        <f>Funcionários!A8</f>
        <v>Eder</v>
      </c>
      <c r="B9" s="5" t="s">
        <v>31</v>
      </c>
      <c r="C9" s="20"/>
      <c r="D9" t="s">
        <v>94</v>
      </c>
      <c r="E9" s="35" t="s">
        <v>91</v>
      </c>
      <c r="F9" s="35"/>
      <c r="G9" s="35"/>
      <c r="H9" s="35"/>
      <c r="I9" s="35"/>
      <c r="J9" s="35"/>
      <c r="K9" s="35"/>
      <c r="L9" s="35"/>
      <c r="M9" s="35"/>
    </row>
    <row r="10" spans="1:13" x14ac:dyDescent="0.25">
      <c r="A10" t="str">
        <f>Funcionários!A9</f>
        <v>Daniel</v>
      </c>
      <c r="B10" s="5" t="s">
        <v>32</v>
      </c>
      <c r="C10" s="20"/>
      <c r="E10" s="35" t="s">
        <v>96</v>
      </c>
      <c r="F10" s="35"/>
      <c r="G10" s="35"/>
      <c r="H10" s="35"/>
      <c r="I10" s="35"/>
      <c r="J10" s="35"/>
      <c r="K10" s="35"/>
      <c r="L10" s="35"/>
      <c r="M10" s="35"/>
    </row>
    <row r="11" spans="1:13" x14ac:dyDescent="0.25">
      <c r="A11" t="str">
        <f>Funcionários!A10</f>
        <v>Juliane</v>
      </c>
      <c r="B11" s="5" t="s">
        <v>33</v>
      </c>
      <c r="C11" s="20"/>
      <c r="E11" s="35" t="s">
        <v>92</v>
      </c>
      <c r="F11" s="35"/>
      <c r="G11" s="35"/>
      <c r="H11" s="35"/>
      <c r="I11" s="35"/>
      <c r="J11" s="35"/>
      <c r="K11" s="35"/>
      <c r="L11" s="35"/>
      <c r="M11" s="35"/>
    </row>
    <row r="12" spans="1:13" x14ac:dyDescent="0.25">
      <c r="A12" t="str">
        <f>Funcionários!A11</f>
        <v>Magda</v>
      </c>
      <c r="B12" s="5" t="s">
        <v>34</v>
      </c>
      <c r="C12" s="20"/>
      <c r="E12" s="35" t="s">
        <v>93</v>
      </c>
      <c r="F12" s="35"/>
      <c r="G12" s="35"/>
      <c r="H12" s="35"/>
      <c r="I12" s="35"/>
      <c r="J12" s="35"/>
      <c r="K12" s="35"/>
      <c r="L12" s="35"/>
      <c r="M12" s="35"/>
    </row>
    <row r="13" spans="1:13" x14ac:dyDescent="0.25">
      <c r="A13" t="str">
        <f>Funcionários!A12</f>
        <v>Rafael</v>
      </c>
      <c r="B13" s="5" t="s">
        <v>63</v>
      </c>
      <c r="C13" s="20"/>
    </row>
    <row r="14" spans="1:13" x14ac:dyDescent="0.25">
      <c r="A14" t="str">
        <f>Funcionários!A13</f>
        <v>Ivo</v>
      </c>
      <c r="B14" s="5" t="s">
        <v>80</v>
      </c>
      <c r="C14" s="20"/>
      <c r="E14" t="s">
        <v>94</v>
      </c>
    </row>
    <row r="15" spans="1:13" x14ac:dyDescent="0.25">
      <c r="A15" t="str">
        <f>Funcionários!A14</f>
        <v>Tatiane</v>
      </c>
      <c r="B15" s="5" t="s">
        <v>35</v>
      </c>
      <c r="C15" s="20"/>
    </row>
    <row r="16" spans="1:13" x14ac:dyDescent="0.25">
      <c r="A16" t="str">
        <f>Funcionários!A15</f>
        <v>Teodoro</v>
      </c>
      <c r="B16" s="5" t="s">
        <v>1</v>
      </c>
      <c r="C16" s="20"/>
      <c r="E16" t="s">
        <v>94</v>
      </c>
    </row>
    <row r="17" spans="1:5" x14ac:dyDescent="0.25">
      <c r="A17" t="str">
        <f>Funcionários!A16</f>
        <v>Celso</v>
      </c>
      <c r="B17" s="5" t="s">
        <v>36</v>
      </c>
      <c r="C17" s="20"/>
      <c r="E17" t="s">
        <v>94</v>
      </c>
    </row>
    <row r="18" spans="1:5" x14ac:dyDescent="0.25">
      <c r="A18" t="str">
        <f>Funcionários!A17</f>
        <v>Inaldo</v>
      </c>
      <c r="B18" s="5" t="s">
        <v>37</v>
      </c>
      <c r="C18" s="20"/>
    </row>
    <row r="19" spans="1:5" x14ac:dyDescent="0.25">
      <c r="A19" t="str">
        <f>Funcionários!A18</f>
        <v>Juliana</v>
      </c>
      <c r="B19" s="5" t="s">
        <v>38</v>
      </c>
      <c r="C19" s="20"/>
    </row>
    <row r="20" spans="1:5" x14ac:dyDescent="0.25">
      <c r="B20" s="5" t="s">
        <v>39</v>
      </c>
      <c r="C20" s="20"/>
    </row>
    <row r="21" spans="1:5" x14ac:dyDescent="0.25">
      <c r="B21" s="33" t="s">
        <v>83</v>
      </c>
      <c r="C21" s="20"/>
    </row>
    <row r="22" spans="1:5" ht="15.75" thickBot="1" x14ac:dyDescent="0.3">
      <c r="B22" s="7" t="s">
        <v>40</v>
      </c>
      <c r="C22" s="40"/>
    </row>
  </sheetData>
  <dataConsolidate/>
  <mergeCells count="1">
    <mergeCell ref="B2:C3"/>
  </mergeCells>
  <dataValidations count="1">
    <dataValidation type="list" allowBlank="1" showInputMessage="1" showErrorMessage="1" errorTitle="Erro de digitação" error="Digite o nome do funcionário corretamente." promptTitle="Nome do funcionário" prompt="Escolha ou digite o nome." sqref="C7">
      <formula1>$A$7:$A$19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L22"/>
  <sheetViews>
    <sheetView workbookViewId="0">
      <selection activeCell="B10" sqref="B10"/>
    </sheetView>
  </sheetViews>
  <sheetFormatPr defaultRowHeight="15" x14ac:dyDescent="0.25"/>
  <cols>
    <col min="1" max="1" width="23.28515625" bestFit="1" customWidth="1"/>
    <col min="2" max="2" width="20.28515625" customWidth="1"/>
    <col min="4" max="4" width="14.28515625" customWidth="1"/>
  </cols>
  <sheetData>
    <row r="1" spans="1:12" ht="5.0999999999999996" customHeight="1" thickBot="1" x14ac:dyDescent="0.3"/>
    <row r="2" spans="1:12" x14ac:dyDescent="0.25">
      <c r="A2" s="61" t="s">
        <v>59</v>
      </c>
      <c r="B2" s="62"/>
    </row>
    <row r="3" spans="1:12" ht="15.75" thickBot="1" x14ac:dyDescent="0.3">
      <c r="A3" s="63"/>
      <c r="B3" s="64"/>
    </row>
    <row r="5" spans="1:12" x14ac:dyDescent="0.25">
      <c r="D5" s="37" t="s">
        <v>84</v>
      </c>
      <c r="E5" s="35"/>
      <c r="F5" s="35"/>
      <c r="G5" s="35"/>
      <c r="H5" s="35"/>
      <c r="I5" s="35"/>
      <c r="J5" s="35"/>
      <c r="K5" s="35"/>
      <c r="L5" s="35"/>
    </row>
    <row r="6" spans="1:12" ht="15.75" thickBot="1" x14ac:dyDescent="0.3">
      <c r="A6" s="34"/>
      <c r="B6" s="34"/>
      <c r="D6" s="35" t="s">
        <v>89</v>
      </c>
      <c r="E6" s="35"/>
      <c r="F6" s="35"/>
      <c r="G6" s="35"/>
      <c r="H6" s="35"/>
      <c r="I6" s="35"/>
      <c r="J6" s="35"/>
      <c r="K6" s="35"/>
      <c r="L6" s="35"/>
    </row>
    <row r="7" spans="1:12" x14ac:dyDescent="0.25">
      <c r="A7" s="19" t="s">
        <v>0</v>
      </c>
      <c r="B7" s="36" t="s">
        <v>24</v>
      </c>
      <c r="D7" s="35" t="s">
        <v>97</v>
      </c>
      <c r="E7" s="35"/>
      <c r="F7" s="35"/>
      <c r="G7" s="35"/>
      <c r="H7" s="35"/>
      <c r="I7" s="35"/>
      <c r="J7" s="35"/>
      <c r="K7" s="35"/>
      <c r="L7" s="35"/>
    </row>
    <row r="8" spans="1:12" x14ac:dyDescent="0.25">
      <c r="A8" s="5" t="s">
        <v>30</v>
      </c>
      <c r="B8" s="20"/>
      <c r="D8" s="35" t="s">
        <v>85</v>
      </c>
      <c r="E8" s="35"/>
      <c r="F8" s="35"/>
      <c r="G8" s="35"/>
      <c r="H8" s="35"/>
      <c r="I8" s="35"/>
      <c r="J8" s="35"/>
      <c r="K8" s="35"/>
      <c r="L8" s="35"/>
    </row>
    <row r="9" spans="1:12" x14ac:dyDescent="0.25">
      <c r="A9" s="5" t="s">
        <v>31</v>
      </c>
      <c r="B9" s="20"/>
      <c r="D9" s="35" t="s">
        <v>87</v>
      </c>
      <c r="E9" s="35"/>
      <c r="F9" s="35"/>
      <c r="G9" s="35"/>
      <c r="H9" s="35"/>
      <c r="I9" s="35"/>
      <c r="J9" s="35"/>
      <c r="K9" s="35"/>
      <c r="L9" s="35"/>
    </row>
    <row r="10" spans="1:12" x14ac:dyDescent="0.25">
      <c r="A10" s="5" t="s">
        <v>32</v>
      </c>
      <c r="B10" s="20"/>
      <c r="D10" s="35" t="s">
        <v>88</v>
      </c>
      <c r="E10" s="35"/>
      <c r="F10" s="35"/>
      <c r="G10" s="35"/>
      <c r="H10" s="35"/>
      <c r="I10" s="35"/>
      <c r="J10" s="35"/>
      <c r="K10" s="35"/>
      <c r="L10" s="35"/>
    </row>
    <row r="11" spans="1:12" x14ac:dyDescent="0.25">
      <c r="A11" s="5" t="s">
        <v>33</v>
      </c>
      <c r="B11" s="20"/>
      <c r="D11" s="35" t="s">
        <v>98</v>
      </c>
      <c r="E11" s="35"/>
      <c r="F11" s="35"/>
      <c r="G11" s="35"/>
      <c r="H11" s="35"/>
      <c r="I11" s="35"/>
      <c r="J11" s="35"/>
      <c r="K11" s="35"/>
      <c r="L11" s="35"/>
    </row>
    <row r="12" spans="1:12" x14ac:dyDescent="0.25">
      <c r="A12" s="5" t="s">
        <v>34</v>
      </c>
      <c r="B12" s="20"/>
      <c r="D12" s="35" t="s">
        <v>99</v>
      </c>
    </row>
    <row r="13" spans="1:12" x14ac:dyDescent="0.25">
      <c r="A13" s="5" t="s">
        <v>63</v>
      </c>
      <c r="B13" s="20"/>
      <c r="D13" s="35" t="s">
        <v>100</v>
      </c>
    </row>
    <row r="14" spans="1:12" x14ac:dyDescent="0.25">
      <c r="A14" s="5" t="s">
        <v>80</v>
      </c>
      <c r="B14" s="20"/>
    </row>
    <row r="15" spans="1:12" x14ac:dyDescent="0.25">
      <c r="A15" s="5" t="s">
        <v>35</v>
      </c>
      <c r="B15" s="20"/>
    </row>
    <row r="16" spans="1:12" x14ac:dyDescent="0.25">
      <c r="A16" s="5" t="s">
        <v>1</v>
      </c>
      <c r="B16" s="20"/>
    </row>
    <row r="17" spans="1:2" x14ac:dyDescent="0.25">
      <c r="A17" s="5" t="s">
        <v>36</v>
      </c>
      <c r="B17" s="20"/>
    </row>
    <row r="18" spans="1:2" x14ac:dyDescent="0.25">
      <c r="A18" s="5" t="s">
        <v>37</v>
      </c>
      <c r="B18" s="20"/>
    </row>
    <row r="19" spans="1:2" x14ac:dyDescent="0.25">
      <c r="A19" s="5" t="s">
        <v>38</v>
      </c>
      <c r="B19" s="20"/>
    </row>
    <row r="20" spans="1:2" x14ac:dyDescent="0.25">
      <c r="A20" s="5" t="s">
        <v>39</v>
      </c>
      <c r="B20" s="20"/>
    </row>
    <row r="21" spans="1:2" x14ac:dyDescent="0.25">
      <c r="A21" s="33" t="s">
        <v>83</v>
      </c>
      <c r="B21" s="20"/>
    </row>
    <row r="22" spans="1:2" ht="15.75" thickBot="1" x14ac:dyDescent="0.3">
      <c r="A22" s="7" t="s">
        <v>40</v>
      </c>
      <c r="B22" s="20"/>
    </row>
  </sheetData>
  <mergeCells count="1">
    <mergeCell ref="A2:B3"/>
  </mergeCells>
  <dataValidations count="2">
    <dataValidation type="list" allowBlank="1" showInputMessage="1" showErrorMessage="1" errorTitle="erro" error="digite corretamente" sqref="E18">
      <formula1>$A$8:$A$22</formula1>
    </dataValidation>
    <dataValidation type="list" allowBlank="1" showInputMessage="1" showErrorMessage="1" errorTitle="Erro de digitação" error="Digite o nome do funcionário corretamente." promptTitle="Nome do funcionário" prompt="Escolha ou digite o nome." sqref="B7">
      <formula1>ListFunc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Funcionários</vt:lpstr>
      <vt:lpstr>Folha de Pagamento</vt:lpstr>
      <vt:lpstr>Gerar Holerite 01</vt:lpstr>
      <vt:lpstr>Gerar Holerite 02</vt:lpstr>
      <vt:lpstr>FolhadePgto</vt:lpstr>
      <vt:lpstr>ListFunc</vt:lpstr>
    </vt:vector>
  </TitlesOfParts>
  <Company>Centro Tecnológico da Zona Leste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CTZL</dc:creator>
  <cp:lastModifiedBy>Manoel</cp:lastModifiedBy>
  <cp:lastPrinted>2008-12-11T18:01:34Z</cp:lastPrinted>
  <dcterms:created xsi:type="dcterms:W3CDTF">2008-11-29T14:01:23Z</dcterms:created>
  <dcterms:modified xsi:type="dcterms:W3CDTF">2014-08-24T23:59:06Z</dcterms:modified>
</cp:coreProperties>
</file>