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tivo" sheetId="1" state="visible" r:id="rId2"/>
    <sheet name="Passivo" sheetId="2" state="visible" r:id="rId3"/>
    <sheet name="Resultado" sheetId="3" state="visible" r:id="rId4"/>
    <sheet name="Abrangente" sheetId="4" state="visible" r:id="rId5"/>
    <sheet name="Caixa" sheetId="5" state="visible" r:id="rId6"/>
    <sheet name="DVA" sheetId="6" state="visible" r:id="rId7"/>
    <sheet name="Indicadore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<sst xmlns="http://schemas.openxmlformats.org/spreadsheetml/2006/main" count="889" uniqueCount="600">
  <si>
    <t xml:space="preserve">Demonstrações Financeiras</t>
  </si>
  <si>
    <t xml:space="preserve">PORTOBELLO S/A</t>
  </si>
  <si>
    <t xml:space="preserve">2013-06-30</t>
  </si>
  <si>
    <t xml:space="preserve">Demonstrações Individuais: Balanço patrimonial ativo</t>
  </si>
  <si>
    <t xml:space="preserve">Conta</t>
  </si>
  <si>
    <t xml:space="preserve">Descripção Conta</t>
  </si>
  <si>
    <t xml:space="preserve">Trimestre Actual</t>
  </si>
  <si>
    <t xml:space="preserve">Fim Exer. Anter.</t>
  </si>
  <si>
    <t xml:space="preserve">Evolução</t>
  </si>
  <si>
    <t xml:space="preserve">1</t>
  </si>
  <si>
    <t xml:space="preserve">Ativo Total</t>
  </si>
  <si>
    <t xml:space="preserve">1.01</t>
  </si>
  <si>
    <t xml:space="preserve">Ativo Circulante</t>
  </si>
  <si>
    <t xml:space="preserve">1.01.01</t>
  </si>
  <si>
    <t xml:space="preserve">Caixa e Equivalentes de Caixa</t>
  </si>
  <si>
    <t xml:space="preserve">1.01.03</t>
  </si>
  <si>
    <t xml:space="preserve">Contas a Receber</t>
  </si>
  <si>
    <t xml:space="preserve">1.01.03.01</t>
  </si>
  <si>
    <t xml:space="preserve">Clientes</t>
  </si>
  <si>
    <t xml:space="preserve">1.01.04</t>
  </si>
  <si>
    <t xml:space="preserve">Estoques</t>
  </si>
  <si>
    <t xml:space="preserve">1.01.06</t>
  </si>
  <si>
    <t xml:space="preserve">Tributos a Recuperar</t>
  </si>
  <si>
    <t xml:space="preserve">1.01.06.01</t>
  </si>
  <si>
    <t xml:space="preserve">Tributos Correntes a Recuperar</t>
  </si>
  <si>
    <t xml:space="preserve">1.01.06.01.02</t>
  </si>
  <si>
    <t xml:space="preserve">Demais Tributos Correntes a Recuperar</t>
  </si>
  <si>
    <t xml:space="preserve">1.01.08</t>
  </si>
  <si>
    <t xml:space="preserve">Outros Ativos Circulantes</t>
  </si>
  <si>
    <t xml:space="preserve">1.01.08.03</t>
  </si>
  <si>
    <t xml:space="preserve">Outros</t>
  </si>
  <si>
    <t xml:space="preserve">1.01.08.03.01</t>
  </si>
  <si>
    <t xml:space="preserve">Dividendos a Receber</t>
  </si>
  <si>
    <t xml:space="preserve">1.01.08.03.02</t>
  </si>
  <si>
    <t xml:space="preserve">Créditos com Controlada</t>
  </si>
  <si>
    <t xml:space="preserve">1.01.08.03.03</t>
  </si>
  <si>
    <t xml:space="preserve">Adiantamento a Fornecedores</t>
  </si>
  <si>
    <t xml:space="preserve">1.01.08.03.04</t>
  </si>
  <si>
    <t xml:space="preserve">1.02</t>
  </si>
  <si>
    <t xml:space="preserve">Ativo Não Circulante</t>
  </si>
  <si>
    <t xml:space="preserve">1.02.01</t>
  </si>
  <si>
    <t xml:space="preserve">Ativo Realizável a Longo Prazo</t>
  </si>
  <si>
    <t xml:space="preserve">1.02.01.08</t>
  </si>
  <si>
    <t xml:space="preserve">Créditos com Partes Relacionadas</t>
  </si>
  <si>
    <t xml:space="preserve">1.02.01.08.02</t>
  </si>
  <si>
    <t xml:space="preserve">Créditos com Controladas</t>
  </si>
  <si>
    <t xml:space="preserve">1.02.01.08.04</t>
  </si>
  <si>
    <t xml:space="preserve">Créditos com Outras Partes Relacionadas</t>
  </si>
  <si>
    <t xml:space="preserve">1.02.01.09</t>
  </si>
  <si>
    <t xml:space="preserve">Outros Ativos Não Circulantes</t>
  </si>
  <si>
    <t xml:space="preserve">1.02.01.09.03</t>
  </si>
  <si>
    <t xml:space="preserve">Depósitos Judiciais</t>
  </si>
  <si>
    <t xml:space="preserve">1.02.01.09.04</t>
  </si>
  <si>
    <t xml:space="preserve">Recebíveis da Eletrobrás</t>
  </si>
  <si>
    <t xml:space="preserve">1.02.01.09.05</t>
  </si>
  <si>
    <t xml:space="preserve">1.02.01.09.06</t>
  </si>
  <si>
    <t xml:space="preserve">Ativo Tributário</t>
  </si>
  <si>
    <t xml:space="preserve">1.02.01.09.07</t>
  </si>
  <si>
    <t xml:space="preserve">Ativo Atuarial</t>
  </si>
  <si>
    <t xml:space="preserve">1.02.01.09.08</t>
  </si>
  <si>
    <t xml:space="preserve">1.02.02</t>
  </si>
  <si>
    <t xml:space="preserve">Investimentos</t>
  </si>
  <si>
    <t xml:space="preserve">1.02.02.01</t>
  </si>
  <si>
    <t xml:space="preserve">Participações Societárias</t>
  </si>
  <si>
    <t xml:space="preserve">1.02.02.01.02</t>
  </si>
  <si>
    <t xml:space="preserve">Participações em Controladas</t>
  </si>
  <si>
    <t xml:space="preserve">1.02.02.01.04</t>
  </si>
  <si>
    <t xml:space="preserve">Outras Participações Societárias</t>
  </si>
  <si>
    <t xml:space="preserve">1.02.03</t>
  </si>
  <si>
    <t xml:space="preserve">Imobilizado</t>
  </si>
  <si>
    <t xml:space="preserve">1.02.04</t>
  </si>
  <si>
    <t xml:space="preserve">Intangível</t>
  </si>
  <si>
    <t xml:space="preserve">Demonstrações Consolidadas: Balanço patrimonial ativo</t>
  </si>
  <si>
    <t xml:space="preserve">1c</t>
  </si>
  <si>
    <t xml:space="preserve">1.01c</t>
  </si>
  <si>
    <t xml:space="preserve">1.01.01c</t>
  </si>
  <si>
    <t xml:space="preserve">1.01.03c</t>
  </si>
  <si>
    <t xml:space="preserve">1.01.03.01c</t>
  </si>
  <si>
    <t xml:space="preserve">1.01.04c</t>
  </si>
  <si>
    <t xml:space="preserve">1.01.06c</t>
  </si>
  <si>
    <t xml:space="preserve">1.01.06.01c</t>
  </si>
  <si>
    <t xml:space="preserve">1.01.06.01.01c</t>
  </si>
  <si>
    <t xml:space="preserve">Imposto de Renda e Contribuição Social a Recuperar</t>
  </si>
  <si>
    <t xml:space="preserve">1.01.06.01.02c</t>
  </si>
  <si>
    <t xml:space="preserve">1.01.08c</t>
  </si>
  <si>
    <t xml:space="preserve">1.01.08.03c</t>
  </si>
  <si>
    <t xml:space="preserve">1.01.08.03.03c</t>
  </si>
  <si>
    <t xml:space="preserve">1.01.08.03.04c</t>
  </si>
  <si>
    <t xml:space="preserve">1.02c</t>
  </si>
  <si>
    <t xml:space="preserve">1.02.01c</t>
  </si>
  <si>
    <t xml:space="preserve">1.02.01.08c</t>
  </si>
  <si>
    <t xml:space="preserve">1.02.01.08.04c</t>
  </si>
  <si>
    <t xml:space="preserve">1.02.01.09c</t>
  </si>
  <si>
    <t xml:space="preserve">1.02.01.09.03c</t>
  </si>
  <si>
    <t xml:space="preserve">1.02.01.09.04c</t>
  </si>
  <si>
    <t xml:space="preserve">1.02.01.09.05c</t>
  </si>
  <si>
    <t xml:space="preserve">1.02.01.09.06c</t>
  </si>
  <si>
    <t xml:space="preserve">1.02.01.09.07c</t>
  </si>
  <si>
    <t xml:space="preserve">1.02.01.09.08c</t>
  </si>
  <si>
    <t xml:space="preserve">1.02.02c</t>
  </si>
  <si>
    <t xml:space="preserve">1.02.02.01c</t>
  </si>
  <si>
    <t xml:space="preserve">1.02.02.01.04c</t>
  </si>
  <si>
    <t xml:space="preserve">1.02.03c</t>
  </si>
  <si>
    <t xml:space="preserve">1.02.04c</t>
  </si>
  <si>
    <t xml:space="preserve">Demonstrações Individuais: Balanço patrimonial passivo</t>
  </si>
  <si>
    <t xml:space="preserve">2</t>
  </si>
  <si>
    <t xml:space="preserve">Passivo Total</t>
  </si>
  <si>
    <t xml:space="preserve">2.01</t>
  </si>
  <si>
    <t xml:space="preserve">Passivo Circulante</t>
  </si>
  <si>
    <t xml:space="preserve">2.01.01</t>
  </si>
  <si>
    <t xml:space="preserve">Obrigações Sociais e Trabalhistas</t>
  </si>
  <si>
    <t xml:space="preserve">2.01.02</t>
  </si>
  <si>
    <t xml:space="preserve">Fornecedores</t>
  </si>
  <si>
    <t xml:space="preserve">2.01.03</t>
  </si>
  <si>
    <t xml:space="preserve">Obrigações Fiscais</t>
  </si>
  <si>
    <t xml:space="preserve">2.01.03.01</t>
  </si>
  <si>
    <t xml:space="preserve">Obrigações Fiscais Federais</t>
  </si>
  <si>
    <t xml:space="preserve">2.01.03.01.01</t>
  </si>
  <si>
    <t xml:space="preserve">Imposto de Renda e Contribuição Social a Pagar</t>
  </si>
  <si>
    <t xml:space="preserve">2.01.03.01.02</t>
  </si>
  <si>
    <t xml:space="preserve">Parcelamento de Obrigações Tributárias</t>
  </si>
  <si>
    <t xml:space="preserve">2.01.03.01.03</t>
  </si>
  <si>
    <t xml:space="preserve">Impostos, Taxas e Contribuições</t>
  </si>
  <si>
    <t xml:space="preserve">2.01.04</t>
  </si>
  <si>
    <t xml:space="preserve">Empréstimos e Financiamentos</t>
  </si>
  <si>
    <t xml:space="preserve">2.01.04.01</t>
  </si>
  <si>
    <t xml:space="preserve">2.01.05</t>
  </si>
  <si>
    <t xml:space="preserve">Outras Obrigações</t>
  </si>
  <si>
    <t xml:space="preserve">2.01.05.02</t>
  </si>
  <si>
    <t xml:space="preserve">2.01.05.02.04</t>
  </si>
  <si>
    <t xml:space="preserve">Adiantamento de Clientes</t>
  </si>
  <si>
    <t xml:space="preserve">2.01.05.02.06</t>
  </si>
  <si>
    <t xml:space="preserve">Dividendos a Pagar</t>
  </si>
  <si>
    <t xml:space="preserve">2.01.05.02.07</t>
  </si>
  <si>
    <t xml:space="preserve">Dividendos antecipados</t>
  </si>
  <si>
    <t xml:space="preserve">2.01.06</t>
  </si>
  <si>
    <t xml:space="preserve">Provisões</t>
  </si>
  <si>
    <t xml:space="preserve">2.01.06.02</t>
  </si>
  <si>
    <t xml:space="preserve">Outras Provisões</t>
  </si>
  <si>
    <t xml:space="preserve">2.01.06.02.05</t>
  </si>
  <si>
    <t xml:space="preserve">Provisões para Contingências</t>
  </si>
  <si>
    <t xml:space="preserve">2.02</t>
  </si>
  <si>
    <t xml:space="preserve">Passivo Não Circulante</t>
  </si>
  <si>
    <t xml:space="preserve">2.02.01</t>
  </si>
  <si>
    <t xml:space="preserve">2.02.01.01</t>
  </si>
  <si>
    <t xml:space="preserve">2.02.02</t>
  </si>
  <si>
    <t xml:space="preserve">2.02.02.02</t>
  </si>
  <si>
    <t xml:space="preserve">2.02.02.02.04</t>
  </si>
  <si>
    <t xml:space="preserve">Plano de Previdência Privada</t>
  </si>
  <si>
    <t xml:space="preserve">2.02.02.02.05</t>
  </si>
  <si>
    <t xml:space="preserve">2.02.03</t>
  </si>
  <si>
    <t xml:space="preserve">Tributos Diferidos</t>
  </si>
  <si>
    <t xml:space="preserve">2.02.03.01</t>
  </si>
  <si>
    <t xml:space="preserve">Imposto de Renda e Contribuição Social Diferidos</t>
  </si>
  <si>
    <t xml:space="preserve">2.02.04</t>
  </si>
  <si>
    <t xml:space="preserve">2.02.04.02</t>
  </si>
  <si>
    <t xml:space="preserve">2.02.04.02.04</t>
  </si>
  <si>
    <t xml:space="preserve">Provisão para Perda em Investimentos</t>
  </si>
  <si>
    <t xml:space="preserve">2.02.04.02.05</t>
  </si>
  <si>
    <t xml:space="preserve">Provisões para Contigências</t>
  </si>
  <si>
    <t xml:space="preserve">2.03</t>
  </si>
  <si>
    <t xml:space="preserve">Patrimônio Líquido</t>
  </si>
  <si>
    <t xml:space="preserve">2.03.01</t>
  </si>
  <si>
    <t xml:space="preserve">Capital Social Realizado</t>
  </si>
  <si>
    <t xml:space="preserve">2.03.04</t>
  </si>
  <si>
    <t xml:space="preserve">Reservas de Lucros</t>
  </si>
  <si>
    <t xml:space="preserve">2.03.04.01</t>
  </si>
  <si>
    <t xml:space="preserve">Reserva Legal</t>
  </si>
  <si>
    <t xml:space="preserve">2.03.04.05</t>
  </si>
  <si>
    <t xml:space="preserve">Reserva de Retenção de Lucros</t>
  </si>
  <si>
    <t xml:space="preserve">2.03.05</t>
  </si>
  <si>
    <t xml:space="preserve">Lucros/Prejuízos Acumulados</t>
  </si>
  <si>
    <t xml:space="preserve">2.03.08</t>
  </si>
  <si>
    <t xml:space="preserve">Outros Resultados Abrangentes</t>
  </si>
  <si>
    <t xml:space="preserve">2.01.06.02.06</t>
  </si>
  <si>
    <t xml:space="preserve">Provisão para Participação nos Lucros</t>
  </si>
  <si>
    <t xml:space="preserve">2.02.04.02.06</t>
  </si>
  <si>
    <t xml:space="preserve">Provisão para Incentivo de Longo Prazo</t>
  </si>
  <si>
    <t xml:space="preserve">2.01.05.02.08</t>
  </si>
  <si>
    <t xml:space="preserve">2.99.99.01</t>
  </si>
  <si>
    <t xml:space="preserve">Dívida Bruta</t>
  </si>
  <si>
    <t xml:space="preserve">2.99.99.02</t>
  </si>
  <si>
    <t xml:space="preserve">Dívida Líquida</t>
  </si>
  <si>
    <t xml:space="preserve">Demonstrações Consolidadas: Balanço patrimonial passivo</t>
  </si>
  <si>
    <t xml:space="preserve">2c</t>
  </si>
  <si>
    <t xml:space="preserve">2.01c</t>
  </si>
  <si>
    <t xml:space="preserve">2.01.01c</t>
  </si>
  <si>
    <t xml:space="preserve">2.01.02c</t>
  </si>
  <si>
    <t xml:space="preserve">2.01.03c</t>
  </si>
  <si>
    <t xml:space="preserve">2.01.03.01c</t>
  </si>
  <si>
    <t xml:space="preserve">2.01.03.01.01c</t>
  </si>
  <si>
    <t xml:space="preserve">2.01.03.01.02c</t>
  </si>
  <si>
    <t xml:space="preserve">2.01.03.01.03c</t>
  </si>
  <si>
    <t xml:space="preserve">2.01.04c</t>
  </si>
  <si>
    <t xml:space="preserve">2.01.04.01c</t>
  </si>
  <si>
    <t xml:space="preserve">2.01.05c</t>
  </si>
  <si>
    <t xml:space="preserve">2.01.05.02c</t>
  </si>
  <si>
    <t xml:space="preserve">2.01.05.02.04c</t>
  </si>
  <si>
    <t xml:space="preserve">2.01.05.02.06c</t>
  </si>
  <si>
    <t xml:space="preserve">2.01.05.02.07c</t>
  </si>
  <si>
    <t xml:space="preserve">2.01.06c</t>
  </si>
  <si>
    <t xml:space="preserve">2.01.06.02c</t>
  </si>
  <si>
    <t xml:space="preserve">2.01.06.02.05c</t>
  </si>
  <si>
    <t xml:space="preserve">2.02c</t>
  </si>
  <si>
    <t xml:space="preserve">2.02.01c</t>
  </si>
  <si>
    <t xml:space="preserve">2.02.01.01c</t>
  </si>
  <si>
    <t xml:space="preserve">2.02.02c</t>
  </si>
  <si>
    <t xml:space="preserve">2.02.02.02c</t>
  </si>
  <si>
    <t xml:space="preserve">2.02.02.02.04c</t>
  </si>
  <si>
    <t xml:space="preserve">2.02.02.02.05c</t>
  </si>
  <si>
    <t xml:space="preserve">2.02.03c</t>
  </si>
  <si>
    <t xml:space="preserve">2.02.03.01c</t>
  </si>
  <si>
    <t xml:space="preserve">2.02.04c</t>
  </si>
  <si>
    <t xml:space="preserve">2.02.04.02c</t>
  </si>
  <si>
    <t xml:space="preserve">2.02.04.02.05c</t>
  </si>
  <si>
    <t xml:space="preserve">2.03c</t>
  </si>
  <si>
    <t xml:space="preserve">Patrimônio Líquido Consolidado</t>
  </si>
  <si>
    <t xml:space="preserve">2.03.01c</t>
  </si>
  <si>
    <t xml:space="preserve">2.03.04c</t>
  </si>
  <si>
    <t xml:space="preserve">2.03.04.01c</t>
  </si>
  <si>
    <t xml:space="preserve">2.03.04.05c</t>
  </si>
  <si>
    <t xml:space="preserve">2.03.05c</t>
  </si>
  <si>
    <t xml:space="preserve">2.03.08c</t>
  </si>
  <si>
    <t xml:space="preserve">2.03.09c</t>
  </si>
  <si>
    <t xml:space="preserve">Participação dos Acionistas Não Controladores</t>
  </si>
  <si>
    <t xml:space="preserve">2.01.06.02.06c</t>
  </si>
  <si>
    <t xml:space="preserve">Provisões para Participação nos Lucros</t>
  </si>
  <si>
    <t xml:space="preserve">2.02.04.02.06c</t>
  </si>
  <si>
    <t xml:space="preserve">2.99.99.01c</t>
  </si>
  <si>
    <t xml:space="preserve">2.99.99.02c</t>
  </si>
  <si>
    <t xml:space="preserve">Demonstrações Individuais: Demonstração de Resultado</t>
  </si>
  <si>
    <t xml:space="preserve">Acum. Ano</t>
  </si>
  <si>
    <t xml:space="preserve">Trim. Exer. Ant.</t>
  </si>
  <si>
    <t xml:space="preserve">Acum. Ex. Ant.</t>
  </si>
  <si>
    <t xml:space="preserve">Evol. Trim.</t>
  </si>
  <si>
    <t xml:space="preserve">Evol. Acum.</t>
  </si>
  <si>
    <t xml:space="preserve">3.01</t>
  </si>
  <si>
    <t xml:space="preserve">Receita de Venda de Bens e/ou Serviços</t>
  </si>
  <si>
    <t xml:space="preserve">3.02</t>
  </si>
  <si>
    <t xml:space="preserve">Custo dos Bens e/ou Serviços Vendidos</t>
  </si>
  <si>
    <t xml:space="preserve">3.03</t>
  </si>
  <si>
    <t xml:space="preserve">Resultado Bruto</t>
  </si>
  <si>
    <t xml:space="preserve">3.04</t>
  </si>
  <si>
    <t xml:space="preserve">Despesas/Receitas Operacionais</t>
  </si>
  <si>
    <t xml:space="preserve">3.04.01</t>
  </si>
  <si>
    <t xml:space="preserve">Despesas com Vendas</t>
  </si>
  <si>
    <t xml:space="preserve">3.04.02</t>
  </si>
  <si>
    <t xml:space="preserve">Despesas Gerais e Administrativas</t>
  </si>
  <si>
    <t xml:space="preserve">3.04.04</t>
  </si>
  <si>
    <t xml:space="preserve">Outras Receitas Operacionais</t>
  </si>
  <si>
    <t xml:space="preserve">3.04.04.01</t>
  </si>
  <si>
    <t xml:space="preserve">3.04.04.02</t>
  </si>
  <si>
    <t xml:space="preserve">Outros Ganhos (Perdas), Líquidos</t>
  </si>
  <si>
    <t xml:space="preserve">3.04.05</t>
  </si>
  <si>
    <t xml:space="preserve">Outras Despesas Operacionais</t>
  </si>
  <si>
    <t xml:space="preserve">3.04.05.01</t>
  </si>
  <si>
    <t xml:space="preserve">3.04.06</t>
  </si>
  <si>
    <t xml:space="preserve">Resultado de Equivalência Patrimonial</t>
  </si>
  <si>
    <t xml:space="preserve">3.05</t>
  </si>
  <si>
    <t xml:space="preserve">Resultado Antes do Resultado Financeiro e dos Tributos</t>
  </si>
  <si>
    <t xml:space="preserve">3.06</t>
  </si>
  <si>
    <t xml:space="preserve">Resultado Financeiro</t>
  </si>
  <si>
    <t xml:space="preserve">3.06.01</t>
  </si>
  <si>
    <t xml:space="preserve">Receitas Financeiras</t>
  </si>
  <si>
    <t xml:space="preserve">3.06.01.01</t>
  </si>
  <si>
    <t xml:space="preserve">3.06.02</t>
  </si>
  <si>
    <t xml:space="preserve">Despesas Financeiras</t>
  </si>
  <si>
    <t xml:space="preserve">3.06.02.01</t>
  </si>
  <si>
    <t xml:space="preserve">3.06.02.02</t>
  </si>
  <si>
    <t xml:space="preserve">Variação Cambial, Líquida</t>
  </si>
  <si>
    <t xml:space="preserve">3.07</t>
  </si>
  <si>
    <t xml:space="preserve">Resultado Antes dos Tributos sobre o Lucro</t>
  </si>
  <si>
    <t xml:space="preserve">3.08</t>
  </si>
  <si>
    <t xml:space="preserve">Imposto de Renda e Contribuição Social sobre o Lucro</t>
  </si>
  <si>
    <t xml:space="preserve">3.08.01</t>
  </si>
  <si>
    <t xml:space="preserve">Corrente</t>
  </si>
  <si>
    <t xml:space="preserve">3.08.02</t>
  </si>
  <si>
    <t xml:space="preserve">Diferido</t>
  </si>
  <si>
    <t xml:space="preserve">3.09</t>
  </si>
  <si>
    <t xml:space="preserve">Resultado Líquido das Operações Continuadas</t>
  </si>
  <si>
    <t xml:space="preserve">3.11</t>
  </si>
  <si>
    <t xml:space="preserve">Lucro/Prejuízo do Período</t>
  </si>
  <si>
    <t xml:space="preserve">3.99.01.01</t>
  </si>
  <si>
    <t xml:space="preserve">ON</t>
  </si>
  <si>
    <t xml:space="preserve">3.99.02.01</t>
  </si>
  <si>
    <t xml:space="preserve">3.99.99.01</t>
  </si>
  <si>
    <t xml:space="preserve">EBITDA</t>
  </si>
  <si>
    <t xml:space="preserve">3.99.99.10</t>
  </si>
  <si>
    <t xml:space="preserve">Numero Total de Ações</t>
  </si>
  <si>
    <t xml:space="preserve">3.99.99.11</t>
  </si>
  <si>
    <t xml:space="preserve">Cotação da Ação</t>
  </si>
  <si>
    <t xml:space="preserve">Demonstrações Consolidadas: Demonstração de Resultado</t>
  </si>
  <si>
    <t xml:space="preserve">Trim. Ex. Ant.</t>
  </si>
  <si>
    <t xml:space="preserve">3.01c</t>
  </si>
  <si>
    <t xml:space="preserve">3.02c</t>
  </si>
  <si>
    <t xml:space="preserve">3.03c</t>
  </si>
  <si>
    <t xml:space="preserve">3.04c</t>
  </si>
  <si>
    <t xml:space="preserve">3.04.01c</t>
  </si>
  <si>
    <t xml:space="preserve">3.04.02c</t>
  </si>
  <si>
    <t xml:space="preserve">3.04.04c</t>
  </si>
  <si>
    <t xml:space="preserve">3.04.04.01c</t>
  </si>
  <si>
    <t xml:space="preserve">3.04.04.02c</t>
  </si>
  <si>
    <t xml:space="preserve">3.04.05c</t>
  </si>
  <si>
    <t xml:space="preserve">3.04.05.01c</t>
  </si>
  <si>
    <t xml:space="preserve">3.05c</t>
  </si>
  <si>
    <t xml:space="preserve">3.06c</t>
  </si>
  <si>
    <t xml:space="preserve">3.06.01c</t>
  </si>
  <si>
    <t xml:space="preserve">3.06.01.01c</t>
  </si>
  <si>
    <t xml:space="preserve">3.06.02c</t>
  </si>
  <si>
    <t xml:space="preserve">3.06.02.01c</t>
  </si>
  <si>
    <t xml:space="preserve">3.06.02.02c</t>
  </si>
  <si>
    <t xml:space="preserve">3.07c</t>
  </si>
  <si>
    <t xml:space="preserve">3.08c</t>
  </si>
  <si>
    <t xml:space="preserve">3.08.01c</t>
  </si>
  <si>
    <t xml:space="preserve">3.08.02c</t>
  </si>
  <si>
    <t xml:space="preserve">3.09c</t>
  </si>
  <si>
    <t xml:space="preserve">3.10c</t>
  </si>
  <si>
    <t xml:space="preserve">Resultado Líquido de Operações Descontinuadas</t>
  </si>
  <si>
    <t xml:space="preserve">3.10.01c</t>
  </si>
  <si>
    <t xml:space="preserve">Lucro/Prejuízo Líquido das Operações Descontinuadas</t>
  </si>
  <si>
    <t xml:space="preserve">3.11c</t>
  </si>
  <si>
    <t xml:space="preserve">Lucro/Prejuízo Consolidado do Período</t>
  </si>
  <si>
    <t xml:space="preserve">3.11.01c</t>
  </si>
  <si>
    <t xml:space="preserve">Atribuído a Sócios da Empresa Controladora</t>
  </si>
  <si>
    <t xml:space="preserve">3.11.02c</t>
  </si>
  <si>
    <t xml:space="preserve">Atribuído a Sócios Não Controladores</t>
  </si>
  <si>
    <t xml:space="preserve">3.99.01.01c</t>
  </si>
  <si>
    <t xml:space="preserve">3.99.02.01c</t>
  </si>
  <si>
    <t xml:space="preserve">3.99.99.01c</t>
  </si>
  <si>
    <t xml:space="preserve">Demonstrações Individuais: Demonstração de resultado abrangente</t>
  </si>
  <si>
    <t xml:space="preserve">4.01</t>
  </si>
  <si>
    <t xml:space="preserve">Lucro Líquido do Período</t>
  </si>
  <si>
    <t xml:space="preserve">4.02</t>
  </si>
  <si>
    <t xml:space="preserve">4.02.02</t>
  </si>
  <si>
    <t xml:space="preserve">Variação Cambial de Controlada Localizada no Exterior</t>
  </si>
  <si>
    <t xml:space="preserve">4.03</t>
  </si>
  <si>
    <t xml:space="preserve">Resultado Abrangente do Período</t>
  </si>
  <si>
    <t xml:space="preserve">Demonstrações Consolidadas: Demonstração de resultado abrangente</t>
  </si>
  <si>
    <t xml:space="preserve">4.01c</t>
  </si>
  <si>
    <t xml:space="preserve">Lucro Líquido Consolidado do Período</t>
  </si>
  <si>
    <t xml:space="preserve">4.02c</t>
  </si>
  <si>
    <t xml:space="preserve">4.02.02c</t>
  </si>
  <si>
    <t xml:space="preserve">4.03c</t>
  </si>
  <si>
    <t xml:space="preserve">Resultado Abrangente Consolidado do Período</t>
  </si>
  <si>
    <t xml:space="preserve">4.03.01c</t>
  </si>
  <si>
    <t xml:space="preserve">4.03.02c</t>
  </si>
  <si>
    <t xml:space="preserve">Demonstrações Individuais: Demonstração de fluxo de caixa</t>
  </si>
  <si>
    <t xml:space="preserve">Acumulado</t>
  </si>
  <si>
    <t xml:space="preserve">Acum. Exer. Ant.</t>
  </si>
  <si>
    <t xml:space="preserve">6.01</t>
  </si>
  <si>
    <t xml:space="preserve">Caixa Líquido Atividades Operacionais</t>
  </si>
  <si>
    <t xml:space="preserve">6.01.01</t>
  </si>
  <si>
    <t xml:space="preserve">Caixa Gerado nas Operações</t>
  </si>
  <si>
    <t xml:space="preserve">6.01.01.01</t>
  </si>
  <si>
    <t xml:space="preserve">Lucro/Prejuízo do Exercício Antes dos Tributos</t>
  </si>
  <si>
    <t xml:space="preserve">6.01.01.02</t>
  </si>
  <si>
    <t xml:space="preserve">Depreciação e Amortização</t>
  </si>
  <si>
    <t xml:space="preserve">6.01.01.03</t>
  </si>
  <si>
    <t xml:space="preserve">Equivalência Patrimonial</t>
  </si>
  <si>
    <t xml:space="preserve">6.01.01.04</t>
  </si>
  <si>
    <t xml:space="preserve">Variação Cambial Não Realizada</t>
  </si>
  <si>
    <t xml:space="preserve">6.01.01.05</t>
  </si>
  <si>
    <t xml:space="preserve">Provisão de Estoque a Valor de Mercado</t>
  </si>
  <si>
    <t xml:space="preserve">6.01.01.06</t>
  </si>
  <si>
    <t xml:space="preserve">Provisão para Devedores Duvidosos</t>
  </si>
  <si>
    <t xml:space="preserve">6.01.01.07</t>
  </si>
  <si>
    <t xml:space="preserve">Provisão para Contingências</t>
  </si>
  <si>
    <t xml:space="preserve">6.01.01.08</t>
  </si>
  <si>
    <t xml:space="preserve">Provisão de Obrigações Trabalhistas</t>
  </si>
  <si>
    <t xml:space="preserve">6.01.01.09</t>
  </si>
  <si>
    <t xml:space="preserve">6.01.01.10</t>
  </si>
  <si>
    <t xml:space="preserve">6.01.01.12</t>
  </si>
  <si>
    <t xml:space="preserve">Atualizações do Empréstimo Compulsório Eletrobrás</t>
  </si>
  <si>
    <t xml:space="preserve">6.01.01.13</t>
  </si>
  <si>
    <t xml:space="preserve">Atualizações de Ativos Tributários</t>
  </si>
  <si>
    <t xml:space="preserve">6.01.01.14</t>
  </si>
  <si>
    <t xml:space="preserve">Atualizações de Créditos com Outras Pessoas Ligadas</t>
  </si>
  <si>
    <t xml:space="preserve">6.01.01.15</t>
  </si>
  <si>
    <t xml:space="preserve">Encargos Financeiros com Tributos Parcelados</t>
  </si>
  <si>
    <t xml:space="preserve">6.01.01.16</t>
  </si>
  <si>
    <t xml:space="preserve">Decomposição de Desconto de Provisões para Contingências</t>
  </si>
  <si>
    <t xml:space="preserve">6.01.01.18</t>
  </si>
  <si>
    <t xml:space="preserve">Juros Provisionados de Empréstimos</t>
  </si>
  <si>
    <t xml:space="preserve">6.01.02</t>
  </si>
  <si>
    <t xml:space="preserve">Variações nos Ativos e Passivos</t>
  </si>
  <si>
    <t xml:space="preserve">6.01.02.01</t>
  </si>
  <si>
    <t xml:space="preserve">(Aumento)/Redução do Contas a Receber</t>
  </si>
  <si>
    <t xml:space="preserve">6.01.02.02</t>
  </si>
  <si>
    <t xml:space="preserve">Aumento/(Redução) do Adiantamento de Clientes</t>
  </si>
  <si>
    <t xml:space="preserve">6.01.02.04</t>
  </si>
  <si>
    <t xml:space="preserve">(Aumento)/Redução do Estoque</t>
  </si>
  <si>
    <t xml:space="preserve">6.01.02.05</t>
  </si>
  <si>
    <t xml:space="preserve">(Aumento)/Redução de Outros Ativos</t>
  </si>
  <si>
    <t xml:space="preserve">6.01.02.06</t>
  </si>
  <si>
    <t xml:space="preserve">(Aumento)/Redução de Depósitos Judiciais</t>
  </si>
  <si>
    <t xml:space="preserve">6.01.02.08</t>
  </si>
  <si>
    <t xml:space="preserve">Aumento/(Redução) do Contas a Pagar</t>
  </si>
  <si>
    <t xml:space="preserve">6.01.02.09</t>
  </si>
  <si>
    <t xml:space="preserve">(Aumento)/Redução de Adiantamento a Fornecedores</t>
  </si>
  <si>
    <t xml:space="preserve">6.01.02.10</t>
  </si>
  <si>
    <t xml:space="preserve">Aumento/(Redução) de Parcelamentos</t>
  </si>
  <si>
    <t xml:space="preserve">6.01.02.11</t>
  </si>
  <si>
    <t xml:space="preserve">Aumento/(Redução) de Obrigações Fiscais</t>
  </si>
  <si>
    <t xml:space="preserve">6.01.02.12</t>
  </si>
  <si>
    <t xml:space="preserve">Aumento/(Redução) de Obrigações Trabalhistas</t>
  </si>
  <si>
    <t xml:space="preserve">6.01.02.13</t>
  </si>
  <si>
    <t xml:space="preserve">Aumento/(Redução) de Outras Contas a Pagar</t>
  </si>
  <si>
    <t xml:space="preserve">6.01.02.14</t>
  </si>
  <si>
    <t xml:space="preserve">Aumento/(Redução) de Outras Contas a Pagar Não Circulante</t>
  </si>
  <si>
    <t xml:space="preserve">6.01.03</t>
  </si>
  <si>
    <t xml:space="preserve">6.01.03.01</t>
  </si>
  <si>
    <t xml:space="preserve">Juros Pagos</t>
  </si>
  <si>
    <t xml:space="preserve">6.01.03.02</t>
  </si>
  <si>
    <t xml:space="preserve">Imposto de Renda e Contribuição Social Pagos</t>
  </si>
  <si>
    <t xml:space="preserve">6.02</t>
  </si>
  <si>
    <t xml:space="preserve">Caixa Líquido Atividades de Investimento</t>
  </si>
  <si>
    <t xml:space="preserve">6.02.01</t>
  </si>
  <si>
    <t xml:space="preserve">Aquisição do Ativo Imobilizado</t>
  </si>
  <si>
    <t xml:space="preserve">6.02.02</t>
  </si>
  <si>
    <t xml:space="preserve">Aquisição do Ativo Intangível</t>
  </si>
  <si>
    <t xml:space="preserve">6.02.03</t>
  </si>
  <si>
    <t xml:space="preserve">Recebimento na venda de ativo permanente</t>
  </si>
  <si>
    <t xml:space="preserve">6.02.04</t>
  </si>
  <si>
    <t xml:space="preserve">Dividendos Recebidos</t>
  </si>
  <si>
    <t xml:space="preserve">6.03</t>
  </si>
  <si>
    <t xml:space="preserve">Caixa Líquido Atividades de Financiamento</t>
  </si>
  <si>
    <t xml:space="preserve">6.03.01</t>
  </si>
  <si>
    <t xml:space="preserve">Captação de Empréstimos e Financiamentos</t>
  </si>
  <si>
    <t xml:space="preserve">6.03.02</t>
  </si>
  <si>
    <t xml:space="preserve">Pagamento de Empréstimos e Financiamentos</t>
  </si>
  <si>
    <t xml:space="preserve">6.03.03</t>
  </si>
  <si>
    <t xml:space="preserve">Dividendos pagos</t>
  </si>
  <si>
    <t xml:space="preserve">6.05</t>
  </si>
  <si>
    <t xml:space="preserve">Aumento (Redução) de Caixa e Equivalentes</t>
  </si>
  <si>
    <t xml:space="preserve">6.05.01</t>
  </si>
  <si>
    <t xml:space="preserve">Saldo Inicial de Caixa e Equivalentes</t>
  </si>
  <si>
    <t xml:space="preserve">6.05.02</t>
  </si>
  <si>
    <t xml:space="preserve">Saldo Final de Caixa e Equivalentes</t>
  </si>
  <si>
    <t xml:space="preserve">6.01.01.19</t>
  </si>
  <si>
    <t xml:space="preserve">6.02.05</t>
  </si>
  <si>
    <t xml:space="preserve">(Concessão)/Recebimento de Créditos com Partes Relacionadas</t>
  </si>
  <si>
    <t xml:space="preserve">Demonstrações Consolidadas: Demonstração de fluxo de caixa</t>
  </si>
  <si>
    <t xml:space="preserve">6.01c</t>
  </si>
  <si>
    <t xml:space="preserve">6.01.01c</t>
  </si>
  <si>
    <t xml:space="preserve">6.01.01.01c</t>
  </si>
  <si>
    <t xml:space="preserve">6.01.01.02c</t>
  </si>
  <si>
    <t xml:space="preserve">6.01.01.04c</t>
  </si>
  <si>
    <t xml:space="preserve">6.01.01.05c</t>
  </si>
  <si>
    <t xml:space="preserve">6.01.01.06c</t>
  </si>
  <si>
    <t xml:space="preserve">6.01.01.07c</t>
  </si>
  <si>
    <t xml:space="preserve">6.01.01.08c</t>
  </si>
  <si>
    <t xml:space="preserve">6.01.01.09c</t>
  </si>
  <si>
    <t xml:space="preserve">6.01.01.10c</t>
  </si>
  <si>
    <t xml:space="preserve">6.01.01.12c</t>
  </si>
  <si>
    <t xml:space="preserve">6.01.01.13c</t>
  </si>
  <si>
    <t xml:space="preserve">6.01.01.14c</t>
  </si>
  <si>
    <t xml:space="preserve">6.01.01.15c</t>
  </si>
  <si>
    <t xml:space="preserve">6.01.01.16c</t>
  </si>
  <si>
    <t xml:space="preserve">6.01.01.18c</t>
  </si>
  <si>
    <t xml:space="preserve">6.01.02c</t>
  </si>
  <si>
    <t xml:space="preserve">6.01.02.01c</t>
  </si>
  <si>
    <t xml:space="preserve">6.01.02.02c</t>
  </si>
  <si>
    <t xml:space="preserve">6.01.02.04c</t>
  </si>
  <si>
    <t xml:space="preserve">6.01.02.05c</t>
  </si>
  <si>
    <t xml:space="preserve">6.01.02.06c</t>
  </si>
  <si>
    <t xml:space="preserve">6.01.02.08c</t>
  </si>
  <si>
    <t xml:space="preserve">6.01.02.09c</t>
  </si>
  <si>
    <t xml:space="preserve">6.01.02.10c</t>
  </si>
  <si>
    <t xml:space="preserve">6.01.02.11c</t>
  </si>
  <si>
    <t xml:space="preserve">6.01.02.12c</t>
  </si>
  <si>
    <t xml:space="preserve">6.01.02.13c</t>
  </si>
  <si>
    <t xml:space="preserve">6.01.02.14c</t>
  </si>
  <si>
    <t xml:space="preserve">Aumento/(Redução) de Outras Contas a Pagar Não Circulantes</t>
  </si>
  <si>
    <t xml:space="preserve">6.01.03c</t>
  </si>
  <si>
    <t xml:space="preserve">6.01.03.01c</t>
  </si>
  <si>
    <t xml:space="preserve">6.01.03.02c</t>
  </si>
  <si>
    <t xml:space="preserve">6.02c</t>
  </si>
  <si>
    <t xml:space="preserve">6.02.01c</t>
  </si>
  <si>
    <t xml:space="preserve">6.02.02c</t>
  </si>
  <si>
    <t xml:space="preserve">6.02.03c</t>
  </si>
  <si>
    <t xml:space="preserve">6.03c</t>
  </si>
  <si>
    <t xml:space="preserve">6.03.01c</t>
  </si>
  <si>
    <t xml:space="preserve">6.03.02c</t>
  </si>
  <si>
    <t xml:space="preserve">6.03.03c</t>
  </si>
  <si>
    <t xml:space="preserve">6.05c</t>
  </si>
  <si>
    <t xml:space="preserve">6.05.01c</t>
  </si>
  <si>
    <t xml:space="preserve">6.05.02c</t>
  </si>
  <si>
    <t xml:space="preserve">6.01.01.19c</t>
  </si>
  <si>
    <t xml:space="preserve">Demonstrações Individuais: Demonstração de valor adicionado</t>
  </si>
  <si>
    <t xml:space="preserve">7.01</t>
  </si>
  <si>
    <t xml:space="preserve">Receitas</t>
  </si>
  <si>
    <t xml:space="preserve">7.01.01</t>
  </si>
  <si>
    <t xml:space="preserve">Vendas de Mercadorias, Produtos e Serviços</t>
  </si>
  <si>
    <t xml:space="preserve">7.01.02</t>
  </si>
  <si>
    <t xml:space="preserve">Outras Receitas</t>
  </si>
  <si>
    <t xml:space="preserve">7.01.04</t>
  </si>
  <si>
    <t xml:space="preserve">Provisão/Reversão de Créds. Liquidação Duvidosa</t>
  </si>
  <si>
    <t xml:space="preserve">7.02</t>
  </si>
  <si>
    <t xml:space="preserve">Insumos Adquiridos de Terceiros</t>
  </si>
  <si>
    <t xml:space="preserve">7.02.01</t>
  </si>
  <si>
    <t xml:space="preserve">Custos Prods., Mercs. e Servs. Vendidos</t>
  </si>
  <si>
    <t xml:space="preserve">7.02.02</t>
  </si>
  <si>
    <t xml:space="preserve">Materiais, Energia, Servs. de Terceiros e Outros</t>
  </si>
  <si>
    <t xml:space="preserve">7.02.03</t>
  </si>
  <si>
    <t xml:space="preserve">Perda/Recuperação de Valores Ativos</t>
  </si>
  <si>
    <t xml:space="preserve">7.03</t>
  </si>
  <si>
    <t xml:space="preserve">Valor Adicionado Bruto</t>
  </si>
  <si>
    <t xml:space="preserve">7.04</t>
  </si>
  <si>
    <t xml:space="preserve">Retenções</t>
  </si>
  <si>
    <t xml:space="preserve">7.04.01</t>
  </si>
  <si>
    <t xml:space="preserve">Depreciação, Amortização e Exaustão</t>
  </si>
  <si>
    <t xml:space="preserve">7.05</t>
  </si>
  <si>
    <t xml:space="preserve">Valor Adicionado Líquido Produzido</t>
  </si>
  <si>
    <t xml:space="preserve">7.06</t>
  </si>
  <si>
    <t xml:space="preserve">Vlr Adicionado Recebido em Transferência</t>
  </si>
  <si>
    <t xml:space="preserve">7.06.01</t>
  </si>
  <si>
    <t xml:space="preserve">7.06.02</t>
  </si>
  <si>
    <t xml:space="preserve">7.07</t>
  </si>
  <si>
    <t xml:space="preserve">Valor Adicionado Total a Distribuir</t>
  </si>
  <si>
    <t xml:space="preserve">7.08</t>
  </si>
  <si>
    <t xml:space="preserve">Distribuição do Valor Adicionado</t>
  </si>
  <si>
    <t xml:space="preserve">7.08.01</t>
  </si>
  <si>
    <t xml:space="preserve">Pessoal</t>
  </si>
  <si>
    <t xml:space="preserve">7.08.01.01</t>
  </si>
  <si>
    <t xml:space="preserve">Remuneração Direta</t>
  </si>
  <si>
    <t xml:space="preserve">7.08.01.02</t>
  </si>
  <si>
    <t xml:space="preserve">Benefícios</t>
  </si>
  <si>
    <t xml:space="preserve">7.08.01.03</t>
  </si>
  <si>
    <t xml:space="preserve">F.G.T.S.</t>
  </si>
  <si>
    <t xml:space="preserve">7.08.02</t>
  </si>
  <si>
    <t xml:space="preserve">7.08.02.01</t>
  </si>
  <si>
    <t xml:space="preserve">Federais</t>
  </si>
  <si>
    <t xml:space="preserve">7.08.02.02</t>
  </si>
  <si>
    <t xml:space="preserve">Estaduais</t>
  </si>
  <si>
    <t xml:space="preserve">7.08.02.03</t>
  </si>
  <si>
    <t xml:space="preserve">Municipais</t>
  </si>
  <si>
    <t xml:space="preserve">7.08.03</t>
  </si>
  <si>
    <t xml:space="preserve">Remuneração de Capitais de Terceiros</t>
  </si>
  <si>
    <t xml:space="preserve">7.08.03.01</t>
  </si>
  <si>
    <t xml:space="preserve">Juros</t>
  </si>
  <si>
    <t xml:space="preserve">7.08.03.02</t>
  </si>
  <si>
    <t xml:space="preserve">Aluguéis</t>
  </si>
  <si>
    <t xml:space="preserve">7.08.04</t>
  </si>
  <si>
    <t xml:space="preserve">Remuneração de Capitais Próprios</t>
  </si>
  <si>
    <t xml:space="preserve">7.08.04.03</t>
  </si>
  <si>
    <t xml:space="preserve">Lucros Retidos / Prejuízo do Período</t>
  </si>
  <si>
    <t xml:space="preserve">Demonstrações Consolidadas: Demonstração de valor adicionado</t>
  </si>
  <si>
    <t xml:space="preserve">7.01c</t>
  </si>
  <si>
    <t xml:space="preserve">7.01.01c</t>
  </si>
  <si>
    <t xml:space="preserve">7.01.02c</t>
  </si>
  <si>
    <t xml:space="preserve">7.01.04c</t>
  </si>
  <si>
    <t xml:space="preserve">7.02c</t>
  </si>
  <si>
    <t xml:space="preserve">7.02.01c</t>
  </si>
  <si>
    <t xml:space="preserve">7.02.02c</t>
  </si>
  <si>
    <t xml:space="preserve">7.02.03c</t>
  </si>
  <si>
    <t xml:space="preserve">7.02.04c</t>
  </si>
  <si>
    <t xml:space="preserve">7.02.04.01c</t>
  </si>
  <si>
    <t xml:space="preserve">Resultado de Operações Descontinuadas</t>
  </si>
  <si>
    <t xml:space="preserve">7.03c</t>
  </si>
  <si>
    <t xml:space="preserve">7.04c</t>
  </si>
  <si>
    <t xml:space="preserve">7.04.01c</t>
  </si>
  <si>
    <t xml:space="preserve">7.05c</t>
  </si>
  <si>
    <t xml:space="preserve">7.06c</t>
  </si>
  <si>
    <t xml:space="preserve">7.06.02c</t>
  </si>
  <si>
    <t xml:space="preserve">7.07c</t>
  </si>
  <si>
    <t xml:space="preserve">7.08c</t>
  </si>
  <si>
    <t xml:space="preserve">7.08.01c</t>
  </si>
  <si>
    <t xml:space="preserve">7.08.01.01c</t>
  </si>
  <si>
    <t xml:space="preserve">7.08.01.02c</t>
  </si>
  <si>
    <t xml:space="preserve">7.08.01.03c</t>
  </si>
  <si>
    <t xml:space="preserve">7.08.02c</t>
  </si>
  <si>
    <t xml:space="preserve">7.08.02.01c</t>
  </si>
  <si>
    <t xml:space="preserve">7.08.02.02c</t>
  </si>
  <si>
    <t xml:space="preserve">7.08.02.03c</t>
  </si>
  <si>
    <t xml:space="preserve">7.08.03c</t>
  </si>
  <si>
    <t xml:space="preserve">7.08.03.01c</t>
  </si>
  <si>
    <t xml:space="preserve">7.08.03.02c</t>
  </si>
  <si>
    <t xml:space="preserve">7.08.04c</t>
  </si>
  <si>
    <t xml:space="preserve">7.08.04.03c</t>
  </si>
  <si>
    <t xml:space="preserve">7.08.04.04c</t>
  </si>
  <si>
    <t xml:space="preserve">Part. Não Controladores nos Lucros Retidos</t>
  </si>
  <si>
    <t xml:space="preserve">Indicadores Individuais</t>
  </si>
  <si>
    <t xml:space="preserve">De eficência operacional</t>
  </si>
  <si>
    <t xml:space="preserve">Margem Bruta</t>
  </si>
  <si>
    <t xml:space="preserve">Margem EBIT</t>
  </si>
  <si>
    <t xml:space="preserve">Margem Líquida</t>
  </si>
  <si>
    <t xml:space="preserve">ROE anualizado</t>
  </si>
  <si>
    <t xml:space="preserve">EBIT/Ativos anualizado</t>
  </si>
  <si>
    <t xml:space="preserve">RL/Ativos anualizado</t>
  </si>
  <si>
    <t xml:space="preserve">Indicadores de preço</t>
  </si>
  <si>
    <t xml:space="preserve">P/L Anualizado</t>
  </si>
  <si>
    <t xml:space="preserve">P/VP</t>
  </si>
  <si>
    <t xml:space="preserve">P/EBIT Anualizado</t>
  </si>
  <si>
    <t xml:space="preserve">Da dívida</t>
  </si>
  <si>
    <t xml:space="preserve">Fim Exer. Ant.</t>
  </si>
  <si>
    <t xml:space="preserve">Div. Br./PL</t>
  </si>
  <si>
    <t xml:space="preserve">Div. CP./Div. Bruta</t>
  </si>
  <si>
    <t xml:space="preserve">Liquidez corrente</t>
  </si>
  <si>
    <t xml:space="preserve">Juros Acum/Div. Br. Fim. Ex.</t>
  </si>
  <si>
    <t xml:space="preserve">Indicadores Consolidados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</si>
</sst>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[$$-409]#,##0.00;[RED]\-[$$-409]#,##0.00"/>
    <numFmt numFmtId="167" formatCode="#,##0"/>
    <numFmt numFmtId="168" formatCode="0.00%"/>
    <numFmt numFmtId="169" formatCode="#,##0.00"/>
  </numFmts>
  <fonts count="9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0"/>
    </font>
    <font>
      <b val="true"/>
      <i val="true"/>
      <u val="single"/>
      <sz val="12"/>
      <color rgb="FF000000"/>
      <name val="Arial"/>
      <family val="0"/>
    </font>
    <font>
      <b val="true"/>
      <sz val="14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12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6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1" xfId="21" builtinId="53" customBuiltin="true"/>
    <cellStyle name="Percent" xfId="22" builtinId="53" customBuiltin="true"/>
    <cellStyle name="Result" xfId="23" builtinId="53" customBuiltin="true"/>
    <cellStyle name="Result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1" width="12.72"/>
    <col collapsed="false" customWidth="true" hidden="false" outlineLevel="0" max="2" min="2" style="1" width="25.56"/>
    <col collapsed="false" customWidth="true" hidden="false" outlineLevel="0" max="5" min="3" style="1" width="12.72"/>
    <col collapsed="false" customWidth="true" hidden="false" outlineLevel="0" max="6" min="6" style="1" width="7.77"/>
    <col collapsed="false" customWidth="true" hidden="false" outlineLevel="0" max="1025" min="7" style="1" width="7.32"/>
  </cols>
  <sheetData>
    <row r="1" customFormat="false" ht="28.25" hidden="false" customHeight="true" outlineLevel="0" collapsed="false">
      <c r="A1" s="2" t="s">
        <v>0</v>
      </c>
      <c r="C1" s="2" t="s">
        <v>1</v>
      </c>
      <c r="D1" s="3"/>
      <c r="E1" s="2" t="s">
        <v>2</v>
      </c>
    </row>
    <row r="2" customFormat="false" ht="28.25" hidden="false" customHeight="true" outlineLevel="0" collapsed="false">
      <c r="A2" s="2" t="s">
        <v>3</v>
      </c>
    </row>
    <row r="3" customFormat="false" ht="28.25" hidden="false" customHeight="true" outlineLevel="0" collapsed="false">
      <c r="A3" s="4" t="s">
        <v>4</v>
      </c>
      <c r="B3" s="4" t="s">
        <v>5</v>
      </c>
      <c r="C3" s="5" t="s">
        <v>6</v>
      </c>
      <c r="D3" s="5" t="s">
        <v>7</v>
      </c>
      <c r="E3" s="5" t="s">
        <v>8</v>
      </c>
    </row>
    <row r="4" customFormat="false" ht="16" hidden="false" customHeight="false" outlineLevel="0" collapsed="false">
      <c r="A4" s="1" t="s">
        <v>9</v>
      </c>
      <c r="B4" s="1" t="s">
        <v>10</v>
      </c>
      <c r="C4" s="3" t="n">
        <v>885351</v>
      </c>
      <c r="D4" s="3" t="n">
        <v>735162</v>
      </c>
      <c r="E4" s="6" t="n">
        <f aca="true">(INDIRECT("RC[-2]",0)-INDIRECT("RC[-1]",0))/INDIRECT("RC[-1]",0)</f>
        <v>0.204293747500551</v>
      </c>
    </row>
    <row r="5" customFormat="false" ht="16" hidden="false" customHeight="false" outlineLevel="0" collapsed="false">
      <c r="A5" s="1" t="s">
        <v>11</v>
      </c>
      <c r="B5" s="1" t="s">
        <v>12</v>
      </c>
      <c r="C5" s="3" t="n">
        <v>385168</v>
      </c>
      <c r="D5" s="3" t="n">
        <v>363766</v>
      </c>
      <c r="E5" s="6" t="n">
        <f aca="true">(INDIRECT("RC[-2]",0)-INDIRECT("RC[-1]",0))/INDIRECT("RC[-1]",0)</f>
        <v>0.0588345254916622</v>
      </c>
    </row>
    <row r="6" customFormat="false" ht="16" hidden="false" customHeight="false" outlineLevel="0" collapsed="false">
      <c r="A6" s="1" t="s">
        <v>13</v>
      </c>
      <c r="B6" s="1" t="s">
        <v>14</v>
      </c>
      <c r="C6" s="3" t="n">
        <v>916</v>
      </c>
      <c r="D6" s="3" t="n">
        <v>56576</v>
      </c>
      <c r="E6" s="6" t="n">
        <f aca="true">(INDIRECT("RC[-2]",0)-INDIRECT("RC[-1]",0))/INDIRECT("RC[-1]",0)</f>
        <v>-0.983809389140271</v>
      </c>
      <c r="F6" s="7"/>
    </row>
    <row r="7" customFormat="false" ht="16" hidden="false" customHeight="false" outlineLevel="0" collapsed="false">
      <c r="A7" s="1" t="s">
        <v>15</v>
      </c>
      <c r="B7" s="1" t="s">
        <v>16</v>
      </c>
      <c r="C7" s="3" t="n">
        <v>160567</v>
      </c>
      <c r="D7" s="3" t="n">
        <v>137626</v>
      </c>
      <c r="E7" s="6" t="n">
        <f aca="true">(INDIRECT("RC[-2]",0)-INDIRECT("RC[-1]",0))/INDIRECT("RC[-1]",0)</f>
        <v>0.166690886896371</v>
      </c>
    </row>
    <row r="8" customFormat="false" ht="16" hidden="false" customHeight="false" outlineLevel="0" collapsed="false">
      <c r="A8" s="1" t="s">
        <v>17</v>
      </c>
      <c r="B8" s="1" t="s">
        <v>18</v>
      </c>
      <c r="C8" s="3" t="n">
        <v>160567</v>
      </c>
      <c r="D8" s="3" t="n">
        <v>137626</v>
      </c>
      <c r="E8" s="6" t="n">
        <f aca="true">(INDIRECT("RC[-2]",0)-INDIRECT("RC[-1]",0))/INDIRECT("RC[-1]",0)</f>
        <v>0.166690886896371</v>
      </c>
    </row>
    <row r="9" customFormat="false" ht="16" hidden="false" customHeight="false" outlineLevel="0" collapsed="false">
      <c r="A9" s="1" t="s">
        <v>19</v>
      </c>
      <c r="B9" s="1" t="s">
        <v>20</v>
      </c>
      <c r="C9" s="3" t="n">
        <v>137515</v>
      </c>
      <c r="D9" s="3" t="n">
        <v>119932</v>
      </c>
      <c r="E9" s="6" t="n">
        <f aca="true">(INDIRECT("RC[-2]",0)-INDIRECT("RC[-1]",0))/INDIRECT("RC[-1]",0)</f>
        <v>0.146608077910816</v>
      </c>
    </row>
    <row r="10" customFormat="false" ht="16" hidden="false" customHeight="false" outlineLevel="0" collapsed="false">
      <c r="A10" s="1" t="s">
        <v>21</v>
      </c>
      <c r="B10" s="1" t="s">
        <v>22</v>
      </c>
      <c r="C10" s="3" t="n">
        <v>1869</v>
      </c>
      <c r="D10" s="3" t="n">
        <v>1450</v>
      </c>
      <c r="E10" s="6" t="n">
        <f aca="true">(INDIRECT("RC[-2]",0)-INDIRECT("RC[-1]",0))/INDIRECT("RC[-1]",0)</f>
        <v>0.288965517241379</v>
      </c>
    </row>
    <row r="11" customFormat="false" ht="16" hidden="false" customHeight="false" outlineLevel="0" collapsed="false">
      <c r="A11" s="1" t="s">
        <v>23</v>
      </c>
      <c r="B11" s="1" t="s">
        <v>24</v>
      </c>
      <c r="C11" s="3" t="n">
        <v>1869</v>
      </c>
      <c r="D11" s="3" t="n">
        <v>1450</v>
      </c>
      <c r="E11" s="6" t="n">
        <f aca="true">(INDIRECT("RC[-2]",0)-INDIRECT("RC[-1]",0))/INDIRECT("RC[-1]",0)</f>
        <v>0.288965517241379</v>
      </c>
    </row>
    <row r="12" customFormat="false" ht="16" hidden="false" customHeight="false" outlineLevel="0" collapsed="false">
      <c r="A12" s="1" t="s">
        <v>25</v>
      </c>
      <c r="B12" s="1" t="s">
        <v>26</v>
      </c>
      <c r="C12" s="3" t="n">
        <v>1869</v>
      </c>
      <c r="D12" s="3" t="n">
        <v>1450</v>
      </c>
      <c r="E12" s="6" t="n">
        <f aca="true">(INDIRECT("RC[-2]",0)-INDIRECT("RC[-1]",0))/INDIRECT("RC[-1]",0)</f>
        <v>0.288965517241379</v>
      </c>
    </row>
    <row r="13" customFormat="false" ht="16" hidden="false" customHeight="false" outlineLevel="0" collapsed="false">
      <c r="A13" s="1" t="s">
        <v>27</v>
      </c>
      <c r="B13" s="1" t="s">
        <v>28</v>
      </c>
      <c r="C13" s="3" t="n">
        <v>84301</v>
      </c>
      <c r="D13" s="3" t="n">
        <v>48182</v>
      </c>
      <c r="E13" s="6" t="n">
        <f aca="true">(INDIRECT("RC[-2]",0)-INDIRECT("RC[-1]",0))/INDIRECT("RC[-1]",0)</f>
        <v>0.749636793823419</v>
      </c>
    </row>
    <row r="14" customFormat="false" ht="16" hidden="false" customHeight="false" outlineLevel="0" collapsed="false">
      <c r="A14" s="1" t="s">
        <v>29</v>
      </c>
      <c r="B14" s="1" t="s">
        <v>30</v>
      </c>
      <c r="C14" s="3" t="n">
        <v>84301</v>
      </c>
      <c r="D14" s="3" t="n">
        <v>48182</v>
      </c>
      <c r="E14" s="6" t="n">
        <f aca="true">(INDIRECT("RC[-2]",0)-INDIRECT("RC[-1]",0))/INDIRECT("RC[-1]",0)</f>
        <v>0.749636793823419</v>
      </c>
    </row>
    <row r="15" customFormat="false" ht="16" hidden="false" customHeight="false" outlineLevel="0" collapsed="false">
      <c r="A15" s="1" t="s">
        <v>31</v>
      </c>
      <c r="B15" s="1" t="s">
        <v>32</v>
      </c>
      <c r="C15" s="3" t="n">
        <v>2073</v>
      </c>
      <c r="D15" s="3" t="n">
        <v>2073</v>
      </c>
      <c r="E15" s="6" t="n">
        <f aca="true">(INDIRECT("RC[-2]",0)-INDIRECT("RC[-1]",0))/INDIRECT("RC[-1]",0)</f>
        <v>0</v>
      </c>
    </row>
    <row r="16" customFormat="false" ht="16" hidden="false" customHeight="false" outlineLevel="0" collapsed="false">
      <c r="A16" s="1" t="s">
        <v>33</v>
      </c>
      <c r="B16" s="1" t="s">
        <v>34</v>
      </c>
      <c r="C16" s="3" t="n">
        <v>70548</v>
      </c>
      <c r="D16" s="3" t="n">
        <v>41839</v>
      </c>
      <c r="E16" s="6" t="n">
        <f aca="true">(INDIRECT("RC[-2]",0)-INDIRECT("RC[-1]",0))/INDIRECT("RC[-1]",0)</f>
        <v>0.686177967924664</v>
      </c>
    </row>
    <row r="17" customFormat="false" ht="16" hidden="false" customHeight="false" outlineLevel="0" collapsed="false">
      <c r="A17" s="1" t="s">
        <v>35</v>
      </c>
      <c r="B17" s="1" t="s">
        <v>36</v>
      </c>
      <c r="C17" s="3" t="n">
        <v>9260</v>
      </c>
      <c r="D17" s="3" t="n">
        <v>2156</v>
      </c>
      <c r="E17" s="6" t="n">
        <f aca="true">(INDIRECT("RC[-2]",0)-INDIRECT("RC[-1]",0))/INDIRECT("RC[-1]",0)</f>
        <v>3.29499072356215</v>
      </c>
    </row>
    <row r="18" customFormat="false" ht="16" hidden="false" customHeight="false" outlineLevel="0" collapsed="false">
      <c r="A18" s="1" t="s">
        <v>37</v>
      </c>
      <c r="B18" s="1" t="s">
        <v>30</v>
      </c>
      <c r="C18" s="3" t="n">
        <v>2420</v>
      </c>
      <c r="D18" s="3" t="n">
        <v>2114</v>
      </c>
      <c r="E18" s="6" t="n">
        <f aca="true">(INDIRECT("RC[-2]",0)-INDIRECT("RC[-1]",0))/INDIRECT("RC[-1]",0)</f>
        <v>0.144749290444655</v>
      </c>
    </row>
    <row r="19" customFormat="false" ht="16" hidden="false" customHeight="false" outlineLevel="0" collapsed="false">
      <c r="A19" s="1" t="s">
        <v>38</v>
      </c>
      <c r="B19" s="1" t="s">
        <v>39</v>
      </c>
      <c r="C19" s="3" t="n">
        <v>500183</v>
      </c>
      <c r="D19" s="3" t="n">
        <v>371396</v>
      </c>
      <c r="E19" s="6" t="n">
        <f aca="true">(INDIRECT("RC[-2]",0)-INDIRECT("RC[-1]",0))/INDIRECT("RC[-1]",0)</f>
        <v>0.346764639360682</v>
      </c>
    </row>
    <row r="20" customFormat="false" ht="16" hidden="false" customHeight="false" outlineLevel="0" collapsed="false">
      <c r="A20" s="1" t="s">
        <v>40</v>
      </c>
      <c r="B20" s="1" t="s">
        <v>41</v>
      </c>
      <c r="C20" s="3" t="n">
        <v>216068</v>
      </c>
      <c r="D20" s="3" t="n">
        <v>169757</v>
      </c>
      <c r="E20" s="6" t="n">
        <f aca="true">(INDIRECT("RC[-2]",0)-INDIRECT("RC[-1]",0))/INDIRECT("RC[-1]",0)</f>
        <v>0.272807601453843</v>
      </c>
    </row>
    <row r="21" customFormat="false" ht="16" hidden="false" customHeight="false" outlineLevel="0" collapsed="false">
      <c r="A21" s="1" t="s">
        <v>42</v>
      </c>
      <c r="B21" s="1" t="s">
        <v>43</v>
      </c>
      <c r="C21" s="3" t="n">
        <v>143314</v>
      </c>
      <c r="D21" s="3" t="n">
        <v>105767</v>
      </c>
      <c r="E21" s="6" t="n">
        <f aca="true">(INDIRECT("RC[-2]",0)-INDIRECT("RC[-1]",0))/INDIRECT("RC[-1]",0)</f>
        <v>0.354997305397714</v>
      </c>
    </row>
    <row r="22" customFormat="false" ht="16" hidden="false" customHeight="false" outlineLevel="0" collapsed="false">
      <c r="A22" s="1" t="s">
        <v>44</v>
      </c>
      <c r="B22" s="1" t="s">
        <v>45</v>
      </c>
      <c r="C22" s="3" t="n">
        <v>51726</v>
      </c>
      <c r="D22" s="3" t="n">
        <v>5369</v>
      </c>
      <c r="E22" s="6" t="n">
        <f aca="true">(INDIRECT("RC[-2]",0)-INDIRECT("RC[-1]",0))/INDIRECT("RC[-1]",0)</f>
        <v>8.63419631216241</v>
      </c>
    </row>
    <row r="23" customFormat="false" ht="16" hidden="false" customHeight="false" outlineLevel="0" collapsed="false">
      <c r="A23" s="1" t="s">
        <v>46</v>
      </c>
      <c r="B23" s="1" t="s">
        <v>47</v>
      </c>
      <c r="C23" s="3" t="n">
        <v>91588</v>
      </c>
      <c r="D23" s="3" t="n">
        <v>100398</v>
      </c>
      <c r="E23" s="6" t="n">
        <f aca="true">(INDIRECT("RC[-2]",0)-INDIRECT("RC[-1]",0))/INDIRECT("RC[-1]",0)</f>
        <v>-0.0877507520070121</v>
      </c>
    </row>
    <row r="24" customFormat="false" ht="16" hidden="false" customHeight="false" outlineLevel="0" collapsed="false">
      <c r="A24" s="1" t="s">
        <v>48</v>
      </c>
      <c r="B24" s="1" t="s">
        <v>49</v>
      </c>
      <c r="C24" s="3" t="n">
        <v>72754</v>
      </c>
      <c r="D24" s="3" t="n">
        <v>63990</v>
      </c>
      <c r="E24" s="6" t="n">
        <f aca="true">(INDIRECT("RC[-2]",0)-INDIRECT("RC[-1]",0))/INDIRECT("RC[-1]",0)</f>
        <v>0.136958899828098</v>
      </c>
    </row>
    <row r="25" customFormat="false" ht="16" hidden="false" customHeight="false" outlineLevel="0" collapsed="false">
      <c r="A25" s="1" t="s">
        <v>50</v>
      </c>
      <c r="B25" s="1" t="s">
        <v>51</v>
      </c>
      <c r="C25" s="3" t="n">
        <v>9332</v>
      </c>
      <c r="D25" s="3" t="n">
        <v>8457</v>
      </c>
      <c r="E25" s="6" t="n">
        <f aca="true">(INDIRECT("RC[-2]",0)-INDIRECT("RC[-1]",0))/INDIRECT("RC[-1]",0)</f>
        <v>0.103464585550432</v>
      </c>
    </row>
    <row r="26" customFormat="false" ht="16" hidden="false" customHeight="false" outlineLevel="0" collapsed="false">
      <c r="A26" s="1" t="s">
        <v>52</v>
      </c>
      <c r="B26" s="1" t="s">
        <v>53</v>
      </c>
      <c r="C26" s="3" t="n">
        <v>40464</v>
      </c>
      <c r="D26" s="3" t="n">
        <v>36819</v>
      </c>
      <c r="E26" s="6" t="n">
        <f aca="true">(INDIRECT("RC[-2]",0)-INDIRECT("RC[-1]",0))/INDIRECT("RC[-1]",0)</f>
        <v>0.0989978000488878</v>
      </c>
    </row>
    <row r="27" customFormat="false" ht="16" hidden="false" customHeight="false" outlineLevel="0" collapsed="false">
      <c r="A27" s="1" t="s">
        <v>54</v>
      </c>
      <c r="B27" s="1" t="s">
        <v>22</v>
      </c>
      <c r="C27" s="3" t="n">
        <v>5483</v>
      </c>
      <c r="D27" s="3" t="n">
        <v>1682</v>
      </c>
      <c r="E27" s="6" t="n">
        <f aca="true">(INDIRECT("RC[-2]",0)-INDIRECT("RC[-1]",0))/INDIRECT("RC[-1]",0)</f>
        <v>2.25980975029726</v>
      </c>
    </row>
    <row r="28" customFormat="false" ht="16" hidden="false" customHeight="false" outlineLevel="0" collapsed="false">
      <c r="A28" s="1" t="s">
        <v>55</v>
      </c>
      <c r="B28" s="1" t="s">
        <v>56</v>
      </c>
      <c r="C28" s="3" t="n">
        <v>13315</v>
      </c>
      <c r="D28" s="3" t="n">
        <v>12872</v>
      </c>
      <c r="E28" s="6" t="n">
        <f aca="true">(INDIRECT("RC[-2]",0)-INDIRECT("RC[-1]",0))/INDIRECT("RC[-1]",0)</f>
        <v>0.0344157862026103</v>
      </c>
    </row>
    <row r="29" customFormat="false" ht="16" hidden="false" customHeight="false" outlineLevel="0" collapsed="false">
      <c r="A29" s="1" t="s">
        <v>57</v>
      </c>
      <c r="B29" s="1" t="s">
        <v>58</v>
      </c>
      <c r="C29" s="3" t="n">
        <v>3641</v>
      </c>
      <c r="D29" s="3" t="n">
        <v>3641</v>
      </c>
      <c r="E29" s="6" t="n">
        <f aca="true">(INDIRECT("RC[-2]",0)-INDIRECT("RC[-1]",0))/INDIRECT("RC[-1]",0)</f>
        <v>0</v>
      </c>
    </row>
    <row r="30" customFormat="false" ht="16" hidden="false" customHeight="false" outlineLevel="0" collapsed="false">
      <c r="A30" s="1" t="s">
        <v>59</v>
      </c>
      <c r="B30" s="1" t="s">
        <v>30</v>
      </c>
      <c r="C30" s="3" t="n">
        <v>519</v>
      </c>
      <c r="D30" s="3" t="n">
        <v>519</v>
      </c>
      <c r="E30" s="6" t="n">
        <f aca="true">(INDIRECT("RC[-2]",0)-INDIRECT("RC[-1]",0))/INDIRECT("RC[-1]",0)</f>
        <v>0</v>
      </c>
    </row>
    <row r="31" customFormat="false" ht="16" hidden="false" customHeight="false" outlineLevel="0" collapsed="false">
      <c r="A31" s="1" t="s">
        <v>60</v>
      </c>
      <c r="B31" s="1" t="s">
        <v>61</v>
      </c>
      <c r="C31" s="3" t="n">
        <v>7732</v>
      </c>
      <c r="D31" s="3" t="n">
        <v>678</v>
      </c>
      <c r="E31" s="6" t="n">
        <f aca="true">(INDIRECT("RC[-2]",0)-INDIRECT("RC[-1]",0))/INDIRECT("RC[-1]",0)</f>
        <v>10.4041297935103</v>
      </c>
    </row>
    <row r="32" customFormat="false" ht="16" hidden="false" customHeight="false" outlineLevel="0" collapsed="false">
      <c r="A32" s="1" t="s">
        <v>62</v>
      </c>
      <c r="B32" s="1" t="s">
        <v>63</v>
      </c>
      <c r="C32" s="3" t="n">
        <v>7732</v>
      </c>
      <c r="D32" s="3" t="n">
        <v>678</v>
      </c>
      <c r="E32" s="6" t="n">
        <f aca="true">(INDIRECT("RC[-2]",0)-INDIRECT("RC[-1]",0))/INDIRECT("RC[-1]",0)</f>
        <v>10.4041297935103</v>
      </c>
    </row>
    <row r="33" customFormat="false" ht="16" hidden="false" customHeight="false" outlineLevel="0" collapsed="false">
      <c r="A33" s="1" t="s">
        <v>64</v>
      </c>
      <c r="B33" s="1" t="s">
        <v>65</v>
      </c>
      <c r="C33" s="3" t="n">
        <v>7534</v>
      </c>
      <c r="D33" s="3" t="n">
        <v>480</v>
      </c>
      <c r="E33" s="6" t="n">
        <f aca="true">(INDIRECT("RC[-2]",0)-INDIRECT("RC[-1]",0))/INDIRECT("RC[-1]",0)</f>
        <v>14.6958333333333</v>
      </c>
    </row>
    <row r="34" customFormat="false" ht="16" hidden="false" customHeight="false" outlineLevel="0" collapsed="false">
      <c r="A34" s="1" t="s">
        <v>66</v>
      </c>
      <c r="B34" s="1" t="s">
        <v>67</v>
      </c>
      <c r="C34" s="3" t="n">
        <v>198</v>
      </c>
      <c r="D34" s="3" t="n">
        <v>198</v>
      </c>
      <c r="E34" s="6" t="n">
        <f aca="true">(INDIRECT("RC[-2]",0)-INDIRECT("RC[-1]",0))/INDIRECT("RC[-1]",0)</f>
        <v>0</v>
      </c>
    </row>
    <row r="35" customFormat="false" ht="16" hidden="false" customHeight="false" outlineLevel="0" collapsed="false">
      <c r="A35" s="1" t="s">
        <v>68</v>
      </c>
      <c r="B35" s="1" t="s">
        <v>69</v>
      </c>
      <c r="C35" s="3" t="n">
        <v>258134</v>
      </c>
      <c r="D35" s="3" t="n">
        <v>185841</v>
      </c>
      <c r="E35" s="6" t="n">
        <f aca="true">(INDIRECT("RC[-2]",0)-INDIRECT("RC[-1]",0))/INDIRECT("RC[-1]",0)</f>
        <v>0.38900457918328</v>
      </c>
    </row>
    <row r="36" customFormat="false" ht="16" hidden="false" customHeight="false" outlineLevel="0" collapsed="false">
      <c r="A36" s="1" t="s">
        <v>70</v>
      </c>
      <c r="B36" s="1" t="s">
        <v>71</v>
      </c>
      <c r="C36" s="3" t="n">
        <v>18249</v>
      </c>
      <c r="D36" s="3" t="n">
        <v>15120</v>
      </c>
      <c r="E36" s="6" t="n">
        <f aca="true">(INDIRECT("RC[-2]",0)-INDIRECT("RC[-1]",0))/INDIRECT("RC[-1]",0)</f>
        <v>0.206944444444444</v>
      </c>
    </row>
    <row r="37" customFormat="false" ht="28.25" hidden="false" customHeight="true" outlineLevel="0" collapsed="false">
      <c r="A37" s="2" t="s">
        <v>72</v>
      </c>
    </row>
    <row r="38" customFormat="false" ht="28.25" hidden="false" customHeight="true" outlineLevel="0" collapsed="false">
      <c r="A38" s="4" t="s">
        <v>4</v>
      </c>
      <c r="B38" s="4" t="s">
        <v>5</v>
      </c>
      <c r="C38" s="5" t="s">
        <v>6</v>
      </c>
      <c r="D38" s="5" t="s">
        <v>7</v>
      </c>
      <c r="E38" s="5" t="s">
        <v>8</v>
      </c>
    </row>
    <row r="39" customFormat="false" ht="16" hidden="false" customHeight="false" outlineLevel="0" collapsed="false">
      <c r="A39" s="1" t="s">
        <v>73</v>
      </c>
      <c r="B39" s="1" t="s">
        <v>10</v>
      </c>
      <c r="C39" s="3" t="n">
        <v>835542</v>
      </c>
      <c r="D39" s="3" t="n">
        <v>695321</v>
      </c>
      <c r="E39" s="6" t="n">
        <f aca="true">(INDIRECT("RC[-2]",0)-INDIRECT("RC[-1]",0))/INDIRECT("RC[-1]",0)</f>
        <v>0.201663692021383</v>
      </c>
    </row>
    <row r="40" customFormat="false" ht="16" hidden="false" customHeight="false" outlineLevel="0" collapsed="false">
      <c r="A40" s="1" t="s">
        <v>74</v>
      </c>
      <c r="B40" s="1" t="s">
        <v>12</v>
      </c>
      <c r="C40" s="3" t="n">
        <v>393201</v>
      </c>
      <c r="D40" s="3" t="n">
        <v>328230</v>
      </c>
      <c r="E40" s="6" t="n">
        <f aca="true">(INDIRECT("RC[-2]",0)-INDIRECT("RC[-1]",0))/INDIRECT("RC[-1]",0)</f>
        <v>0.197943515217987</v>
      </c>
    </row>
    <row r="41" customFormat="false" ht="16" hidden="false" customHeight="false" outlineLevel="0" collapsed="false">
      <c r="A41" s="1" t="s">
        <v>75</v>
      </c>
      <c r="B41" s="1" t="s">
        <v>14</v>
      </c>
      <c r="C41" s="3" t="n">
        <v>73347</v>
      </c>
      <c r="D41" s="3" t="n">
        <v>58870</v>
      </c>
      <c r="E41" s="6" t="n">
        <f aca="true">(INDIRECT("RC[-2]",0)-INDIRECT("RC[-1]",0))/INDIRECT("RC[-1]",0)</f>
        <v>0.245914727365381</v>
      </c>
    </row>
    <row r="42" customFormat="false" ht="16" hidden="false" customHeight="false" outlineLevel="0" collapsed="false">
      <c r="A42" s="1" t="s">
        <v>76</v>
      </c>
      <c r="B42" s="1" t="s">
        <v>16</v>
      </c>
      <c r="C42" s="3" t="n">
        <v>166513</v>
      </c>
      <c r="D42" s="3" t="n">
        <v>142678</v>
      </c>
      <c r="E42" s="6" t="n">
        <f aca="true">(INDIRECT("RC[-2]",0)-INDIRECT("RC[-1]",0))/INDIRECT("RC[-1]",0)</f>
        <v>0.167054486325853</v>
      </c>
    </row>
    <row r="43" customFormat="false" ht="16" hidden="false" customHeight="false" outlineLevel="0" collapsed="false">
      <c r="A43" s="1" t="s">
        <v>77</v>
      </c>
      <c r="B43" s="1" t="s">
        <v>18</v>
      </c>
      <c r="C43" s="3" t="n">
        <v>166513</v>
      </c>
      <c r="D43" s="3" t="n">
        <v>142678</v>
      </c>
      <c r="E43" s="6" t="n">
        <f aca="true">(INDIRECT("RC[-2]",0)-INDIRECT("RC[-1]",0))/INDIRECT("RC[-1]",0)</f>
        <v>0.167054486325853</v>
      </c>
    </row>
    <row r="44" customFormat="false" ht="16" hidden="false" customHeight="false" outlineLevel="0" collapsed="false">
      <c r="A44" s="1" t="s">
        <v>78</v>
      </c>
      <c r="B44" s="1" t="s">
        <v>20</v>
      </c>
      <c r="C44" s="3" t="n">
        <v>137701</v>
      </c>
      <c r="D44" s="3" t="n">
        <v>120045</v>
      </c>
      <c r="E44" s="6" t="n">
        <f aca="true">(INDIRECT("RC[-2]",0)-INDIRECT("RC[-1]",0))/INDIRECT("RC[-1]",0)</f>
        <v>0.147078179016202</v>
      </c>
    </row>
    <row r="45" customFormat="false" ht="16" hidden="false" customHeight="false" outlineLevel="0" collapsed="false">
      <c r="A45" s="1" t="s">
        <v>79</v>
      </c>
      <c r="B45" s="1" t="s">
        <v>22</v>
      </c>
      <c r="C45" s="3" t="n">
        <v>2568</v>
      </c>
      <c r="D45" s="3" t="n">
        <v>2064</v>
      </c>
      <c r="E45" s="6" t="n">
        <f aca="true">(INDIRECT("RC[-2]",0)-INDIRECT("RC[-1]",0))/INDIRECT("RC[-1]",0)</f>
        <v>0.244186046511628</v>
      </c>
    </row>
    <row r="46" customFormat="false" ht="16" hidden="false" customHeight="false" outlineLevel="0" collapsed="false">
      <c r="A46" s="1" t="s">
        <v>80</v>
      </c>
      <c r="B46" s="1" t="s">
        <v>24</v>
      </c>
      <c r="C46" s="3" t="n">
        <v>2568</v>
      </c>
      <c r="D46" s="3" t="n">
        <v>2064</v>
      </c>
      <c r="E46" s="6" t="n">
        <f aca="true">(INDIRECT("RC[-2]",0)-INDIRECT("RC[-1]",0))/INDIRECT("RC[-1]",0)</f>
        <v>0.244186046511628</v>
      </c>
    </row>
    <row r="47" customFormat="false" ht="16" hidden="false" customHeight="false" outlineLevel="0" collapsed="false">
      <c r="A47" s="1" t="s">
        <v>81</v>
      </c>
      <c r="B47" s="1" t="s">
        <v>82</v>
      </c>
      <c r="C47" s="3" t="n">
        <v>456</v>
      </c>
      <c r="D47" s="3" t="n">
        <v>459</v>
      </c>
      <c r="E47" s="6" t="n">
        <f aca="true">(INDIRECT("RC[-2]",0)-INDIRECT("RC[-1]",0))/INDIRECT("RC[-1]",0)</f>
        <v>-0.0065359477124183</v>
      </c>
    </row>
    <row r="48" customFormat="false" ht="16" hidden="false" customHeight="false" outlineLevel="0" collapsed="false">
      <c r="A48" s="1" t="s">
        <v>83</v>
      </c>
      <c r="B48" s="1" t="s">
        <v>26</v>
      </c>
      <c r="C48" s="3" t="n">
        <v>2112</v>
      </c>
      <c r="D48" s="3" t="n">
        <v>1605</v>
      </c>
      <c r="E48" s="6" t="n">
        <f aca="true">(INDIRECT("RC[-2]",0)-INDIRECT("RC[-1]",0))/INDIRECT("RC[-1]",0)</f>
        <v>0.31588785046729</v>
      </c>
    </row>
    <row r="49" customFormat="false" ht="16" hidden="false" customHeight="false" outlineLevel="0" collapsed="false">
      <c r="A49" s="1" t="s">
        <v>84</v>
      </c>
      <c r="B49" s="1" t="s">
        <v>28</v>
      </c>
      <c r="C49" s="3" t="n">
        <v>13072</v>
      </c>
      <c r="D49" s="3" t="n">
        <v>4573</v>
      </c>
      <c r="E49" s="6" t="n">
        <f aca="true">(INDIRECT("RC[-2]",0)-INDIRECT("RC[-1]",0))/INDIRECT("RC[-1]",0)</f>
        <v>1.85851738464903</v>
      </c>
    </row>
    <row r="50" customFormat="false" ht="16" hidden="false" customHeight="false" outlineLevel="0" collapsed="false">
      <c r="A50" s="1" t="s">
        <v>85</v>
      </c>
      <c r="B50" s="1" t="s">
        <v>30</v>
      </c>
      <c r="C50" s="3" t="n">
        <v>13072</v>
      </c>
      <c r="D50" s="3" t="n">
        <v>4573</v>
      </c>
      <c r="E50" s="6" t="n">
        <f aca="true">(INDIRECT("RC[-2]",0)-INDIRECT("RC[-1]",0))/INDIRECT("RC[-1]",0)</f>
        <v>1.85851738464903</v>
      </c>
    </row>
    <row r="51" customFormat="false" ht="16" hidden="false" customHeight="false" outlineLevel="0" collapsed="false">
      <c r="A51" s="1" t="s">
        <v>86</v>
      </c>
      <c r="B51" s="1" t="s">
        <v>36</v>
      </c>
      <c r="C51" s="3" t="n">
        <v>8000</v>
      </c>
      <c r="D51" s="3" t="n">
        <v>954</v>
      </c>
      <c r="E51" s="6" t="n">
        <f aca="true">(INDIRECT("RC[-2]",0)-INDIRECT("RC[-1]",0))/INDIRECT("RC[-1]",0)</f>
        <v>7.38574423480084</v>
      </c>
    </row>
    <row r="52" customFormat="false" ht="16" hidden="false" customHeight="false" outlineLevel="0" collapsed="false">
      <c r="A52" s="1" t="s">
        <v>87</v>
      </c>
      <c r="B52" s="1" t="s">
        <v>30</v>
      </c>
      <c r="C52" s="3" t="n">
        <v>5072</v>
      </c>
      <c r="D52" s="3" t="n">
        <v>3619</v>
      </c>
      <c r="E52" s="6" t="n">
        <f aca="true">(INDIRECT("RC[-2]",0)-INDIRECT("RC[-1]",0))/INDIRECT("RC[-1]",0)</f>
        <v>0.40149212489638</v>
      </c>
    </row>
    <row r="53" customFormat="false" ht="16" hidden="false" customHeight="false" outlineLevel="0" collapsed="false">
      <c r="A53" s="1" t="s">
        <v>88</v>
      </c>
      <c r="B53" s="1" t="s">
        <v>39</v>
      </c>
      <c r="C53" s="3" t="n">
        <v>442341</v>
      </c>
      <c r="D53" s="3" t="n">
        <v>367091</v>
      </c>
      <c r="E53" s="6" t="n">
        <f aca="true">(INDIRECT("RC[-2]",0)-INDIRECT("RC[-1]",0))/INDIRECT("RC[-1]",0)</f>
        <v>0.204990043340752</v>
      </c>
    </row>
    <row r="54" customFormat="false" ht="16" hidden="false" customHeight="false" outlineLevel="0" collapsed="false">
      <c r="A54" s="1" t="s">
        <v>89</v>
      </c>
      <c r="B54" s="1" t="s">
        <v>41</v>
      </c>
      <c r="C54" s="3" t="n">
        <v>164379</v>
      </c>
      <c r="D54" s="3" t="n">
        <v>164501</v>
      </c>
      <c r="E54" s="6" t="n">
        <f aca="true">(INDIRECT("RC[-2]",0)-INDIRECT("RC[-1]",0))/INDIRECT("RC[-1]",0)</f>
        <v>-0.000741636828955447</v>
      </c>
    </row>
    <row r="55" customFormat="false" ht="16" hidden="false" customHeight="false" outlineLevel="0" collapsed="false">
      <c r="A55" s="1" t="s">
        <v>90</v>
      </c>
      <c r="B55" s="1" t="s">
        <v>43</v>
      </c>
      <c r="C55" s="3" t="n">
        <v>91588</v>
      </c>
      <c r="D55" s="3" t="n">
        <v>100398</v>
      </c>
      <c r="E55" s="6" t="n">
        <f aca="true">(INDIRECT("RC[-2]",0)-INDIRECT("RC[-1]",0))/INDIRECT("RC[-1]",0)</f>
        <v>-0.0877507520070121</v>
      </c>
    </row>
    <row r="56" customFormat="false" ht="16" hidden="false" customHeight="false" outlineLevel="0" collapsed="false">
      <c r="A56" s="1" t="s">
        <v>91</v>
      </c>
      <c r="B56" s="1" t="s">
        <v>47</v>
      </c>
      <c r="C56" s="3" t="n">
        <v>91588</v>
      </c>
      <c r="D56" s="3" t="n">
        <v>100398</v>
      </c>
      <c r="E56" s="6" t="n">
        <f aca="true">(INDIRECT("RC[-2]",0)-INDIRECT("RC[-1]",0))/INDIRECT("RC[-1]",0)</f>
        <v>-0.0877507520070121</v>
      </c>
    </row>
    <row r="57" customFormat="false" ht="16" hidden="false" customHeight="false" outlineLevel="0" collapsed="false">
      <c r="A57" s="1" t="s">
        <v>92</v>
      </c>
      <c r="B57" s="1" t="s">
        <v>49</v>
      </c>
      <c r="C57" s="3" t="n">
        <v>72791</v>
      </c>
      <c r="D57" s="3" t="n">
        <v>64103</v>
      </c>
      <c r="E57" s="6" t="n">
        <f aca="true">(INDIRECT("RC[-2]",0)-INDIRECT("RC[-1]",0))/INDIRECT("RC[-1]",0)</f>
        <v>0.135531878383227</v>
      </c>
    </row>
    <row r="58" customFormat="false" ht="16" hidden="false" customHeight="false" outlineLevel="0" collapsed="false">
      <c r="A58" s="1" t="s">
        <v>93</v>
      </c>
      <c r="B58" s="1" t="s">
        <v>51</v>
      </c>
      <c r="C58" s="3" t="n">
        <v>9369</v>
      </c>
      <c r="D58" s="3" t="n">
        <v>8494</v>
      </c>
      <c r="E58" s="6" t="n">
        <f aca="true">(INDIRECT("RC[-2]",0)-INDIRECT("RC[-1]",0))/INDIRECT("RC[-1]",0)</f>
        <v>0.103013892159171</v>
      </c>
    </row>
    <row r="59" customFormat="false" ht="16" hidden="false" customHeight="false" outlineLevel="0" collapsed="false">
      <c r="A59" s="1" t="s">
        <v>94</v>
      </c>
      <c r="B59" s="1" t="s">
        <v>53</v>
      </c>
      <c r="C59" s="3" t="n">
        <v>40464</v>
      </c>
      <c r="D59" s="3" t="n">
        <v>36819</v>
      </c>
      <c r="E59" s="6" t="n">
        <f aca="true">(INDIRECT("RC[-2]",0)-INDIRECT("RC[-1]",0))/INDIRECT("RC[-1]",0)</f>
        <v>0.0989978000488878</v>
      </c>
    </row>
    <row r="60" customFormat="false" ht="16" hidden="false" customHeight="false" outlineLevel="0" collapsed="false">
      <c r="A60" s="1" t="s">
        <v>95</v>
      </c>
      <c r="B60" s="1" t="s">
        <v>22</v>
      </c>
      <c r="C60" s="3" t="n">
        <v>5483</v>
      </c>
      <c r="D60" s="3" t="n">
        <v>1682</v>
      </c>
      <c r="E60" s="6" t="n">
        <f aca="true">(INDIRECT("RC[-2]",0)-INDIRECT("RC[-1]",0))/INDIRECT("RC[-1]",0)</f>
        <v>2.25980975029726</v>
      </c>
    </row>
    <row r="61" customFormat="false" ht="16" hidden="false" customHeight="false" outlineLevel="0" collapsed="false">
      <c r="A61" s="1" t="s">
        <v>96</v>
      </c>
      <c r="B61" s="1" t="s">
        <v>56</v>
      </c>
      <c r="C61" s="3" t="n">
        <v>13315</v>
      </c>
      <c r="D61" s="3" t="n">
        <v>12872</v>
      </c>
      <c r="E61" s="6" t="n">
        <f aca="true">(INDIRECT("RC[-2]",0)-INDIRECT("RC[-1]",0))/INDIRECT("RC[-1]",0)</f>
        <v>0.0344157862026103</v>
      </c>
    </row>
    <row r="62" customFormat="false" ht="16" hidden="false" customHeight="false" outlineLevel="0" collapsed="false">
      <c r="A62" s="1" t="s">
        <v>97</v>
      </c>
      <c r="B62" s="1" t="s">
        <v>58</v>
      </c>
      <c r="C62" s="3" t="n">
        <v>3641</v>
      </c>
      <c r="D62" s="3" t="n">
        <v>3641</v>
      </c>
      <c r="E62" s="6" t="n">
        <f aca="true">(INDIRECT("RC[-2]",0)-INDIRECT("RC[-1]",0))/INDIRECT("RC[-1]",0)</f>
        <v>0</v>
      </c>
    </row>
    <row r="63" customFormat="false" ht="16" hidden="false" customHeight="false" outlineLevel="0" collapsed="false">
      <c r="A63" s="1" t="s">
        <v>98</v>
      </c>
      <c r="B63" s="1" t="s">
        <v>30</v>
      </c>
      <c r="C63" s="3" t="n">
        <v>519</v>
      </c>
      <c r="D63" s="3" t="n">
        <v>595</v>
      </c>
      <c r="E63" s="6" t="n">
        <f aca="true">(INDIRECT("RC[-2]",0)-INDIRECT("RC[-1]",0))/INDIRECT("RC[-1]",0)</f>
        <v>-0.127731092436975</v>
      </c>
    </row>
    <row r="64" customFormat="false" ht="16" hidden="false" customHeight="false" outlineLevel="0" collapsed="false">
      <c r="A64" s="1" t="s">
        <v>99</v>
      </c>
      <c r="B64" s="1" t="s">
        <v>61</v>
      </c>
      <c r="C64" s="3" t="n">
        <v>198</v>
      </c>
      <c r="D64" s="3" t="n">
        <v>215</v>
      </c>
      <c r="E64" s="6" t="n">
        <f aca="true">(INDIRECT("RC[-2]",0)-INDIRECT("RC[-1]",0))/INDIRECT("RC[-1]",0)</f>
        <v>-0.0790697674418605</v>
      </c>
    </row>
    <row r="65" customFormat="false" ht="16" hidden="false" customHeight="false" outlineLevel="0" collapsed="false">
      <c r="A65" s="1" t="s">
        <v>100</v>
      </c>
      <c r="B65" s="1" t="s">
        <v>63</v>
      </c>
      <c r="C65" s="3" t="n">
        <v>198</v>
      </c>
      <c r="D65" s="3" t="n">
        <v>215</v>
      </c>
      <c r="E65" s="6" t="n">
        <f aca="true">(INDIRECT("RC[-2]",0)-INDIRECT("RC[-1]",0))/INDIRECT("RC[-1]",0)</f>
        <v>-0.0790697674418605</v>
      </c>
    </row>
    <row r="66" customFormat="false" ht="16" hidden="false" customHeight="false" outlineLevel="0" collapsed="false">
      <c r="A66" s="1" t="s">
        <v>101</v>
      </c>
      <c r="B66" s="1" t="s">
        <v>67</v>
      </c>
      <c r="C66" s="3" t="n">
        <v>198</v>
      </c>
      <c r="D66" s="3" t="n">
        <v>215</v>
      </c>
      <c r="E66" s="6" t="n">
        <f aca="true">(INDIRECT("RC[-2]",0)-INDIRECT("RC[-1]",0))/INDIRECT("RC[-1]",0)</f>
        <v>-0.0790697674418605</v>
      </c>
    </row>
    <row r="67" customFormat="false" ht="16" hidden="false" customHeight="false" outlineLevel="0" collapsed="false">
      <c r="A67" s="1" t="s">
        <v>102</v>
      </c>
      <c r="B67" s="1" t="s">
        <v>69</v>
      </c>
      <c r="C67" s="3" t="n">
        <v>259320</v>
      </c>
      <c r="D67" s="3" t="n">
        <v>187056</v>
      </c>
      <c r="E67" s="6" t="n">
        <f aca="true">(INDIRECT("RC[-2]",0)-INDIRECT("RC[-1]",0))/INDIRECT("RC[-1]",0)</f>
        <v>0.38632281241981</v>
      </c>
    </row>
    <row r="68" customFormat="false" ht="16" hidden="false" customHeight="false" outlineLevel="0" collapsed="false">
      <c r="A68" s="1" t="s">
        <v>103</v>
      </c>
      <c r="B68" s="1" t="s">
        <v>71</v>
      </c>
      <c r="C68" s="3" t="n">
        <v>18444</v>
      </c>
      <c r="D68" s="3" t="n">
        <v>15319</v>
      </c>
      <c r="E68" s="6" t="n">
        <f aca="true">(INDIRECT("RC[-2]",0)-INDIRECT("RC[-1]",0))/INDIRECT("RC[-1]",0)</f>
        <v>0.203995038840655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1" width="12.72"/>
    <col collapsed="false" customWidth="true" hidden="false" outlineLevel="0" max="2" min="2" style="1" width="25.56"/>
    <col collapsed="false" customWidth="true" hidden="false" outlineLevel="0" max="5" min="3" style="1" width="12.72"/>
    <col collapsed="false" customWidth="true" hidden="false" outlineLevel="0" max="1025" min="6" style="1" width="7.32"/>
  </cols>
  <sheetData>
    <row r="1" customFormat="false" ht="28.25" hidden="false" customHeight="true" outlineLevel="0" collapsed="false">
      <c r="A1" s="2" t="s">
        <v>104</v>
      </c>
    </row>
    <row r="2" customFormat="false" ht="28.25" hidden="false" customHeight="true" outlineLevel="0" collapsed="false">
      <c r="A2" s="4" t="s">
        <v>4</v>
      </c>
      <c r="B2" s="4" t="s">
        <v>5</v>
      </c>
      <c r="C2" s="5" t="s">
        <v>6</v>
      </c>
      <c r="D2" s="5" t="s">
        <v>7</v>
      </c>
      <c r="E2" s="5" t="s">
        <v>8</v>
      </c>
    </row>
    <row r="3" customFormat="false" ht="16" hidden="false" customHeight="false" outlineLevel="0" collapsed="false">
      <c r="A3" s="1" t="s">
        <v>105</v>
      </c>
      <c r="B3" s="1" t="s">
        <v>106</v>
      </c>
      <c r="C3" s="3" t="n">
        <v>885351</v>
      </c>
      <c r="D3" s="3" t="n">
        <v>735162</v>
      </c>
      <c r="E3" s="6" t="n">
        <f aca="true">(INDIRECT("RC[-2]",0)-INDIRECT("RC[-1]",0))/INDIRECT("RC[-1]",0)</f>
        <v>0.204293747500551</v>
      </c>
    </row>
    <row r="4" customFormat="false" ht="16" hidden="false" customHeight="false" outlineLevel="0" collapsed="false">
      <c r="A4" s="1" t="s">
        <v>107</v>
      </c>
      <c r="B4" s="1" t="s">
        <v>108</v>
      </c>
      <c r="C4" s="3" t="n">
        <v>326234</v>
      </c>
      <c r="D4" s="3" t="n">
        <v>331645</v>
      </c>
      <c r="E4" s="6" t="n">
        <f aca="true">(INDIRECT("RC[-2]",0)-INDIRECT("RC[-1]",0))/INDIRECT("RC[-1]",0)</f>
        <v>-0.0163156387100665</v>
      </c>
    </row>
    <row r="5" customFormat="false" ht="16" hidden="false" customHeight="false" outlineLevel="0" collapsed="false">
      <c r="A5" s="1" t="s">
        <v>109</v>
      </c>
      <c r="B5" s="1" t="s">
        <v>110</v>
      </c>
      <c r="C5" s="3" t="n">
        <v>22456</v>
      </c>
      <c r="D5" s="3" t="n">
        <v>17581</v>
      </c>
      <c r="E5" s="6" t="n">
        <f aca="true">(INDIRECT("RC[-2]",0)-INDIRECT("RC[-1]",0))/INDIRECT("RC[-1]",0)</f>
        <v>0.277287981343496</v>
      </c>
    </row>
    <row r="6" customFormat="false" ht="16" hidden="false" customHeight="false" outlineLevel="0" collapsed="false">
      <c r="A6" s="1" t="s">
        <v>111</v>
      </c>
      <c r="B6" s="1" t="s">
        <v>112</v>
      </c>
      <c r="C6" s="3" t="n">
        <v>131082</v>
      </c>
      <c r="D6" s="3" t="n">
        <v>120122</v>
      </c>
      <c r="E6" s="6" t="n">
        <f aca="true">(INDIRECT("RC[-2]",0)-INDIRECT("RC[-1]",0))/INDIRECT("RC[-1]",0)</f>
        <v>0.0912405720850469</v>
      </c>
    </row>
    <row r="7" customFormat="false" ht="16" hidden="false" customHeight="false" outlineLevel="0" collapsed="false">
      <c r="A7" s="1" t="s">
        <v>113</v>
      </c>
      <c r="B7" s="1" t="s">
        <v>114</v>
      </c>
      <c r="C7" s="3" t="n">
        <v>32926</v>
      </c>
      <c r="D7" s="3" t="n">
        <v>32062</v>
      </c>
      <c r="E7" s="6" t="n">
        <f aca="true">(INDIRECT("RC[-2]",0)-INDIRECT("RC[-1]",0))/INDIRECT("RC[-1]",0)</f>
        <v>0.0269477886594723</v>
      </c>
    </row>
    <row r="8" customFormat="false" ht="16" hidden="false" customHeight="false" outlineLevel="0" collapsed="false">
      <c r="A8" s="1" t="s">
        <v>115</v>
      </c>
      <c r="B8" s="1" t="s">
        <v>116</v>
      </c>
      <c r="C8" s="3" t="n">
        <v>32926</v>
      </c>
      <c r="D8" s="3" t="n">
        <v>32062</v>
      </c>
      <c r="E8" s="6" t="n">
        <f aca="true">(INDIRECT("RC[-2]",0)-INDIRECT("RC[-1]",0))/INDIRECT("RC[-1]",0)</f>
        <v>0.0269477886594723</v>
      </c>
    </row>
    <row r="9" customFormat="false" ht="16" hidden="false" customHeight="false" outlineLevel="0" collapsed="false">
      <c r="A9" s="1" t="s">
        <v>117</v>
      </c>
      <c r="B9" s="1" t="s">
        <v>118</v>
      </c>
      <c r="C9" s="3" t="n">
        <v>2707</v>
      </c>
      <c r="D9" s="3" t="n">
        <v>3488</v>
      </c>
      <c r="E9" s="6" t="n">
        <f aca="true">(INDIRECT("RC[-2]",0)-INDIRECT("RC[-1]",0))/INDIRECT("RC[-1]",0)</f>
        <v>-0.223910550458716</v>
      </c>
    </row>
    <row r="10" customFormat="false" ht="16" hidden="false" customHeight="false" outlineLevel="0" collapsed="false">
      <c r="A10" s="1" t="s">
        <v>119</v>
      </c>
      <c r="B10" s="1" t="s">
        <v>120</v>
      </c>
      <c r="C10" s="3" t="n">
        <v>21373</v>
      </c>
      <c r="D10" s="3" t="n">
        <v>22029</v>
      </c>
      <c r="E10" s="6" t="n">
        <f aca="true">(INDIRECT("RC[-2]",0)-INDIRECT("RC[-1]",0))/INDIRECT("RC[-1]",0)</f>
        <v>-0.0297789277770212</v>
      </c>
    </row>
    <row r="11" customFormat="false" ht="16" hidden="false" customHeight="false" outlineLevel="0" collapsed="false">
      <c r="A11" s="1" t="s">
        <v>121</v>
      </c>
      <c r="B11" s="1" t="s">
        <v>122</v>
      </c>
      <c r="C11" s="3" t="n">
        <v>8846</v>
      </c>
      <c r="D11" s="3" t="n">
        <v>6545</v>
      </c>
      <c r="E11" s="6" t="n">
        <f aca="true">(INDIRECT("RC[-2]",0)-INDIRECT("RC[-1]",0))/INDIRECT("RC[-1]",0)</f>
        <v>0.351566080977846</v>
      </c>
    </row>
    <row r="12" customFormat="false" ht="16" hidden="false" customHeight="false" outlineLevel="0" collapsed="false">
      <c r="A12" s="1" t="s">
        <v>123</v>
      </c>
      <c r="B12" s="1" t="s">
        <v>124</v>
      </c>
      <c r="C12" s="3" t="n">
        <v>106209</v>
      </c>
      <c r="D12" s="3" t="n">
        <v>75584</v>
      </c>
      <c r="E12" s="6" t="n">
        <f aca="true">(INDIRECT("RC[-2]",0)-INDIRECT("RC[-1]",0))/INDIRECT("RC[-1]",0)</f>
        <v>0.405178344623201</v>
      </c>
    </row>
    <row r="13" customFormat="false" ht="16" hidden="false" customHeight="false" outlineLevel="0" collapsed="false">
      <c r="A13" s="1" t="s">
        <v>125</v>
      </c>
      <c r="B13" s="1" t="s">
        <v>124</v>
      </c>
      <c r="C13" s="3" t="n">
        <v>106209</v>
      </c>
      <c r="D13" s="3" t="n">
        <v>75584</v>
      </c>
      <c r="E13" s="6" t="n">
        <f aca="true">(INDIRECT("RC[-2]",0)-INDIRECT("RC[-1]",0))/INDIRECT("RC[-1]",0)</f>
        <v>0.405178344623201</v>
      </c>
    </row>
    <row r="14" customFormat="false" ht="16" hidden="false" customHeight="false" outlineLevel="0" collapsed="false">
      <c r="A14" s="1" t="s">
        <v>126</v>
      </c>
      <c r="B14" s="1" t="s">
        <v>127</v>
      </c>
      <c r="C14" s="3" t="n">
        <v>28800</v>
      </c>
      <c r="D14" s="3" t="n">
        <v>38292</v>
      </c>
      <c r="E14" s="6" t="n">
        <f aca="true">(INDIRECT("RC[-2]",0)-INDIRECT("RC[-1]",0))/INDIRECT("RC[-1]",0)</f>
        <v>-0.247884675650266</v>
      </c>
    </row>
    <row r="15" customFormat="false" ht="16" hidden="false" customHeight="false" outlineLevel="0" collapsed="false">
      <c r="A15" s="1" t="s">
        <v>128</v>
      </c>
      <c r="B15" s="1" t="s">
        <v>30</v>
      </c>
      <c r="C15" s="3" t="n">
        <v>28800</v>
      </c>
      <c r="D15" s="3" t="n">
        <v>38292</v>
      </c>
      <c r="E15" s="6" t="n">
        <f aca="true">(INDIRECT("RC[-2]",0)-INDIRECT("RC[-1]",0))/INDIRECT("RC[-1]",0)</f>
        <v>-0.247884675650266</v>
      </c>
    </row>
    <row r="16" customFormat="false" ht="16" hidden="false" customHeight="false" outlineLevel="0" collapsed="false">
      <c r="A16" s="1" t="s">
        <v>129</v>
      </c>
      <c r="B16" s="1" t="s">
        <v>130</v>
      </c>
      <c r="C16" s="3" t="n">
        <v>17245</v>
      </c>
      <c r="D16" s="3" t="n">
        <v>20636</v>
      </c>
      <c r="E16" s="6" t="n">
        <f aca="true">(INDIRECT("RC[-2]",0)-INDIRECT("RC[-1]",0))/INDIRECT("RC[-1]",0)</f>
        <v>-0.164324481488661</v>
      </c>
    </row>
    <row r="17" customFormat="false" ht="16" hidden="false" customHeight="false" outlineLevel="0" collapsed="false">
      <c r="A17" s="1" t="s">
        <v>131</v>
      </c>
      <c r="B17" s="1" t="s">
        <v>132</v>
      </c>
      <c r="C17" s="3" t="n">
        <v>248</v>
      </c>
      <c r="D17" s="3" t="n">
        <v>8799</v>
      </c>
      <c r="E17" s="6" t="n">
        <f aca="true">(INDIRECT("RC[-2]",0)-INDIRECT("RC[-1]",0))/INDIRECT("RC[-1]",0)</f>
        <v>-0.971814978974884</v>
      </c>
    </row>
    <row r="18" customFormat="false" ht="16" hidden="false" customHeight="false" outlineLevel="0" collapsed="false">
      <c r="A18" s="1" t="s">
        <v>133</v>
      </c>
      <c r="B18" s="1" t="s">
        <v>134</v>
      </c>
      <c r="C18" s="3" t="n">
        <v>5100</v>
      </c>
      <c r="D18" s="3" t="n">
        <v>0</v>
      </c>
      <c r="E18" s="6" t="e">
        <f aca="true">(INDIRECT("RC[-2]",0)-INDIRECT("RC[-1]",0))/INDIRECT("RC[-1]",0)</f>
        <v>#DIV/0!</v>
      </c>
    </row>
    <row r="19" customFormat="false" ht="16" hidden="false" customHeight="false" outlineLevel="0" collapsed="false">
      <c r="A19" s="1" t="s">
        <v>135</v>
      </c>
      <c r="B19" s="1" t="s">
        <v>136</v>
      </c>
      <c r="C19" s="3" t="n">
        <v>4761</v>
      </c>
      <c r="D19" s="3" t="n">
        <v>48004</v>
      </c>
      <c r="E19" s="6" t="n">
        <f aca="true">(INDIRECT("RC[-2]",0)-INDIRECT("RC[-1]",0))/INDIRECT("RC[-1]",0)</f>
        <v>-0.900820764936255</v>
      </c>
    </row>
    <row r="20" customFormat="false" ht="16" hidden="false" customHeight="false" outlineLevel="0" collapsed="false">
      <c r="A20" s="1" t="s">
        <v>137</v>
      </c>
      <c r="B20" s="1" t="s">
        <v>138</v>
      </c>
      <c r="C20" s="3" t="n">
        <v>4761</v>
      </c>
      <c r="D20" s="3" t="n">
        <v>48004</v>
      </c>
      <c r="E20" s="6" t="n">
        <f aca="true">(INDIRECT("RC[-2]",0)-INDIRECT("RC[-1]",0))/INDIRECT("RC[-1]",0)</f>
        <v>-0.900820764936255</v>
      </c>
    </row>
    <row r="21" customFormat="false" ht="16" hidden="false" customHeight="false" outlineLevel="0" collapsed="false">
      <c r="A21" s="1" t="s">
        <v>139</v>
      </c>
      <c r="B21" s="1" t="s">
        <v>140</v>
      </c>
      <c r="C21" s="3" t="n">
        <v>2102</v>
      </c>
      <c r="D21" s="3" t="n">
        <v>1288</v>
      </c>
      <c r="E21" s="6" t="n">
        <f aca="true">(INDIRECT("RC[-2]",0)-INDIRECT("RC[-1]",0))/INDIRECT("RC[-1]",0)</f>
        <v>0.631987577639752</v>
      </c>
    </row>
    <row r="22" customFormat="false" ht="16" hidden="false" customHeight="false" outlineLevel="0" collapsed="false">
      <c r="A22" s="1" t="s">
        <v>141</v>
      </c>
      <c r="B22" s="1" t="s">
        <v>142</v>
      </c>
      <c r="C22" s="3" t="n">
        <v>406178</v>
      </c>
      <c r="D22" s="3" t="n">
        <v>276398</v>
      </c>
      <c r="E22" s="6" t="n">
        <f aca="true">(INDIRECT("RC[-2]",0)-INDIRECT("RC[-1]",0))/INDIRECT("RC[-1]",0)</f>
        <v>0.469540300581046</v>
      </c>
    </row>
    <row r="23" customFormat="false" ht="16" hidden="false" customHeight="false" outlineLevel="0" collapsed="false">
      <c r="A23" s="1" t="s">
        <v>143</v>
      </c>
      <c r="B23" s="1" t="s">
        <v>124</v>
      </c>
      <c r="C23" s="3" t="n">
        <v>177534</v>
      </c>
      <c r="D23" s="3" t="n">
        <v>90016</v>
      </c>
      <c r="E23" s="6" t="n">
        <f aca="true">(INDIRECT("RC[-2]",0)-INDIRECT("RC[-1]",0))/INDIRECT("RC[-1]",0)</f>
        <v>0.972249377888375</v>
      </c>
    </row>
    <row r="24" customFormat="false" ht="16" hidden="false" customHeight="false" outlineLevel="0" collapsed="false">
      <c r="A24" s="1" t="s">
        <v>144</v>
      </c>
      <c r="B24" s="1" t="s">
        <v>124</v>
      </c>
      <c r="C24" s="3" t="n">
        <v>177534</v>
      </c>
      <c r="D24" s="3" t="n">
        <v>90016</v>
      </c>
      <c r="E24" s="6" t="n">
        <f aca="true">(INDIRECT("RC[-2]",0)-INDIRECT("RC[-1]",0))/INDIRECT("RC[-1]",0)</f>
        <v>0.972249377888375</v>
      </c>
    </row>
    <row r="25" customFormat="false" ht="16" hidden="false" customHeight="false" outlineLevel="0" collapsed="false">
      <c r="A25" s="1" t="s">
        <v>145</v>
      </c>
      <c r="B25" s="1" t="s">
        <v>127</v>
      </c>
      <c r="C25" s="3" t="n">
        <v>104941</v>
      </c>
      <c r="D25" s="3" t="n">
        <v>112479</v>
      </c>
      <c r="E25" s="6" t="n">
        <f aca="true">(INDIRECT("RC[-2]",0)-INDIRECT("RC[-1]",0))/INDIRECT("RC[-1]",0)</f>
        <v>-0.0670169542759093</v>
      </c>
    </row>
    <row r="26" customFormat="false" ht="16" hidden="false" customHeight="false" outlineLevel="0" collapsed="false">
      <c r="A26" s="1" t="s">
        <v>146</v>
      </c>
      <c r="B26" s="1" t="s">
        <v>30</v>
      </c>
      <c r="C26" s="3" t="n">
        <v>104941</v>
      </c>
      <c r="D26" s="3" t="n">
        <v>112479</v>
      </c>
      <c r="E26" s="6" t="n">
        <f aca="true">(INDIRECT("RC[-2]",0)-INDIRECT("RC[-1]",0))/INDIRECT("RC[-1]",0)</f>
        <v>-0.0670169542759093</v>
      </c>
    </row>
    <row r="27" customFormat="false" ht="16" hidden="false" customHeight="false" outlineLevel="0" collapsed="false">
      <c r="A27" s="1" t="s">
        <v>147</v>
      </c>
      <c r="B27" s="1" t="s">
        <v>148</v>
      </c>
      <c r="C27" s="3" t="n">
        <v>2720</v>
      </c>
      <c r="D27" s="3" t="n">
        <v>2918</v>
      </c>
      <c r="E27" s="6" t="n">
        <f aca="true">(INDIRECT("RC[-2]",0)-INDIRECT("RC[-1]",0))/INDIRECT("RC[-1]",0)</f>
        <v>-0.067854694996573</v>
      </c>
    </row>
    <row r="28" customFormat="false" ht="16" hidden="false" customHeight="false" outlineLevel="0" collapsed="false">
      <c r="A28" s="1" t="s">
        <v>149</v>
      </c>
      <c r="B28" s="1" t="s">
        <v>120</v>
      </c>
      <c r="C28" s="3" t="n">
        <v>102221</v>
      </c>
      <c r="D28" s="3" t="n">
        <v>109561</v>
      </c>
      <c r="E28" s="6" t="n">
        <f aca="true">(INDIRECT("RC[-2]",0)-INDIRECT("RC[-1]",0))/INDIRECT("RC[-1]",0)</f>
        <v>-0.0669946422540868</v>
      </c>
    </row>
    <row r="29" customFormat="false" ht="16" hidden="false" customHeight="false" outlineLevel="0" collapsed="false">
      <c r="A29" s="1" t="s">
        <v>150</v>
      </c>
      <c r="B29" s="1" t="s">
        <v>151</v>
      </c>
      <c r="C29" s="3" t="n">
        <v>16058</v>
      </c>
      <c r="D29" s="3" t="n">
        <v>16309</v>
      </c>
      <c r="E29" s="6" t="n">
        <f aca="true">(INDIRECT("RC[-2]",0)-INDIRECT("RC[-1]",0))/INDIRECT("RC[-1]",0)</f>
        <v>-0.0153902753081121</v>
      </c>
    </row>
    <row r="30" customFormat="false" ht="16" hidden="false" customHeight="false" outlineLevel="0" collapsed="false">
      <c r="A30" s="1" t="s">
        <v>152</v>
      </c>
      <c r="B30" s="1" t="s">
        <v>153</v>
      </c>
      <c r="C30" s="3" t="n">
        <v>16058</v>
      </c>
      <c r="D30" s="3" t="n">
        <v>16309</v>
      </c>
      <c r="E30" s="6" t="n">
        <f aca="true">(INDIRECT("RC[-2]",0)-INDIRECT("RC[-1]",0))/INDIRECT("RC[-1]",0)</f>
        <v>-0.0153902753081121</v>
      </c>
    </row>
    <row r="31" customFormat="false" ht="16" hidden="false" customHeight="false" outlineLevel="0" collapsed="false">
      <c r="A31" s="1" t="s">
        <v>154</v>
      </c>
      <c r="B31" s="1" t="s">
        <v>136</v>
      </c>
      <c r="C31" s="3" t="n">
        <v>107645</v>
      </c>
      <c r="D31" s="3" t="n">
        <v>57594</v>
      </c>
      <c r="E31" s="6" t="n">
        <f aca="true">(INDIRECT("RC[-2]",0)-INDIRECT("RC[-1]",0))/INDIRECT("RC[-1]",0)</f>
        <v>0.869031496336424</v>
      </c>
    </row>
    <row r="32" customFormat="false" ht="16" hidden="false" customHeight="false" outlineLevel="0" collapsed="false">
      <c r="A32" s="1" t="s">
        <v>155</v>
      </c>
      <c r="B32" s="1" t="s">
        <v>138</v>
      </c>
      <c r="C32" s="3" t="n">
        <v>107645</v>
      </c>
      <c r="D32" s="3" t="n">
        <v>57594</v>
      </c>
      <c r="E32" s="6" t="n">
        <f aca="true">(INDIRECT("RC[-2]",0)-INDIRECT("RC[-1]",0))/INDIRECT("RC[-1]",0)</f>
        <v>0.869031496336424</v>
      </c>
    </row>
    <row r="33" customFormat="false" ht="16" hidden="false" customHeight="false" outlineLevel="0" collapsed="false">
      <c r="A33" s="1" t="s">
        <v>156</v>
      </c>
      <c r="B33" s="1" t="s">
        <v>157</v>
      </c>
      <c r="C33" s="3" t="n">
        <v>52506</v>
      </c>
      <c r="D33" s="3" t="n">
        <v>5834</v>
      </c>
      <c r="E33" s="6" t="n">
        <f aca="true">(INDIRECT("RC[-2]",0)-INDIRECT("RC[-1]",0))/INDIRECT("RC[-1]",0)</f>
        <v>8</v>
      </c>
    </row>
    <row r="34" customFormat="false" ht="16" hidden="false" customHeight="false" outlineLevel="0" collapsed="false">
      <c r="A34" s="1" t="s">
        <v>158</v>
      </c>
      <c r="B34" s="1" t="s">
        <v>159</v>
      </c>
      <c r="C34" s="3" t="n">
        <v>52084</v>
      </c>
      <c r="D34" s="3" t="n">
        <v>49584</v>
      </c>
      <c r="E34" s="6" t="n">
        <f aca="true">(INDIRECT("RC[-2]",0)-INDIRECT("RC[-1]",0))/INDIRECT("RC[-1]",0)</f>
        <v>0.0504194901581155</v>
      </c>
    </row>
    <row r="35" customFormat="false" ht="16" hidden="false" customHeight="false" outlineLevel="0" collapsed="false">
      <c r="A35" s="1" t="s">
        <v>160</v>
      </c>
      <c r="B35" s="1" t="s">
        <v>161</v>
      </c>
      <c r="C35" s="3" t="n">
        <v>152939</v>
      </c>
      <c r="D35" s="3" t="n">
        <v>127119</v>
      </c>
      <c r="E35" s="6" t="n">
        <f aca="true">(INDIRECT("RC[-2]",0)-INDIRECT("RC[-1]",0))/INDIRECT("RC[-1]",0)</f>
        <v>0.203116764606392</v>
      </c>
    </row>
    <row r="36" customFormat="false" ht="16" hidden="false" customHeight="false" outlineLevel="0" collapsed="false">
      <c r="A36" s="1" t="s">
        <v>162</v>
      </c>
      <c r="B36" s="1" t="s">
        <v>163</v>
      </c>
      <c r="C36" s="3" t="n">
        <v>46065</v>
      </c>
      <c r="D36" s="3" t="n">
        <v>40798</v>
      </c>
      <c r="E36" s="6" t="n">
        <f aca="true">(INDIRECT("RC[-2]",0)-INDIRECT("RC[-1]",0))/INDIRECT("RC[-1]",0)</f>
        <v>0.129099465660081</v>
      </c>
    </row>
    <row r="37" customFormat="false" ht="16" hidden="false" customHeight="false" outlineLevel="0" collapsed="false">
      <c r="A37" s="1" t="s">
        <v>164</v>
      </c>
      <c r="B37" s="1" t="s">
        <v>165</v>
      </c>
      <c r="C37" s="3" t="n">
        <v>45069</v>
      </c>
      <c r="D37" s="3" t="n">
        <v>50069</v>
      </c>
      <c r="E37" s="6" t="n">
        <f aca="true">(INDIRECT("RC[-2]",0)-INDIRECT("RC[-1]",0))/INDIRECT("RC[-1]",0)</f>
        <v>-0.099862190177555</v>
      </c>
    </row>
    <row r="38" customFormat="false" ht="16" hidden="false" customHeight="false" outlineLevel="0" collapsed="false">
      <c r="A38" s="1" t="s">
        <v>166</v>
      </c>
      <c r="B38" s="1" t="s">
        <v>167</v>
      </c>
      <c r="C38" s="3" t="n">
        <v>3283</v>
      </c>
      <c r="D38" s="3" t="n">
        <v>3283</v>
      </c>
      <c r="E38" s="6" t="n">
        <f aca="true">(INDIRECT("RC[-2]",0)-INDIRECT("RC[-1]",0))/INDIRECT("RC[-1]",0)</f>
        <v>0</v>
      </c>
    </row>
    <row r="39" customFormat="false" ht="16" hidden="false" customHeight="false" outlineLevel="0" collapsed="false">
      <c r="A39" s="1" t="s">
        <v>168</v>
      </c>
      <c r="B39" s="1" t="s">
        <v>169</v>
      </c>
      <c r="C39" s="3" t="n">
        <v>41786</v>
      </c>
      <c r="D39" s="3" t="n">
        <v>0</v>
      </c>
      <c r="E39" s="6" t="e">
        <f aca="true">(INDIRECT("RC[-2]",0)-INDIRECT("RC[-1]",0))/INDIRECT("RC[-1]",0)</f>
        <v>#DIV/0!</v>
      </c>
    </row>
    <row r="40" customFormat="false" ht="16" hidden="false" customHeight="false" outlineLevel="0" collapsed="false">
      <c r="A40" s="1" t="s">
        <v>170</v>
      </c>
      <c r="B40" s="1" t="s">
        <v>171</v>
      </c>
      <c r="C40" s="3" t="n">
        <v>30107</v>
      </c>
      <c r="D40" s="3" t="n">
        <v>0</v>
      </c>
      <c r="E40" s="6" t="e">
        <f aca="true">(INDIRECT("RC[-2]",0)-INDIRECT("RC[-1]",0))/INDIRECT("RC[-1]",0)</f>
        <v>#DIV/0!</v>
      </c>
    </row>
    <row r="41" customFormat="false" ht="16" hidden="false" customHeight="false" outlineLevel="0" collapsed="false">
      <c r="A41" s="1" t="s">
        <v>172</v>
      </c>
      <c r="B41" s="1" t="s">
        <v>173</v>
      </c>
      <c r="C41" s="3" t="n">
        <v>31698</v>
      </c>
      <c r="D41" s="3" t="n">
        <v>35985</v>
      </c>
      <c r="E41" s="6" t="n">
        <f aca="true">(INDIRECT("RC[-2]",0)-INDIRECT("RC[-1]",0))/INDIRECT("RC[-1]",0)</f>
        <v>-0.119132972071697</v>
      </c>
    </row>
    <row r="42" customFormat="false" ht="16" hidden="false" customHeight="false" outlineLevel="0" collapsed="false">
      <c r="A42" s="1" t="s">
        <v>174</v>
      </c>
      <c r="B42" s="1" t="s">
        <v>175</v>
      </c>
      <c r="C42" s="3" t="n">
        <v>2659</v>
      </c>
      <c r="D42" s="3" t="n">
        <v>5220</v>
      </c>
      <c r="E42" s="6" t="n">
        <f aca="true">(INDIRECT("RC[-2]",0)-INDIRECT("RC[-1]",0))/INDIRECT("RC[-1]",0)</f>
        <v>-0.490613026819923</v>
      </c>
    </row>
    <row r="43" customFormat="false" ht="16" hidden="false" customHeight="false" outlineLevel="0" collapsed="false">
      <c r="A43" s="1" t="s">
        <v>176</v>
      </c>
      <c r="B43" s="1" t="s">
        <v>177</v>
      </c>
      <c r="C43" s="3" t="n">
        <v>3055</v>
      </c>
      <c r="D43" s="3" t="n">
        <v>2176</v>
      </c>
      <c r="E43" s="6" t="n">
        <f aca="true">(INDIRECT("RC[-2]",0)-INDIRECT("RC[-1]",0))/INDIRECT("RC[-1]",0)</f>
        <v>0.403952205882353</v>
      </c>
    </row>
    <row r="44" customFormat="false" ht="16" hidden="false" customHeight="false" outlineLevel="0" collapsed="false">
      <c r="A44" s="1" t="s">
        <v>178</v>
      </c>
      <c r="B44" s="1" t="s">
        <v>30</v>
      </c>
      <c r="C44" s="3" t="n">
        <v>6207</v>
      </c>
      <c r="D44" s="3" t="n">
        <v>8857</v>
      </c>
      <c r="E44" s="6" t="n">
        <f aca="true">(INDIRECT("RC[-2]",0)-INDIRECT("RC[-1]",0))/INDIRECT("RC[-1]",0)</f>
        <v>-0.299198374167325</v>
      </c>
    </row>
    <row r="45" customFormat="false" ht="16" hidden="false" customHeight="false" outlineLevel="0" collapsed="false">
      <c r="A45" s="1" t="s">
        <v>179</v>
      </c>
      <c r="B45" s="1" t="s">
        <v>180</v>
      </c>
      <c r="C45" s="3" t="n">
        <f aca="false">(VLOOKUP("2.01.04",Passivo!A1:D10000,3,0)+VLOOKUP("2.02.01",Passivo!A1:D10000,3,0))</f>
        <v>283743</v>
      </c>
      <c r="D45" s="3" t="n">
        <f aca="false">(VLOOKUP("2.01.04",Passivo!A1:D10000,4,0)+VLOOKUP("2.02.01",Passivo!A1:D10000,4,0))</f>
        <v>165600</v>
      </c>
      <c r="E45" s="6" t="n">
        <f aca="true">(INDIRECT("RC[-2]",0)-INDIRECT("RC[-1]",0))/INDIRECT("RC[-1]",0)</f>
        <v>0.713423913043478</v>
      </c>
    </row>
    <row r="46" customFormat="false" ht="16" hidden="false" customHeight="false" outlineLevel="0" collapsed="false">
      <c r="A46" s="1" t="s">
        <v>181</v>
      </c>
      <c r="B46" s="1" t="s">
        <v>182</v>
      </c>
      <c r="C46" s="3" t="n">
        <f aca="false">(VLOOKUP("2.01.04",Passivo!A1:D10000,3,0)+VLOOKUP("2.02.01",Passivo!A1:D10000,3,0))-VLOOKUP("1.01.01",Ativo!A1:D10000,3,0)</f>
        <v>282827</v>
      </c>
      <c r="D46" s="3" t="n">
        <f aca="false">(VLOOKUP("2.01.04",Passivo!A1:D10000,4,0)+VLOOKUP("2.02.01",Passivo!A1:D10000,4,0))-VLOOKUP("1.01.01",Ativo!A1:D10000,4,0)</f>
        <v>109024</v>
      </c>
      <c r="E46" s="6" t="n">
        <f aca="true">(INDIRECT("RC[-2]",0)-INDIRECT("RC[-1]",0))/INDIRECT("RC[-1]",0)</f>
        <v>1.59417192544761</v>
      </c>
    </row>
    <row r="47" customFormat="false" ht="28.25" hidden="false" customHeight="true" outlineLevel="0" collapsed="false">
      <c r="A47" s="2" t="s">
        <v>183</v>
      </c>
    </row>
    <row r="48" customFormat="false" ht="28.25" hidden="false" customHeight="true" outlineLevel="0" collapsed="false">
      <c r="A48" s="4" t="s">
        <v>4</v>
      </c>
      <c r="B48" s="4" t="s">
        <v>5</v>
      </c>
      <c r="C48" s="5" t="s">
        <v>6</v>
      </c>
      <c r="D48" s="5" t="s">
        <v>7</v>
      </c>
      <c r="E48" s="5" t="s">
        <v>8</v>
      </c>
    </row>
    <row r="49" customFormat="false" ht="16" hidden="false" customHeight="false" outlineLevel="0" collapsed="false">
      <c r="A49" s="1" t="s">
        <v>184</v>
      </c>
      <c r="B49" s="1" t="s">
        <v>106</v>
      </c>
      <c r="C49" s="3" t="n">
        <v>835542</v>
      </c>
      <c r="D49" s="3" t="n">
        <v>695321</v>
      </c>
      <c r="E49" s="6" t="n">
        <f aca="true">(INDIRECT("RC[-2]",0)-INDIRECT("RC[-1]",0))/INDIRECT("RC[-1]",0)</f>
        <v>0.201663692021383</v>
      </c>
    </row>
    <row r="50" customFormat="false" ht="16" hidden="false" customHeight="false" outlineLevel="0" collapsed="false">
      <c r="A50" s="1" t="s">
        <v>185</v>
      </c>
      <c r="B50" s="1" t="s">
        <v>108</v>
      </c>
      <c r="C50" s="3" t="n">
        <v>326749</v>
      </c>
      <c r="D50" s="3" t="n">
        <v>295375</v>
      </c>
      <c r="E50" s="6" t="n">
        <f aca="true">(INDIRECT("RC[-2]",0)-INDIRECT("RC[-1]",0))/INDIRECT("RC[-1]",0)</f>
        <v>0.106217520101566</v>
      </c>
    </row>
    <row r="51" customFormat="false" ht="16" hidden="false" customHeight="false" outlineLevel="0" collapsed="false">
      <c r="A51" s="1" t="s">
        <v>186</v>
      </c>
      <c r="B51" s="1" t="s">
        <v>110</v>
      </c>
      <c r="C51" s="3" t="n">
        <v>23554</v>
      </c>
      <c r="D51" s="3" t="n">
        <v>18459</v>
      </c>
      <c r="E51" s="6" t="n">
        <f aca="true">(INDIRECT("RC[-2]",0)-INDIRECT("RC[-1]",0))/INDIRECT("RC[-1]",0)</f>
        <v>0.276017119020532</v>
      </c>
    </row>
    <row r="52" customFormat="false" ht="16" hidden="false" customHeight="false" outlineLevel="0" collapsed="false">
      <c r="A52" s="1" t="s">
        <v>187</v>
      </c>
      <c r="B52" s="1" t="s">
        <v>112</v>
      </c>
      <c r="C52" s="3" t="n">
        <v>131805</v>
      </c>
      <c r="D52" s="3" t="n">
        <v>121113</v>
      </c>
      <c r="E52" s="6" t="n">
        <f aca="true">(INDIRECT("RC[-2]",0)-INDIRECT("RC[-1]",0))/INDIRECT("RC[-1]",0)</f>
        <v>0.0882811919447128</v>
      </c>
    </row>
    <row r="53" customFormat="false" ht="16" hidden="false" customHeight="false" outlineLevel="0" collapsed="false">
      <c r="A53" s="1" t="s">
        <v>188</v>
      </c>
      <c r="B53" s="1" t="s">
        <v>114</v>
      </c>
      <c r="C53" s="3" t="n">
        <v>34946</v>
      </c>
      <c r="D53" s="3" t="n">
        <v>34348</v>
      </c>
      <c r="E53" s="6" t="n">
        <f aca="true">(INDIRECT("RC[-2]",0)-INDIRECT("RC[-1]",0))/INDIRECT("RC[-1]",0)</f>
        <v>0.0174100384301852</v>
      </c>
    </row>
    <row r="54" customFormat="false" ht="16" hidden="false" customHeight="false" outlineLevel="0" collapsed="false">
      <c r="A54" s="1" t="s">
        <v>189</v>
      </c>
      <c r="B54" s="1" t="s">
        <v>116</v>
      </c>
      <c r="C54" s="3" t="n">
        <v>34946</v>
      </c>
      <c r="D54" s="3" t="n">
        <v>34348</v>
      </c>
      <c r="E54" s="6" t="n">
        <f aca="true">(INDIRECT("RC[-2]",0)-INDIRECT("RC[-1]",0))/INDIRECT("RC[-1]",0)</f>
        <v>0.0174100384301852</v>
      </c>
    </row>
    <row r="55" customFormat="false" ht="16" hidden="false" customHeight="false" outlineLevel="0" collapsed="false">
      <c r="A55" s="1" t="s">
        <v>190</v>
      </c>
      <c r="B55" s="1" t="s">
        <v>118</v>
      </c>
      <c r="C55" s="3" t="n">
        <v>3451</v>
      </c>
      <c r="D55" s="3" t="n">
        <v>4142</v>
      </c>
      <c r="E55" s="6" t="n">
        <f aca="true">(INDIRECT("RC[-2]",0)-INDIRECT("RC[-1]",0))/INDIRECT("RC[-1]",0)</f>
        <v>-0.166827619507484</v>
      </c>
    </row>
    <row r="56" customFormat="false" ht="16" hidden="false" customHeight="false" outlineLevel="0" collapsed="false">
      <c r="A56" s="1" t="s">
        <v>191</v>
      </c>
      <c r="B56" s="1" t="s">
        <v>120</v>
      </c>
      <c r="C56" s="3" t="n">
        <v>22123</v>
      </c>
      <c r="D56" s="3" t="n">
        <v>22961</v>
      </c>
      <c r="E56" s="6" t="n">
        <f aca="true">(INDIRECT("RC[-2]",0)-INDIRECT("RC[-1]",0))/INDIRECT("RC[-1]",0)</f>
        <v>-0.0364966682635774</v>
      </c>
    </row>
    <row r="57" customFormat="false" ht="16" hidden="false" customHeight="false" outlineLevel="0" collapsed="false">
      <c r="A57" s="1" t="s">
        <v>192</v>
      </c>
      <c r="B57" s="1" t="s">
        <v>122</v>
      </c>
      <c r="C57" s="3" t="n">
        <v>9372</v>
      </c>
      <c r="D57" s="3" t="n">
        <v>7245</v>
      </c>
      <c r="E57" s="6" t="n">
        <f aca="true">(INDIRECT("RC[-2]",0)-INDIRECT("RC[-1]",0))/INDIRECT("RC[-1]",0)</f>
        <v>0.293581780538302</v>
      </c>
    </row>
    <row r="58" customFormat="false" ht="16" hidden="false" customHeight="false" outlineLevel="0" collapsed="false">
      <c r="A58" s="1" t="s">
        <v>193</v>
      </c>
      <c r="B58" s="1" t="s">
        <v>124</v>
      </c>
      <c r="C58" s="3" t="n">
        <v>106209</v>
      </c>
      <c r="D58" s="3" t="n">
        <v>75584</v>
      </c>
      <c r="E58" s="6" t="n">
        <f aca="true">(INDIRECT("RC[-2]",0)-INDIRECT("RC[-1]",0))/INDIRECT("RC[-1]",0)</f>
        <v>0.405178344623201</v>
      </c>
    </row>
    <row r="59" customFormat="false" ht="16" hidden="false" customHeight="false" outlineLevel="0" collapsed="false">
      <c r="A59" s="1" t="s">
        <v>194</v>
      </c>
      <c r="B59" s="1" t="s">
        <v>124</v>
      </c>
      <c r="C59" s="3" t="n">
        <v>106209</v>
      </c>
      <c r="D59" s="3" t="n">
        <v>75584</v>
      </c>
      <c r="E59" s="6" t="n">
        <f aca="true">(INDIRECT("RC[-2]",0)-INDIRECT("RC[-1]",0))/INDIRECT("RC[-1]",0)</f>
        <v>0.405178344623201</v>
      </c>
    </row>
    <row r="60" customFormat="false" ht="16" hidden="false" customHeight="false" outlineLevel="0" collapsed="false">
      <c r="A60" s="1" t="s">
        <v>195</v>
      </c>
      <c r="B60" s="1" t="s">
        <v>127</v>
      </c>
      <c r="C60" s="3" t="n">
        <v>24352</v>
      </c>
      <c r="D60" s="3" t="n">
        <v>38707</v>
      </c>
      <c r="E60" s="6" t="n">
        <f aca="true">(INDIRECT("RC[-2]",0)-INDIRECT("RC[-1]",0))/INDIRECT("RC[-1]",0)</f>
        <v>-0.37086315136797</v>
      </c>
    </row>
    <row r="61" customFormat="false" ht="16" hidden="false" customHeight="false" outlineLevel="0" collapsed="false">
      <c r="A61" s="1" t="s">
        <v>196</v>
      </c>
      <c r="B61" s="1" t="s">
        <v>30</v>
      </c>
      <c r="C61" s="3" t="n">
        <v>24352</v>
      </c>
      <c r="D61" s="3" t="n">
        <v>38707</v>
      </c>
      <c r="E61" s="6" t="n">
        <f aca="true">(INDIRECT("RC[-2]",0)-INDIRECT("RC[-1]",0))/INDIRECT("RC[-1]",0)</f>
        <v>-0.37086315136797</v>
      </c>
    </row>
    <row r="62" customFormat="false" ht="16" hidden="false" customHeight="false" outlineLevel="0" collapsed="false">
      <c r="A62" s="1" t="s">
        <v>197</v>
      </c>
      <c r="B62" s="1" t="s">
        <v>130</v>
      </c>
      <c r="C62" s="3" t="n">
        <v>17768</v>
      </c>
      <c r="D62" s="3" t="n">
        <v>20813</v>
      </c>
      <c r="E62" s="6" t="n">
        <f aca="true">(INDIRECT("RC[-2]",0)-INDIRECT("RC[-1]",0))/INDIRECT("RC[-1]",0)</f>
        <v>-0.146302791524528</v>
      </c>
    </row>
    <row r="63" customFormat="false" ht="16" hidden="false" customHeight="false" outlineLevel="0" collapsed="false">
      <c r="A63" s="1" t="s">
        <v>198</v>
      </c>
      <c r="B63" s="1" t="s">
        <v>132</v>
      </c>
      <c r="C63" s="3" t="n">
        <v>260</v>
      </c>
      <c r="D63" s="3" t="n">
        <v>8810</v>
      </c>
      <c r="E63" s="6" t="n">
        <f aca="true">(INDIRECT("RC[-2]",0)-INDIRECT("RC[-1]",0))/INDIRECT("RC[-1]",0)</f>
        <v>-0.970488081725312</v>
      </c>
    </row>
    <row r="64" customFormat="false" ht="16" hidden="false" customHeight="false" outlineLevel="0" collapsed="false">
      <c r="A64" s="1" t="s">
        <v>199</v>
      </c>
      <c r="B64" s="1" t="s">
        <v>30</v>
      </c>
      <c r="C64" s="3" t="n">
        <v>6324</v>
      </c>
      <c r="D64" s="3" t="n">
        <v>9084</v>
      </c>
      <c r="E64" s="6" t="n">
        <f aca="true">(INDIRECT("RC[-2]",0)-INDIRECT("RC[-1]",0))/INDIRECT("RC[-1]",0)</f>
        <v>-0.303830911492734</v>
      </c>
    </row>
    <row r="65" customFormat="false" ht="16" hidden="false" customHeight="false" outlineLevel="0" collapsed="false">
      <c r="A65" s="1" t="s">
        <v>200</v>
      </c>
      <c r="B65" s="1" t="s">
        <v>136</v>
      </c>
      <c r="C65" s="3" t="n">
        <v>5883</v>
      </c>
      <c r="D65" s="3" t="n">
        <v>7164</v>
      </c>
      <c r="E65" s="6" t="n">
        <f aca="true">(INDIRECT("RC[-2]",0)-INDIRECT("RC[-1]",0))/INDIRECT("RC[-1]",0)</f>
        <v>-0.178810720268007</v>
      </c>
    </row>
    <row r="66" customFormat="false" ht="16" hidden="false" customHeight="false" outlineLevel="0" collapsed="false">
      <c r="A66" s="1" t="s">
        <v>201</v>
      </c>
      <c r="B66" s="1" t="s">
        <v>138</v>
      </c>
      <c r="C66" s="3" t="n">
        <v>5883</v>
      </c>
      <c r="D66" s="3" t="n">
        <v>7164</v>
      </c>
      <c r="E66" s="6" t="n">
        <f aca="true">(INDIRECT("RC[-2]",0)-INDIRECT("RC[-1]",0))/INDIRECT("RC[-1]",0)</f>
        <v>-0.178810720268007</v>
      </c>
    </row>
    <row r="67" customFormat="false" ht="16" hidden="false" customHeight="false" outlineLevel="0" collapsed="false">
      <c r="A67" s="1" t="s">
        <v>202</v>
      </c>
      <c r="B67" s="1" t="s">
        <v>140</v>
      </c>
      <c r="C67" s="3" t="n">
        <v>3009</v>
      </c>
      <c r="D67" s="3" t="n">
        <v>1322</v>
      </c>
      <c r="E67" s="6" t="n">
        <f aca="true">(INDIRECT("RC[-2]",0)-INDIRECT("RC[-1]",0))/INDIRECT("RC[-1]",0)</f>
        <v>1.27609682299546</v>
      </c>
    </row>
    <row r="68" customFormat="false" ht="16" hidden="false" customHeight="false" outlineLevel="0" collapsed="false">
      <c r="A68" s="1" t="s">
        <v>203</v>
      </c>
      <c r="B68" s="1" t="s">
        <v>142</v>
      </c>
      <c r="C68" s="3" t="n">
        <v>355839</v>
      </c>
      <c r="D68" s="3" t="n">
        <v>272819</v>
      </c>
      <c r="E68" s="6" t="n">
        <f aca="true">(INDIRECT("RC[-2]",0)-INDIRECT("RC[-1]",0))/INDIRECT("RC[-1]",0)</f>
        <v>0.304304318980716</v>
      </c>
    </row>
    <row r="69" customFormat="false" ht="16" hidden="false" customHeight="false" outlineLevel="0" collapsed="false">
      <c r="A69" s="1" t="s">
        <v>204</v>
      </c>
      <c r="B69" s="1" t="s">
        <v>124</v>
      </c>
      <c r="C69" s="3" t="n">
        <v>178428</v>
      </c>
      <c r="D69" s="3" t="n">
        <v>90931</v>
      </c>
      <c r="E69" s="6" t="n">
        <f aca="true">(INDIRECT("RC[-2]",0)-INDIRECT("RC[-1]",0))/INDIRECT("RC[-1]",0)</f>
        <v>0.962235101340577</v>
      </c>
    </row>
    <row r="70" customFormat="false" ht="16" hidden="false" customHeight="false" outlineLevel="0" collapsed="false">
      <c r="A70" s="1" t="s">
        <v>205</v>
      </c>
      <c r="B70" s="1" t="s">
        <v>124</v>
      </c>
      <c r="C70" s="3" t="n">
        <v>178428</v>
      </c>
      <c r="D70" s="3" t="n">
        <v>90931</v>
      </c>
      <c r="E70" s="6" t="n">
        <f aca="true">(INDIRECT("RC[-2]",0)-INDIRECT("RC[-1]",0))/INDIRECT("RC[-1]",0)</f>
        <v>0.962235101340577</v>
      </c>
    </row>
    <row r="71" customFormat="false" ht="16" hidden="false" customHeight="false" outlineLevel="0" collapsed="false">
      <c r="A71" s="1" t="s">
        <v>206</v>
      </c>
      <c r="B71" s="1" t="s">
        <v>127</v>
      </c>
      <c r="C71" s="3" t="n">
        <v>105579</v>
      </c>
      <c r="D71" s="3" t="n">
        <v>113364</v>
      </c>
      <c r="E71" s="6" t="n">
        <f aca="true">(INDIRECT("RC[-2]",0)-INDIRECT("RC[-1]",0))/INDIRECT("RC[-1]",0)</f>
        <v>-0.0686725944744363</v>
      </c>
    </row>
    <row r="72" customFormat="false" ht="16" hidden="false" customHeight="false" outlineLevel="0" collapsed="false">
      <c r="A72" s="1" t="s">
        <v>207</v>
      </c>
      <c r="B72" s="1" t="s">
        <v>30</v>
      </c>
      <c r="C72" s="3" t="n">
        <v>105579</v>
      </c>
      <c r="D72" s="3" t="n">
        <v>113364</v>
      </c>
      <c r="E72" s="6" t="n">
        <f aca="true">(INDIRECT("RC[-2]",0)-INDIRECT("RC[-1]",0))/INDIRECT("RC[-1]",0)</f>
        <v>-0.0686725944744363</v>
      </c>
    </row>
    <row r="73" customFormat="false" ht="16" hidden="false" customHeight="false" outlineLevel="0" collapsed="false">
      <c r="A73" s="1" t="s">
        <v>208</v>
      </c>
      <c r="B73" s="1" t="s">
        <v>148</v>
      </c>
      <c r="C73" s="3" t="n">
        <v>2720</v>
      </c>
      <c r="D73" s="3" t="n">
        <v>2918</v>
      </c>
      <c r="E73" s="6" t="n">
        <f aca="true">(INDIRECT("RC[-2]",0)-INDIRECT("RC[-1]",0))/INDIRECT("RC[-1]",0)</f>
        <v>-0.067854694996573</v>
      </c>
    </row>
    <row r="74" customFormat="false" ht="16" hidden="false" customHeight="false" outlineLevel="0" collapsed="false">
      <c r="A74" s="1" t="s">
        <v>209</v>
      </c>
      <c r="B74" s="1" t="s">
        <v>120</v>
      </c>
      <c r="C74" s="3" t="n">
        <v>102859</v>
      </c>
      <c r="D74" s="3" t="n">
        <v>110446</v>
      </c>
      <c r="E74" s="6" t="n">
        <f aca="true">(INDIRECT("RC[-2]",0)-INDIRECT("RC[-1]",0))/INDIRECT("RC[-1]",0)</f>
        <v>-0.068694203502164</v>
      </c>
    </row>
    <row r="75" customFormat="false" ht="16" hidden="false" customHeight="false" outlineLevel="0" collapsed="false">
      <c r="A75" s="1" t="s">
        <v>210</v>
      </c>
      <c r="B75" s="1" t="s">
        <v>151</v>
      </c>
      <c r="C75" s="3" t="n">
        <v>16058</v>
      </c>
      <c r="D75" s="3" t="n">
        <v>16309</v>
      </c>
      <c r="E75" s="6" t="n">
        <f aca="true">(INDIRECT("RC[-2]",0)-INDIRECT("RC[-1]",0))/INDIRECT("RC[-1]",0)</f>
        <v>-0.0153902753081121</v>
      </c>
    </row>
    <row r="76" customFormat="false" ht="16" hidden="false" customHeight="false" outlineLevel="0" collapsed="false">
      <c r="A76" s="1" t="s">
        <v>211</v>
      </c>
      <c r="B76" s="1" t="s">
        <v>153</v>
      </c>
      <c r="C76" s="3" t="n">
        <v>16058</v>
      </c>
      <c r="D76" s="3" t="n">
        <v>16309</v>
      </c>
      <c r="E76" s="6" t="n">
        <f aca="true">(INDIRECT("RC[-2]",0)-INDIRECT("RC[-1]",0))/INDIRECT("RC[-1]",0)</f>
        <v>-0.0153902753081121</v>
      </c>
    </row>
    <row r="77" customFormat="false" ht="16" hidden="false" customHeight="false" outlineLevel="0" collapsed="false">
      <c r="A77" s="1" t="s">
        <v>212</v>
      </c>
      <c r="B77" s="1" t="s">
        <v>136</v>
      </c>
      <c r="C77" s="3" t="n">
        <v>55774</v>
      </c>
      <c r="D77" s="3" t="n">
        <v>52215</v>
      </c>
      <c r="E77" s="6" t="n">
        <f aca="true">(INDIRECT("RC[-2]",0)-INDIRECT("RC[-1]",0))/INDIRECT("RC[-1]",0)</f>
        <v>0.0681604902805707</v>
      </c>
    </row>
    <row r="78" customFormat="false" ht="16" hidden="false" customHeight="false" outlineLevel="0" collapsed="false">
      <c r="A78" s="1" t="s">
        <v>213</v>
      </c>
      <c r="B78" s="1" t="s">
        <v>138</v>
      </c>
      <c r="C78" s="3" t="n">
        <v>55774</v>
      </c>
      <c r="D78" s="3" t="n">
        <v>52215</v>
      </c>
      <c r="E78" s="6" t="n">
        <f aca="true">(INDIRECT("RC[-2]",0)-INDIRECT("RC[-1]",0))/INDIRECT("RC[-1]",0)</f>
        <v>0.0681604902805707</v>
      </c>
    </row>
    <row r="79" customFormat="false" ht="16" hidden="false" customHeight="false" outlineLevel="0" collapsed="false">
      <c r="A79" s="1" t="s">
        <v>214</v>
      </c>
      <c r="B79" s="1" t="s">
        <v>140</v>
      </c>
      <c r="C79" s="3" t="n">
        <v>52092</v>
      </c>
      <c r="D79" s="3" t="n">
        <v>49592</v>
      </c>
      <c r="E79" s="6" t="n">
        <f aca="true">(INDIRECT("RC[-2]",0)-INDIRECT("RC[-1]",0))/INDIRECT("RC[-1]",0)</f>
        <v>0.0504113566704307</v>
      </c>
    </row>
    <row r="80" customFormat="false" ht="16" hidden="false" customHeight="false" outlineLevel="0" collapsed="false">
      <c r="A80" s="1" t="s">
        <v>215</v>
      </c>
      <c r="B80" s="1" t="s">
        <v>216</v>
      </c>
      <c r="C80" s="3" t="n">
        <v>152954</v>
      </c>
      <c r="D80" s="3" t="n">
        <v>127127</v>
      </c>
      <c r="E80" s="6" t="n">
        <f aca="true">(INDIRECT("RC[-2]",0)-INDIRECT("RC[-1]",0))/INDIRECT("RC[-1]",0)</f>
        <v>0.203159045678731</v>
      </c>
    </row>
    <row r="81" customFormat="false" ht="16" hidden="false" customHeight="false" outlineLevel="0" collapsed="false">
      <c r="A81" s="1" t="s">
        <v>217</v>
      </c>
      <c r="B81" s="1" t="s">
        <v>163</v>
      </c>
      <c r="C81" s="3" t="n">
        <v>46065</v>
      </c>
      <c r="D81" s="3" t="n">
        <v>40798</v>
      </c>
      <c r="E81" s="6" t="n">
        <f aca="true">(INDIRECT("RC[-2]",0)-INDIRECT("RC[-1]",0))/INDIRECT("RC[-1]",0)</f>
        <v>0.129099465660081</v>
      </c>
    </row>
    <row r="82" customFormat="false" ht="16" hidden="false" customHeight="false" outlineLevel="0" collapsed="false">
      <c r="A82" s="1" t="s">
        <v>218</v>
      </c>
      <c r="B82" s="1" t="s">
        <v>165</v>
      </c>
      <c r="C82" s="3" t="n">
        <v>45069</v>
      </c>
      <c r="D82" s="3" t="n">
        <v>50069</v>
      </c>
      <c r="E82" s="6" t="n">
        <f aca="true">(INDIRECT("RC[-2]",0)-INDIRECT("RC[-1]",0))/INDIRECT("RC[-1]",0)</f>
        <v>-0.099862190177555</v>
      </c>
    </row>
    <row r="83" customFormat="false" ht="16" hidden="false" customHeight="false" outlineLevel="0" collapsed="false">
      <c r="A83" s="1" t="s">
        <v>219</v>
      </c>
      <c r="B83" s="1" t="s">
        <v>167</v>
      </c>
      <c r="C83" s="3" t="n">
        <v>3283</v>
      </c>
      <c r="D83" s="3" t="n">
        <v>3283</v>
      </c>
      <c r="E83" s="6" t="n">
        <f aca="true">(INDIRECT("RC[-2]",0)-INDIRECT("RC[-1]",0))/INDIRECT("RC[-1]",0)</f>
        <v>0</v>
      </c>
    </row>
    <row r="84" customFormat="false" ht="16" hidden="false" customHeight="false" outlineLevel="0" collapsed="false">
      <c r="A84" s="1" t="s">
        <v>220</v>
      </c>
      <c r="B84" s="1" t="s">
        <v>169</v>
      </c>
      <c r="C84" s="3" t="n">
        <v>41786</v>
      </c>
      <c r="D84" s="3" t="n">
        <v>0</v>
      </c>
      <c r="E84" s="6" t="e">
        <f aca="true">(INDIRECT("RC[-2]",0)-INDIRECT("RC[-1]",0))/INDIRECT("RC[-1]",0)</f>
        <v>#DIV/0!</v>
      </c>
    </row>
    <row r="85" customFormat="false" ht="16" hidden="false" customHeight="false" outlineLevel="0" collapsed="false">
      <c r="A85" s="1" t="s">
        <v>221</v>
      </c>
      <c r="B85" s="1" t="s">
        <v>171</v>
      </c>
      <c r="C85" s="3" t="n">
        <v>30107</v>
      </c>
      <c r="D85" s="3" t="n">
        <v>0</v>
      </c>
      <c r="E85" s="6" t="e">
        <f aca="true">(INDIRECT("RC[-2]",0)-INDIRECT("RC[-1]",0))/INDIRECT("RC[-1]",0)</f>
        <v>#DIV/0!</v>
      </c>
    </row>
    <row r="86" customFormat="false" ht="16" hidden="false" customHeight="false" outlineLevel="0" collapsed="false">
      <c r="A86" s="1" t="s">
        <v>222</v>
      </c>
      <c r="B86" s="1" t="s">
        <v>173</v>
      </c>
      <c r="C86" s="3" t="n">
        <v>31698</v>
      </c>
      <c r="D86" s="3" t="n">
        <v>35985</v>
      </c>
      <c r="E86" s="6" t="n">
        <f aca="true">(INDIRECT("RC[-2]",0)-INDIRECT("RC[-1]",0))/INDIRECT("RC[-1]",0)</f>
        <v>-0.119132972071697</v>
      </c>
    </row>
    <row r="87" customFormat="false" ht="16" hidden="false" customHeight="false" outlineLevel="0" collapsed="false">
      <c r="A87" s="1" t="s">
        <v>223</v>
      </c>
      <c r="B87" s="1" t="s">
        <v>224</v>
      </c>
      <c r="C87" s="3" t="n">
        <v>15</v>
      </c>
      <c r="D87" s="3" t="n">
        <v>8</v>
      </c>
      <c r="E87" s="6" t="n">
        <f aca="true">(INDIRECT("RC[-2]",0)-INDIRECT("RC[-1]",0))/INDIRECT("RC[-1]",0)</f>
        <v>0.875</v>
      </c>
    </row>
    <row r="88" customFormat="false" ht="16" hidden="false" customHeight="false" outlineLevel="0" collapsed="false">
      <c r="A88" s="1" t="s">
        <v>225</v>
      </c>
      <c r="B88" s="1" t="s">
        <v>226</v>
      </c>
      <c r="C88" s="3" t="n">
        <v>2874</v>
      </c>
      <c r="D88" s="3" t="n">
        <v>5842</v>
      </c>
      <c r="E88" s="6" t="n">
        <f aca="true">(INDIRECT("RC[-2]",0)-INDIRECT("RC[-1]",0))/INDIRECT("RC[-1]",0)</f>
        <v>-0.508045190003424</v>
      </c>
    </row>
    <row r="89" customFormat="false" ht="16" hidden="false" customHeight="false" outlineLevel="0" collapsed="false">
      <c r="A89" s="1" t="s">
        <v>227</v>
      </c>
      <c r="B89" s="1" t="s">
        <v>177</v>
      </c>
      <c r="C89" s="3" t="n">
        <v>3682</v>
      </c>
      <c r="D89" s="3" t="n">
        <v>2623</v>
      </c>
      <c r="E89" s="6" t="n">
        <f aca="true">(INDIRECT("RC[-2]",0)-INDIRECT("RC[-1]",0))/INDIRECT("RC[-1]",0)</f>
        <v>0.403736179946626</v>
      </c>
    </row>
    <row r="90" customFormat="false" ht="16" hidden="false" customHeight="false" outlineLevel="0" collapsed="false">
      <c r="A90" s="1" t="s">
        <v>228</v>
      </c>
      <c r="B90" s="1" t="s">
        <v>180</v>
      </c>
      <c r="C90" s="3" t="n">
        <f aca="false">(VLOOKUP("2.01.04c",Passivo!A1:D10000,3,0)+VLOOKUP("2.02.01c",Passivo!A1:D10000,3,0))</f>
        <v>284637</v>
      </c>
      <c r="D90" s="3" t="n">
        <f aca="false">(VLOOKUP("2.01.04c",Passivo!A1:D10000,4,0)+VLOOKUP("2.02.01c",Passivo!A1:D10000,4,0))</f>
        <v>166515</v>
      </c>
      <c r="E90" s="6" t="n">
        <f aca="true" t="array" ref="E90:E90">(INDIRECT("RC[-2]",0)-INDIRECT("RC[-1]",0))/INDIRECT("RC[-1]",0)</f>
        <v>0.709377533555536</v>
      </c>
    </row>
    <row r="91" customFormat="false" ht="16" hidden="false" customHeight="false" outlineLevel="0" collapsed="false">
      <c r="A91" s="1" t="s">
        <v>229</v>
      </c>
      <c r="B91" s="1" t="s">
        <v>182</v>
      </c>
      <c r="C91" s="3" t="n">
        <f aca="false">(VLOOKUP("2.01.04c",Passivo!A1:D10000,3,0)+VLOOKUP("2.02.01c",Passivo!A1:D10000,3,0))-VLOOKUP("1.01.01c",Ativo!A1:D10000,3,0)</f>
        <v>211290</v>
      </c>
      <c r="D91" s="3" t="n">
        <f aca="false">(VLOOKUP("2.01.04c",Passivo!A1:D10000,4,0)+VLOOKUP("2.02.01c",Passivo!A1:D10000,4,0))-VLOOKUP("1.01.01c",Ativo!A1:D10000,4,0)</f>
        <v>107645</v>
      </c>
      <c r="E91" s="6" t="n">
        <f aca="true">(INDIRECT("RC[-2]",0)-INDIRECT("RC[-1]",0))/INDIRECT("RC[-1]",0)</f>
        <v>0.962840819359933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1" width="12.72"/>
    <col collapsed="false" customWidth="true" hidden="false" outlineLevel="0" max="2" min="2" style="1" width="25.56"/>
    <col collapsed="false" customWidth="true" hidden="false" outlineLevel="0" max="8" min="3" style="1" width="12.72"/>
    <col collapsed="false" customWidth="true" hidden="false" outlineLevel="0" max="1025" min="9" style="1" width="7.32"/>
  </cols>
  <sheetData>
    <row r="1" customFormat="false" ht="28.25" hidden="false" customHeight="true" outlineLevel="0" collapsed="false">
      <c r="A1" s="2" t="s">
        <v>230</v>
      </c>
    </row>
    <row r="2" customFormat="false" ht="28.25" hidden="false" customHeight="true" outlineLevel="0" collapsed="false">
      <c r="A2" s="4" t="s">
        <v>4</v>
      </c>
      <c r="B2" s="4" t="s">
        <v>5</v>
      </c>
      <c r="C2" s="5" t="s">
        <v>6</v>
      </c>
      <c r="D2" s="5" t="s">
        <v>231</v>
      </c>
      <c r="E2" s="5" t="s">
        <v>232</v>
      </c>
      <c r="F2" s="5" t="s">
        <v>233</v>
      </c>
      <c r="G2" s="5" t="s">
        <v>234</v>
      </c>
      <c r="H2" s="5" t="s">
        <v>235</v>
      </c>
    </row>
    <row r="3" customFormat="false" ht="16" hidden="false" customHeight="false" outlineLevel="0" collapsed="false">
      <c r="A3" s="1" t="s">
        <v>236</v>
      </c>
      <c r="B3" s="1" t="s">
        <v>237</v>
      </c>
      <c r="C3" s="3" t="n">
        <v>194000</v>
      </c>
      <c r="D3" s="3" t="n">
        <v>358979</v>
      </c>
      <c r="E3" s="3" t="n">
        <v>146494</v>
      </c>
      <c r="F3" s="3" t="n">
        <v>285878</v>
      </c>
      <c r="G3" s="6" t="n">
        <f aca="true">(INDIRECT("RC[-4]",0)-INDIRECT("RC[-2]",0))/INDIRECT("RC[-2]",0)</f>
        <v>0.324286318893607</v>
      </c>
      <c r="H3" s="6" t="n">
        <f aca="true">(INDIRECT("RC[-4]",0)-INDIRECT("RC[-2]",0))/INDIRECT("RC[-2]",0)</f>
        <v>0.255706979900517</v>
      </c>
    </row>
    <row r="4" customFormat="false" ht="16" hidden="false" customHeight="false" outlineLevel="0" collapsed="false">
      <c r="A4" s="1" t="s">
        <v>238</v>
      </c>
      <c r="B4" s="1" t="s">
        <v>239</v>
      </c>
      <c r="C4" s="3" t="n">
        <v>-135346</v>
      </c>
      <c r="D4" s="3" t="n">
        <v>-251224</v>
      </c>
      <c r="E4" s="3" t="n">
        <v>-101518</v>
      </c>
      <c r="F4" s="3" t="n">
        <v>-201185</v>
      </c>
      <c r="G4" s="6" t="n">
        <f aca="true">(INDIRECT("RC[-4]",0)-INDIRECT("RC[-2]",0))/INDIRECT("RC[-2]",0)</f>
        <v>0.333221694674836</v>
      </c>
      <c r="H4" s="6" t="n">
        <f aca="true">(INDIRECT("RC[-4]",0)-INDIRECT("RC[-2]",0))/INDIRECT("RC[-2]",0)</f>
        <v>0.248721326142605</v>
      </c>
    </row>
    <row r="5" customFormat="false" ht="16" hidden="false" customHeight="false" outlineLevel="0" collapsed="false">
      <c r="A5" s="1" t="s">
        <v>240</v>
      </c>
      <c r="B5" s="1" t="s">
        <v>241</v>
      </c>
      <c r="C5" s="3" t="n">
        <v>58654</v>
      </c>
      <c r="D5" s="3" t="n">
        <v>107755</v>
      </c>
      <c r="E5" s="3" t="n">
        <v>44976</v>
      </c>
      <c r="F5" s="3" t="n">
        <v>84693</v>
      </c>
      <c r="G5" s="6" t="n">
        <f aca="true">(INDIRECT("RC[-4]",0)-INDIRECT("RC[-2]",0))/INDIRECT("RC[-2]",0)</f>
        <v>0.30411775168979</v>
      </c>
      <c r="H5" s="6" t="n">
        <f aca="true">(INDIRECT("RC[-4]",0)-INDIRECT("RC[-2]",0))/INDIRECT("RC[-2]",0)</f>
        <v>0.272301134686456</v>
      </c>
    </row>
    <row r="6" customFormat="false" ht="16" hidden="false" customHeight="false" outlineLevel="0" collapsed="false">
      <c r="A6" s="1" t="s">
        <v>242</v>
      </c>
      <c r="B6" s="1" t="s">
        <v>243</v>
      </c>
      <c r="C6" s="3" t="n">
        <v>-28213</v>
      </c>
      <c r="D6" s="3" t="n">
        <v>-54788</v>
      </c>
      <c r="E6" s="3" t="n">
        <v>-19634</v>
      </c>
      <c r="F6" s="3" t="n">
        <v>-40164</v>
      </c>
      <c r="G6" s="6" t="n">
        <f aca="true">(INDIRECT("RC[-4]",0)-INDIRECT("RC[-2]",0))/INDIRECT("RC[-2]",0)</f>
        <v>0.436946113884079</v>
      </c>
      <c r="H6" s="6" t="n">
        <f aca="true">(INDIRECT("RC[-4]",0)-INDIRECT("RC[-2]",0))/INDIRECT("RC[-2]",0)</f>
        <v>0.36410716064137</v>
      </c>
    </row>
    <row r="7" customFormat="false" ht="16" hidden="false" customHeight="false" outlineLevel="0" collapsed="false">
      <c r="A7" s="1" t="s">
        <v>244</v>
      </c>
      <c r="B7" s="1" t="s">
        <v>245</v>
      </c>
      <c r="C7" s="3" t="n">
        <v>-26141</v>
      </c>
      <c r="D7" s="3" t="n">
        <v>-48095</v>
      </c>
      <c r="E7" s="3" t="n">
        <v>-20976</v>
      </c>
      <c r="F7" s="3" t="n">
        <v>-40083</v>
      </c>
      <c r="G7" s="6" t="n">
        <f aca="true">(INDIRECT("RC[-4]",0)-INDIRECT("RC[-2]",0))/INDIRECT("RC[-2]",0)</f>
        <v>0.246233790999237</v>
      </c>
      <c r="H7" s="6" t="n">
        <f aca="true">(INDIRECT("RC[-4]",0)-INDIRECT("RC[-2]",0))/INDIRECT("RC[-2]",0)</f>
        <v>0.199885238130878</v>
      </c>
    </row>
    <row r="8" customFormat="false" ht="16" hidden="false" customHeight="false" outlineLevel="0" collapsed="false">
      <c r="A8" s="1" t="s">
        <v>246</v>
      </c>
      <c r="B8" s="1" t="s">
        <v>247</v>
      </c>
      <c r="C8" s="3" t="n">
        <v>-6215</v>
      </c>
      <c r="D8" s="3" t="n">
        <v>-10898</v>
      </c>
      <c r="E8" s="3" t="n">
        <v>-4751</v>
      </c>
      <c r="F8" s="3" t="n">
        <v>-9099</v>
      </c>
      <c r="G8" s="6" t="n">
        <f aca="true">(INDIRECT("RC[-4]",0)-INDIRECT("RC[-2]",0))/INDIRECT("RC[-2]",0)</f>
        <v>0.308145653546622</v>
      </c>
      <c r="H8" s="6" t="n">
        <f aca="true">(INDIRECT("RC[-4]",0)-INDIRECT("RC[-2]",0))/INDIRECT("RC[-2]",0)</f>
        <v>0.197714034509287</v>
      </c>
    </row>
    <row r="9" customFormat="false" ht="16" hidden="false" customHeight="false" outlineLevel="0" collapsed="false">
      <c r="A9" s="1" t="s">
        <v>248</v>
      </c>
      <c r="B9" s="1" t="s">
        <v>249</v>
      </c>
      <c r="C9" s="3" t="n">
        <v>4715</v>
      </c>
      <c r="D9" s="3" t="n">
        <v>4566</v>
      </c>
      <c r="E9" s="3" t="n">
        <v>5688</v>
      </c>
      <c r="F9" s="3" t="n">
        <v>7600</v>
      </c>
      <c r="G9" s="6" t="n">
        <f aca="true">(INDIRECT("RC[-4]",0)-INDIRECT("RC[-2]",0))/INDIRECT("RC[-2]",0)</f>
        <v>-0.17106188466948</v>
      </c>
      <c r="H9" s="6" t="n">
        <f aca="true">(INDIRECT("RC[-4]",0)-INDIRECT("RC[-2]",0))/INDIRECT("RC[-2]",0)</f>
        <v>-0.399210526315789</v>
      </c>
    </row>
    <row r="10" customFormat="false" ht="16" hidden="false" customHeight="false" outlineLevel="0" collapsed="false">
      <c r="A10" s="1" t="s">
        <v>250</v>
      </c>
      <c r="B10" s="1" t="s">
        <v>249</v>
      </c>
      <c r="C10" s="3" t="n">
        <v>2918</v>
      </c>
      <c r="D10" s="3" t="n">
        <v>3751</v>
      </c>
      <c r="E10" s="3" t="n">
        <v>1386</v>
      </c>
      <c r="F10" s="3" t="n">
        <v>4558</v>
      </c>
      <c r="G10" s="6" t="n">
        <f aca="true">(INDIRECT("RC[-4]",0)-INDIRECT("RC[-2]",0))/INDIRECT("RC[-2]",0)</f>
        <v>1.10533910533911</v>
      </c>
      <c r="H10" s="6" t="n">
        <f aca="true">(INDIRECT("RC[-4]",0)-INDIRECT("RC[-2]",0))/INDIRECT("RC[-2]",0)</f>
        <v>-0.177051338306275</v>
      </c>
    </row>
    <row r="11" customFormat="false" ht="16" hidden="false" customHeight="false" outlineLevel="0" collapsed="false">
      <c r="A11" s="1" t="s">
        <v>251</v>
      </c>
      <c r="B11" s="1" t="s">
        <v>252</v>
      </c>
      <c r="C11" s="3" t="n">
        <v>1797</v>
      </c>
      <c r="D11" s="3" t="n">
        <v>815</v>
      </c>
      <c r="E11" s="3" t="n">
        <v>4302</v>
      </c>
      <c r="F11" s="3" t="n">
        <v>3042</v>
      </c>
      <c r="G11" s="6" t="n">
        <f aca="true">(INDIRECT("RC[-4]",0)-INDIRECT("RC[-2]",0))/INDIRECT("RC[-2]",0)</f>
        <v>-0.582287308228731</v>
      </c>
      <c r="H11" s="6" t="n">
        <f aca="true">(INDIRECT("RC[-4]",0)-INDIRECT("RC[-2]",0))/INDIRECT("RC[-2]",0)</f>
        <v>-0.732084155161078</v>
      </c>
    </row>
    <row r="12" customFormat="false" ht="16" hidden="false" customHeight="false" outlineLevel="0" collapsed="false">
      <c r="A12" s="1" t="s">
        <v>253</v>
      </c>
      <c r="B12" s="1" t="s">
        <v>254</v>
      </c>
      <c r="C12" s="3" t="n">
        <v>-3996</v>
      </c>
      <c r="D12" s="3" t="n">
        <v>-5736</v>
      </c>
      <c r="E12" s="3" t="n">
        <v>-2405</v>
      </c>
      <c r="F12" s="3" t="n">
        <v>-4629</v>
      </c>
      <c r="G12" s="6" t="n">
        <f aca="true">(INDIRECT("RC[-4]",0)-INDIRECT("RC[-2]",0))/INDIRECT("RC[-2]",0)</f>
        <v>0.661538461538462</v>
      </c>
      <c r="H12" s="6" t="n">
        <f aca="true">(INDIRECT("RC[-4]",0)-INDIRECT("RC[-2]",0))/INDIRECT("RC[-2]",0)</f>
        <v>0.239144523655217</v>
      </c>
    </row>
    <row r="13" customFormat="false" ht="16" hidden="false" customHeight="false" outlineLevel="0" collapsed="false">
      <c r="A13" s="1" t="s">
        <v>255</v>
      </c>
      <c r="B13" s="1" t="s">
        <v>254</v>
      </c>
      <c r="C13" s="3" t="n">
        <v>-3996</v>
      </c>
      <c r="D13" s="3" t="n">
        <v>-5736</v>
      </c>
      <c r="E13" s="3" t="n">
        <v>-2405</v>
      </c>
      <c r="F13" s="3" t="n">
        <v>-4629</v>
      </c>
      <c r="G13" s="6" t="n">
        <f aca="true">(INDIRECT("RC[-4]",0)-INDIRECT("RC[-2]",0))/INDIRECT("RC[-2]",0)</f>
        <v>0.661538461538462</v>
      </c>
      <c r="H13" s="6" t="n">
        <f aca="true">(INDIRECT("RC[-4]",0)-INDIRECT("RC[-2]",0))/INDIRECT("RC[-2]",0)</f>
        <v>0.239144523655217</v>
      </c>
    </row>
    <row r="14" customFormat="false" ht="16" hidden="false" customHeight="false" outlineLevel="0" collapsed="false">
      <c r="A14" s="1" t="s">
        <v>256</v>
      </c>
      <c r="B14" s="1" t="s">
        <v>257</v>
      </c>
      <c r="C14" s="3" t="n">
        <v>3424</v>
      </c>
      <c r="D14" s="3" t="n">
        <v>5375</v>
      </c>
      <c r="E14" s="3" t="n">
        <v>2810</v>
      </c>
      <c r="F14" s="3" t="n">
        <v>6047</v>
      </c>
      <c r="G14" s="6" t="n">
        <f aca="true">(INDIRECT("RC[-4]",0)-INDIRECT("RC[-2]",0))/INDIRECT("RC[-2]",0)</f>
        <v>0.218505338078292</v>
      </c>
      <c r="H14" s="6" t="n">
        <f aca="true">(INDIRECT("RC[-4]",0)-INDIRECT("RC[-2]",0))/INDIRECT("RC[-2]",0)</f>
        <v>-0.111129485695386</v>
      </c>
    </row>
    <row r="15" customFormat="false" ht="16" hidden="false" customHeight="false" outlineLevel="0" collapsed="false">
      <c r="A15" s="1" t="s">
        <v>258</v>
      </c>
      <c r="B15" s="1" t="s">
        <v>259</v>
      </c>
      <c r="C15" s="3" t="n">
        <v>30441</v>
      </c>
      <c r="D15" s="3" t="n">
        <v>52967</v>
      </c>
      <c r="E15" s="3" t="n">
        <v>25342</v>
      </c>
      <c r="F15" s="3" t="n">
        <v>44529</v>
      </c>
      <c r="G15" s="6" t="n">
        <f aca="true">(INDIRECT("RC[-4]",0)-INDIRECT("RC[-2]",0))/INDIRECT("RC[-2]",0)</f>
        <v>0.201207481651014</v>
      </c>
      <c r="H15" s="6" t="n">
        <f aca="true">(INDIRECT("RC[-4]",0)-INDIRECT("RC[-2]",0))/INDIRECT("RC[-2]",0)</f>
        <v>0.189494486738979</v>
      </c>
    </row>
    <row r="16" customFormat="false" ht="16" hidden="false" customHeight="false" outlineLevel="0" collapsed="false">
      <c r="A16" s="1" t="s">
        <v>260</v>
      </c>
      <c r="B16" s="1" t="s">
        <v>261</v>
      </c>
      <c r="C16" s="3" t="n">
        <v>-8795</v>
      </c>
      <c r="D16" s="3" t="n">
        <v>-12990</v>
      </c>
      <c r="E16" s="3" t="n">
        <v>-9202</v>
      </c>
      <c r="F16" s="3" t="n">
        <v>-13128</v>
      </c>
      <c r="G16" s="6" t="n">
        <f aca="true">(INDIRECT("RC[-4]",0)-INDIRECT("RC[-2]",0))/INDIRECT("RC[-2]",0)</f>
        <v>-0.0442295153227559</v>
      </c>
      <c r="H16" s="6" t="n">
        <f aca="true">(INDIRECT("RC[-4]",0)-INDIRECT("RC[-2]",0))/INDIRECT("RC[-2]",0)</f>
        <v>-0.0105118829981718</v>
      </c>
    </row>
    <row r="17" customFormat="false" ht="16" hidden="false" customHeight="false" outlineLevel="0" collapsed="false">
      <c r="A17" s="1" t="s">
        <v>262</v>
      </c>
      <c r="B17" s="1" t="s">
        <v>263</v>
      </c>
      <c r="C17" s="3" t="n">
        <v>3997</v>
      </c>
      <c r="D17" s="3" t="n">
        <v>8656</v>
      </c>
      <c r="E17" s="3" t="n">
        <v>3896</v>
      </c>
      <c r="F17" s="3" t="n">
        <v>8159</v>
      </c>
      <c r="G17" s="6" t="n">
        <f aca="true">(INDIRECT("RC[-4]",0)-INDIRECT("RC[-2]",0))/INDIRECT("RC[-2]",0)</f>
        <v>0.0259240246406571</v>
      </c>
      <c r="H17" s="6" t="n">
        <f aca="true">(INDIRECT("RC[-4]",0)-INDIRECT("RC[-2]",0))/INDIRECT("RC[-2]",0)</f>
        <v>0.0609143277362422</v>
      </c>
    </row>
    <row r="18" customFormat="false" ht="16" hidden="false" customHeight="false" outlineLevel="0" collapsed="false">
      <c r="A18" s="1" t="s">
        <v>264</v>
      </c>
      <c r="B18" s="1" t="s">
        <v>263</v>
      </c>
      <c r="C18" s="3" t="n">
        <v>3997</v>
      </c>
      <c r="D18" s="3" t="n">
        <v>8656</v>
      </c>
      <c r="E18" s="3" t="n">
        <v>3896</v>
      </c>
      <c r="F18" s="3" t="n">
        <v>8159</v>
      </c>
      <c r="G18" s="6" t="n">
        <f aca="true">(INDIRECT("RC[-4]",0)-INDIRECT("RC[-2]",0))/INDIRECT("RC[-2]",0)</f>
        <v>0.0259240246406571</v>
      </c>
      <c r="H18" s="6" t="n">
        <f aca="true">(INDIRECT("RC[-4]",0)-INDIRECT("RC[-2]",0))/INDIRECT("RC[-2]",0)</f>
        <v>0.0609143277362422</v>
      </c>
    </row>
    <row r="19" customFormat="false" ht="16" hidden="false" customHeight="false" outlineLevel="0" collapsed="false">
      <c r="A19" s="1" t="s">
        <v>265</v>
      </c>
      <c r="B19" s="1" t="s">
        <v>266</v>
      </c>
      <c r="C19" s="3" t="n">
        <v>-12792</v>
      </c>
      <c r="D19" s="3" t="n">
        <v>-21646</v>
      </c>
      <c r="E19" s="3" t="n">
        <v>-13098</v>
      </c>
      <c r="F19" s="3" t="n">
        <v>-21287</v>
      </c>
      <c r="G19" s="6" t="n">
        <f aca="true">(INDIRECT("RC[-4]",0)-INDIRECT("RC[-2]",0))/INDIRECT("RC[-2]",0)</f>
        <v>-0.0233623453962437</v>
      </c>
      <c r="H19" s="6" t="n">
        <f aca="true">(INDIRECT("RC[-4]",0)-INDIRECT("RC[-2]",0))/INDIRECT("RC[-2]",0)</f>
        <v>0.0168647531357166</v>
      </c>
    </row>
    <row r="20" customFormat="false" ht="16" hidden="false" customHeight="false" outlineLevel="0" collapsed="false">
      <c r="A20" s="1" t="s">
        <v>267</v>
      </c>
      <c r="B20" s="1" t="s">
        <v>266</v>
      </c>
      <c r="C20" s="3" t="n">
        <v>-8533</v>
      </c>
      <c r="D20" s="3" t="n">
        <v>-18077</v>
      </c>
      <c r="E20" s="3" t="n">
        <v>-8904</v>
      </c>
      <c r="F20" s="3" t="n">
        <v>-18329</v>
      </c>
      <c r="G20" s="6" t="n">
        <f aca="true">(INDIRECT("RC[-4]",0)-INDIRECT("RC[-2]",0))/INDIRECT("RC[-2]",0)</f>
        <v>-0.0416666666666667</v>
      </c>
      <c r="H20" s="6" t="n">
        <f aca="true">(INDIRECT("RC[-4]",0)-INDIRECT("RC[-2]",0))/INDIRECT("RC[-2]",0)</f>
        <v>-0.0137487042391838</v>
      </c>
    </row>
    <row r="21" customFormat="false" ht="16" hidden="false" customHeight="false" outlineLevel="0" collapsed="false">
      <c r="A21" s="1" t="s">
        <v>268</v>
      </c>
      <c r="B21" s="1" t="s">
        <v>269</v>
      </c>
      <c r="C21" s="3" t="n">
        <v>-4259</v>
      </c>
      <c r="D21" s="3" t="n">
        <v>-3569</v>
      </c>
      <c r="E21" s="3" t="n">
        <v>-4194</v>
      </c>
      <c r="F21" s="3" t="n">
        <v>-2958</v>
      </c>
      <c r="G21" s="6" t="n">
        <f aca="true">(INDIRECT("RC[-4]",0)-INDIRECT("RC[-2]",0))/INDIRECT("RC[-2]",0)</f>
        <v>0.0154983309489747</v>
      </c>
      <c r="H21" s="6" t="n">
        <f aca="true">(INDIRECT("RC[-4]",0)-INDIRECT("RC[-2]",0))/INDIRECT("RC[-2]",0)</f>
        <v>0.206558485463151</v>
      </c>
    </row>
    <row r="22" customFormat="false" ht="16" hidden="false" customHeight="false" outlineLevel="0" collapsed="false">
      <c r="A22" s="1" t="s">
        <v>270</v>
      </c>
      <c r="B22" s="1" t="s">
        <v>271</v>
      </c>
      <c r="C22" s="3" t="n">
        <v>21646</v>
      </c>
      <c r="D22" s="3" t="n">
        <v>39977</v>
      </c>
      <c r="E22" s="3" t="n">
        <v>16140</v>
      </c>
      <c r="F22" s="3" t="n">
        <v>31401</v>
      </c>
      <c r="G22" s="6" t="n">
        <f aca="true">(INDIRECT("RC[-4]",0)-INDIRECT("RC[-2]",0))/INDIRECT("RC[-2]",0)</f>
        <v>0.341140024783147</v>
      </c>
      <c r="H22" s="6" t="n">
        <f aca="true">(INDIRECT("RC[-4]",0)-INDIRECT("RC[-2]",0))/INDIRECT("RC[-2]",0)</f>
        <v>0.273112321263654</v>
      </c>
    </row>
    <row r="23" customFormat="false" ht="16" hidden="false" customHeight="false" outlineLevel="0" collapsed="false">
      <c r="A23" s="1" t="s">
        <v>272</v>
      </c>
      <c r="B23" s="1" t="s">
        <v>273</v>
      </c>
      <c r="C23" s="3" t="n">
        <v>-5391</v>
      </c>
      <c r="D23" s="3" t="n">
        <v>-10660</v>
      </c>
      <c r="E23" s="3" t="n">
        <v>-3505</v>
      </c>
      <c r="F23" s="3" t="n">
        <v>-7611</v>
      </c>
      <c r="G23" s="6" t="n">
        <f aca="true">(INDIRECT("RC[-4]",0)-INDIRECT("RC[-2]",0))/INDIRECT("RC[-2]",0)</f>
        <v>0.538088445078459</v>
      </c>
      <c r="H23" s="6" t="n">
        <f aca="true">(INDIRECT("RC[-4]",0)-INDIRECT("RC[-2]",0))/INDIRECT("RC[-2]",0)</f>
        <v>0.400604388385232</v>
      </c>
    </row>
    <row r="24" customFormat="false" ht="16" hidden="false" customHeight="false" outlineLevel="0" collapsed="false">
      <c r="A24" s="1" t="s">
        <v>274</v>
      </c>
      <c r="B24" s="1" t="s">
        <v>275</v>
      </c>
      <c r="C24" s="3" t="n">
        <v>-5110</v>
      </c>
      <c r="D24" s="3" t="n">
        <v>-10911</v>
      </c>
      <c r="E24" s="3" t="n">
        <v>-3199</v>
      </c>
      <c r="F24" s="3" t="n">
        <v>-7017</v>
      </c>
      <c r="G24" s="6" t="n">
        <f aca="true">(INDIRECT("RC[-4]",0)-INDIRECT("RC[-2]",0))/INDIRECT("RC[-2]",0)</f>
        <v>0.597374179431072</v>
      </c>
      <c r="H24" s="6" t="n">
        <f aca="true">(INDIRECT("RC[-4]",0)-INDIRECT("RC[-2]",0))/INDIRECT("RC[-2]",0)</f>
        <v>0.554938007695596</v>
      </c>
    </row>
    <row r="25" customFormat="false" ht="16" hidden="false" customHeight="false" outlineLevel="0" collapsed="false">
      <c r="A25" s="1" t="s">
        <v>276</v>
      </c>
      <c r="B25" s="1" t="s">
        <v>277</v>
      </c>
      <c r="C25" s="3" t="n">
        <v>-281</v>
      </c>
      <c r="D25" s="3" t="n">
        <v>251</v>
      </c>
      <c r="E25" s="3" t="n">
        <v>-306</v>
      </c>
      <c r="F25" s="3" t="n">
        <v>-594</v>
      </c>
      <c r="G25" s="6" t="n">
        <f aca="true">(INDIRECT("RC[-4]",0)-INDIRECT("RC[-2]",0))/INDIRECT("RC[-2]",0)</f>
        <v>-0.0816993464052288</v>
      </c>
      <c r="H25" s="6" t="n">
        <f aca="true">(INDIRECT("RC[-4]",0)-INDIRECT("RC[-2]",0))/INDIRECT("RC[-2]",0)</f>
        <v>-1.42255892255892</v>
      </c>
    </row>
    <row r="26" customFormat="false" ht="16" hidden="false" customHeight="false" outlineLevel="0" collapsed="false">
      <c r="A26" s="1" t="s">
        <v>278</v>
      </c>
      <c r="B26" s="1" t="s">
        <v>279</v>
      </c>
      <c r="C26" s="3" t="n">
        <v>16255</v>
      </c>
      <c r="D26" s="3" t="n">
        <v>29317</v>
      </c>
      <c r="E26" s="3" t="n">
        <v>12635</v>
      </c>
      <c r="F26" s="3" t="n">
        <v>23790</v>
      </c>
      <c r="G26" s="6" t="n">
        <f aca="true">(INDIRECT("RC[-4]",0)-INDIRECT("RC[-2]",0))/INDIRECT("RC[-2]",0)</f>
        <v>0.286505738029284</v>
      </c>
      <c r="H26" s="6" t="n">
        <f aca="true">(INDIRECT("RC[-4]",0)-INDIRECT("RC[-2]",0))/INDIRECT("RC[-2]",0)</f>
        <v>0.232324506094998</v>
      </c>
    </row>
    <row r="27" customFormat="false" ht="16" hidden="false" customHeight="false" outlineLevel="0" collapsed="false">
      <c r="A27" s="1" t="s">
        <v>280</v>
      </c>
      <c r="B27" s="1" t="s">
        <v>281</v>
      </c>
      <c r="C27" s="3" t="n">
        <v>16255</v>
      </c>
      <c r="D27" s="3" t="n">
        <v>29317</v>
      </c>
      <c r="E27" s="3" t="n">
        <v>12635</v>
      </c>
      <c r="F27" s="3" t="n">
        <v>23790</v>
      </c>
      <c r="G27" s="6" t="n">
        <f aca="true">(INDIRECT("RC[-4]",0)-INDIRECT("RC[-2]",0))/INDIRECT("RC[-2]",0)</f>
        <v>0.286505738029284</v>
      </c>
      <c r="H27" s="6" t="n">
        <f aca="true">(INDIRECT("RC[-4]",0)-INDIRECT("RC[-2]",0))/INDIRECT("RC[-2]",0)</f>
        <v>0.232324506094998</v>
      </c>
    </row>
    <row r="28" customFormat="false" ht="16" hidden="false" customHeight="false" outlineLevel="0" collapsed="false">
      <c r="A28" s="1" t="s">
        <v>282</v>
      </c>
      <c r="B28" s="1" t="s">
        <v>283</v>
      </c>
      <c r="C28" s="3" t="n">
        <v>0.10223</v>
      </c>
      <c r="D28" s="3" t="n">
        <v>0.18437</v>
      </c>
      <c r="E28" s="3" t="n">
        <v>0.07946</v>
      </c>
      <c r="F28" s="3" t="n">
        <v>0.14961</v>
      </c>
      <c r="G28" s="6" t="n">
        <f aca="true">(INDIRECT("RC[-4]",0)-INDIRECT("RC[-2]",0))/INDIRECT("RC[-2]",0)</f>
        <v>0.286559275106972</v>
      </c>
      <c r="H28" s="6" t="n">
        <f aca="true">(INDIRECT("RC[-4]",0)-INDIRECT("RC[-2]",0))/INDIRECT("RC[-2]",0)</f>
        <v>0.232337410600896</v>
      </c>
    </row>
    <row r="29" customFormat="false" ht="16" hidden="false" customHeight="false" outlineLevel="0" collapsed="false">
      <c r="A29" s="1" t="s">
        <v>284</v>
      </c>
      <c r="B29" s="1" t="s">
        <v>283</v>
      </c>
      <c r="C29" s="3" t="n">
        <v>0.10223</v>
      </c>
      <c r="D29" s="3" t="n">
        <v>0.18437</v>
      </c>
      <c r="E29" s="3" t="n">
        <v>0.07946</v>
      </c>
      <c r="F29" s="3" t="n">
        <v>0.14961</v>
      </c>
      <c r="G29" s="6" t="n">
        <f aca="true">(INDIRECT("RC[-4]",0)-INDIRECT("RC[-2]",0))/INDIRECT("RC[-2]",0)</f>
        <v>0.286559275106972</v>
      </c>
      <c r="H29" s="6" t="n">
        <f aca="true">(INDIRECT("RC[-4]",0)-INDIRECT("RC[-2]",0))/INDIRECT("RC[-2]",0)</f>
        <v>0.232337410600896</v>
      </c>
    </row>
    <row r="30" customFormat="false" ht="16" hidden="false" customHeight="false" outlineLevel="0" collapsed="false">
      <c r="A30" s="1" t="s">
        <v>285</v>
      </c>
      <c r="B30" s="1" t="s">
        <v>286</v>
      </c>
      <c r="C30" s="3"/>
      <c r="D30" s="3" t="n">
        <f aca="false">VLOOKUP("3.05",Resultado!A1:F10000,4,0)+VLOOKUP("7.04.01",DVA!A1:D10000,3,0)</f>
        <v>45806</v>
      </c>
      <c r="E30" s="3"/>
      <c r="F30" s="3" t="n">
        <f aca="false">VLOOKUP("3.05",Resultado!A1:F10000,6,0)+VLOOKUP("7.04.01",DVA!A1:D10000,4,0)</f>
        <v>36384</v>
      </c>
      <c r="G30" s="6"/>
      <c r="H30" s="6" t="n">
        <f aca="true">(INDIRECT("RC[-4]",0)-INDIRECT("RC[-2]",0))/INDIRECT("RC[-2]",0)</f>
        <v>0.25895998240985</v>
      </c>
    </row>
    <row r="31" customFormat="false" ht="16" hidden="false" customHeight="false" outlineLevel="0" collapsed="false">
      <c r="A31" s="1" t="s">
        <v>287</v>
      </c>
      <c r="B31" s="1" t="s">
        <v>288</v>
      </c>
      <c r="C31" s="3" t="n">
        <v>159009</v>
      </c>
    </row>
    <row r="32" customFormat="false" ht="16" hidden="false" customHeight="false" outlineLevel="0" collapsed="false">
      <c r="A32" s="1" t="s">
        <v>289</v>
      </c>
      <c r="B32" s="1" t="s">
        <v>290</v>
      </c>
      <c r="C32" s="8" t="n">
        <v>4.75</v>
      </c>
    </row>
    <row r="33" customFormat="false" ht="28.25" hidden="false" customHeight="true" outlineLevel="0" collapsed="false">
      <c r="A33" s="2" t="s">
        <v>291</v>
      </c>
    </row>
    <row r="34" customFormat="false" ht="28.25" hidden="false" customHeight="true" outlineLevel="0" collapsed="false">
      <c r="A34" s="4" t="s">
        <v>4</v>
      </c>
      <c r="B34" s="4" t="s">
        <v>5</v>
      </c>
      <c r="C34" s="5" t="s">
        <v>6</v>
      </c>
      <c r="D34" s="5" t="s">
        <v>231</v>
      </c>
      <c r="E34" s="5" t="s">
        <v>292</v>
      </c>
      <c r="F34" s="5" t="s">
        <v>233</v>
      </c>
      <c r="G34" s="5" t="s">
        <v>234</v>
      </c>
      <c r="H34" s="5" t="s">
        <v>235</v>
      </c>
    </row>
    <row r="35" customFormat="false" ht="16" hidden="false" customHeight="false" outlineLevel="0" collapsed="false">
      <c r="A35" s="1" t="s">
        <v>293</v>
      </c>
      <c r="B35" s="1" t="s">
        <v>237</v>
      </c>
      <c r="C35" s="3" t="n">
        <v>207601</v>
      </c>
      <c r="D35" s="3" t="n">
        <v>383356</v>
      </c>
      <c r="E35" s="3" t="n">
        <v>157169</v>
      </c>
      <c r="F35" s="3" t="n">
        <v>307162</v>
      </c>
      <c r="G35" s="6" t="n">
        <f aca="true">(INDIRECT("RC[-4]",0)-INDIRECT("RC[-2]",0))/INDIRECT("RC[-2]",0)</f>
        <v>0.320877526738733</v>
      </c>
      <c r="H35" s="6" t="n">
        <f aca="true">(INDIRECT("RC[-4]",0)-INDIRECT("RC[-2]",0))/INDIRECT("RC[-2]",0)</f>
        <v>0.248058028011277</v>
      </c>
    </row>
    <row r="36" customFormat="false" ht="16" hidden="false" customHeight="false" outlineLevel="0" collapsed="false">
      <c r="A36" s="1" t="s">
        <v>294</v>
      </c>
      <c r="B36" s="1" t="s">
        <v>239</v>
      </c>
      <c r="C36" s="3" t="n">
        <v>-135141</v>
      </c>
      <c r="D36" s="3" t="n">
        <v>-250852</v>
      </c>
      <c r="E36" s="3" t="n">
        <v>-101300</v>
      </c>
      <c r="F36" s="3" t="n">
        <v>-200801</v>
      </c>
      <c r="G36" s="6" t="n">
        <f aca="true">(INDIRECT("RC[-4]",0)-INDIRECT("RC[-2]",0))/INDIRECT("RC[-2]",0)</f>
        <v>0.334067127344521</v>
      </c>
      <c r="H36" s="6" t="n">
        <f aca="true">(INDIRECT("RC[-4]",0)-INDIRECT("RC[-2]",0))/INDIRECT("RC[-2]",0)</f>
        <v>0.249256726809129</v>
      </c>
    </row>
    <row r="37" customFormat="false" ht="16" hidden="false" customHeight="false" outlineLevel="0" collapsed="false">
      <c r="A37" s="1" t="s">
        <v>295</v>
      </c>
      <c r="B37" s="1" t="s">
        <v>241</v>
      </c>
      <c r="C37" s="3" t="n">
        <v>72460</v>
      </c>
      <c r="D37" s="3" t="n">
        <v>132504</v>
      </c>
      <c r="E37" s="3" t="n">
        <v>55869</v>
      </c>
      <c r="F37" s="3" t="n">
        <v>106361</v>
      </c>
      <c r="G37" s="6" t="n">
        <f aca="true">(INDIRECT("RC[-4]",0)-INDIRECT("RC[-2]",0))/INDIRECT("RC[-2]",0)</f>
        <v>0.296962537364191</v>
      </c>
      <c r="H37" s="6" t="n">
        <f aca="true">(INDIRECT("RC[-4]",0)-INDIRECT("RC[-2]",0))/INDIRECT("RC[-2]",0)</f>
        <v>0.245794981243125</v>
      </c>
    </row>
    <row r="38" customFormat="false" ht="16" hidden="false" customHeight="false" outlineLevel="0" collapsed="false">
      <c r="A38" s="1" t="s">
        <v>296</v>
      </c>
      <c r="B38" s="1" t="s">
        <v>243</v>
      </c>
      <c r="C38" s="3" t="n">
        <v>-40226</v>
      </c>
      <c r="D38" s="3" t="n">
        <v>-76061</v>
      </c>
      <c r="E38" s="3" t="n">
        <v>-29476</v>
      </c>
      <c r="F38" s="3" t="n">
        <v>-58790</v>
      </c>
      <c r="G38" s="6" t="n">
        <f aca="true">(INDIRECT("RC[-4]",0)-INDIRECT("RC[-2]",0))/INDIRECT("RC[-2]",0)</f>
        <v>0.364703487583118</v>
      </c>
      <c r="H38" s="6" t="n">
        <f aca="true">(INDIRECT("RC[-4]",0)-INDIRECT("RC[-2]",0))/INDIRECT("RC[-2]",0)</f>
        <v>0.293774451437319</v>
      </c>
    </row>
    <row r="39" customFormat="false" ht="16" hidden="false" customHeight="false" outlineLevel="0" collapsed="false">
      <c r="A39" s="1" t="s">
        <v>297</v>
      </c>
      <c r="B39" s="1" t="s">
        <v>245</v>
      </c>
      <c r="C39" s="3" t="n">
        <v>-31983</v>
      </c>
      <c r="D39" s="3" t="n">
        <v>-58104</v>
      </c>
      <c r="E39" s="3" t="n">
        <v>-25250</v>
      </c>
      <c r="F39" s="3" t="n">
        <v>-47736</v>
      </c>
      <c r="G39" s="6" t="n">
        <f aca="true">(INDIRECT("RC[-4]",0)-INDIRECT("RC[-2]",0))/INDIRECT("RC[-2]",0)</f>
        <v>0.266653465346535</v>
      </c>
      <c r="H39" s="6" t="n">
        <f aca="true">(INDIRECT("RC[-4]",0)-INDIRECT("RC[-2]",0))/INDIRECT("RC[-2]",0)</f>
        <v>0.217194570135747</v>
      </c>
    </row>
    <row r="40" customFormat="false" ht="16" hidden="false" customHeight="false" outlineLevel="0" collapsed="false">
      <c r="A40" s="1" t="s">
        <v>298</v>
      </c>
      <c r="B40" s="1" t="s">
        <v>247</v>
      </c>
      <c r="C40" s="3" t="n">
        <v>-7668</v>
      </c>
      <c r="D40" s="3" t="n">
        <v>-13919</v>
      </c>
      <c r="E40" s="3" t="n">
        <v>-6079</v>
      </c>
      <c r="F40" s="3" t="n">
        <v>-11563</v>
      </c>
      <c r="G40" s="6" t="n">
        <f aca="true">(INDIRECT("RC[-4]",0)-INDIRECT("RC[-2]",0))/INDIRECT("RC[-2]",0)</f>
        <v>0.261391676262543</v>
      </c>
      <c r="H40" s="6" t="n">
        <f aca="true">(INDIRECT("RC[-4]",0)-INDIRECT("RC[-2]",0))/INDIRECT("RC[-2]",0)</f>
        <v>0.203753351206434</v>
      </c>
    </row>
    <row r="41" customFormat="false" ht="16" hidden="false" customHeight="false" outlineLevel="0" collapsed="false">
      <c r="A41" s="1" t="s">
        <v>299</v>
      </c>
      <c r="B41" s="1" t="s">
        <v>249</v>
      </c>
      <c r="C41" s="3" t="n">
        <v>4342</v>
      </c>
      <c r="D41" s="3" t="n">
        <v>3627</v>
      </c>
      <c r="E41" s="3" t="n">
        <v>5110</v>
      </c>
      <c r="F41" s="3" t="n">
        <v>6262</v>
      </c>
      <c r="G41" s="6" t="n">
        <f aca="true">(INDIRECT("RC[-4]",0)-INDIRECT("RC[-2]",0))/INDIRECT("RC[-2]",0)</f>
        <v>-0.150293542074364</v>
      </c>
      <c r="H41" s="6" t="n">
        <f aca="true">(INDIRECT("RC[-4]",0)-INDIRECT("RC[-2]",0))/INDIRECT("RC[-2]",0)</f>
        <v>-0.420792079207921</v>
      </c>
    </row>
    <row r="42" customFormat="false" ht="16" hidden="false" customHeight="false" outlineLevel="0" collapsed="false">
      <c r="A42" s="1" t="s">
        <v>300</v>
      </c>
      <c r="B42" s="1" t="s">
        <v>249</v>
      </c>
      <c r="C42" s="3" t="n">
        <v>2545</v>
      </c>
      <c r="D42" s="3" t="n">
        <v>2812</v>
      </c>
      <c r="E42" s="3" t="n">
        <v>808</v>
      </c>
      <c r="F42" s="3" t="n">
        <v>3220</v>
      </c>
      <c r="G42" s="6" t="n">
        <f aca="true">(INDIRECT("RC[-4]",0)-INDIRECT("RC[-2]",0))/INDIRECT("RC[-2]",0)</f>
        <v>2.14975247524752</v>
      </c>
      <c r="H42" s="6" t="n">
        <f aca="true">(INDIRECT("RC[-4]",0)-INDIRECT("RC[-2]",0))/INDIRECT("RC[-2]",0)</f>
        <v>-0.126708074534161</v>
      </c>
    </row>
    <row r="43" customFormat="false" ht="16" hidden="false" customHeight="false" outlineLevel="0" collapsed="false">
      <c r="A43" s="1" t="s">
        <v>301</v>
      </c>
      <c r="B43" s="1" t="s">
        <v>252</v>
      </c>
      <c r="C43" s="3" t="n">
        <v>1797</v>
      </c>
      <c r="D43" s="3" t="n">
        <v>815</v>
      </c>
      <c r="E43" s="3" t="n">
        <v>4302</v>
      </c>
      <c r="F43" s="3" t="n">
        <v>3042</v>
      </c>
      <c r="G43" s="6" t="n">
        <f aca="true">(INDIRECT("RC[-4]",0)-INDIRECT("RC[-2]",0))/INDIRECT("RC[-2]",0)</f>
        <v>-0.582287308228731</v>
      </c>
      <c r="H43" s="6" t="n">
        <f aca="true">(INDIRECT("RC[-4]",0)-INDIRECT("RC[-2]",0))/INDIRECT("RC[-2]",0)</f>
        <v>-0.732084155161078</v>
      </c>
    </row>
    <row r="44" customFormat="false" ht="16" hidden="false" customHeight="false" outlineLevel="0" collapsed="false">
      <c r="A44" s="1" t="s">
        <v>302</v>
      </c>
      <c r="B44" s="1" t="s">
        <v>254</v>
      </c>
      <c r="C44" s="3" t="n">
        <v>-4917</v>
      </c>
      <c r="D44" s="3" t="n">
        <v>-7665</v>
      </c>
      <c r="E44" s="3" t="n">
        <v>-3257</v>
      </c>
      <c r="F44" s="3" t="n">
        <v>-5753</v>
      </c>
      <c r="G44" s="6" t="n">
        <f aca="true">(INDIRECT("RC[-4]",0)-INDIRECT("RC[-2]",0))/INDIRECT("RC[-2]",0)</f>
        <v>0.509671476819159</v>
      </c>
      <c r="H44" s="6" t="n">
        <f aca="true">(INDIRECT("RC[-4]",0)-INDIRECT("RC[-2]",0))/INDIRECT("RC[-2]",0)</f>
        <v>0.332348339996524</v>
      </c>
    </row>
    <row r="45" customFormat="false" ht="16" hidden="false" customHeight="false" outlineLevel="0" collapsed="false">
      <c r="A45" s="1" t="s">
        <v>303</v>
      </c>
      <c r="B45" s="1" t="s">
        <v>254</v>
      </c>
      <c r="C45" s="3" t="n">
        <v>-4917</v>
      </c>
      <c r="D45" s="3" t="n">
        <v>-7665</v>
      </c>
      <c r="E45" s="3" t="n">
        <v>-3257</v>
      </c>
      <c r="F45" s="3" t="n">
        <v>-5753</v>
      </c>
      <c r="G45" s="6" t="n">
        <f aca="true">(INDIRECT("RC[-4]",0)-INDIRECT("RC[-2]",0))/INDIRECT("RC[-2]",0)</f>
        <v>0.509671476819159</v>
      </c>
      <c r="H45" s="6" t="n">
        <f aca="true">(INDIRECT("RC[-4]",0)-INDIRECT("RC[-2]",0))/INDIRECT("RC[-2]",0)</f>
        <v>0.332348339996524</v>
      </c>
    </row>
    <row r="46" customFormat="false" ht="16" hidden="false" customHeight="false" outlineLevel="0" collapsed="false">
      <c r="A46" s="1" t="s">
        <v>304</v>
      </c>
      <c r="B46" s="1" t="s">
        <v>259</v>
      </c>
      <c r="C46" s="3" t="n">
        <v>32234</v>
      </c>
      <c r="D46" s="3" t="n">
        <v>56443</v>
      </c>
      <c r="E46" s="3" t="n">
        <v>26393</v>
      </c>
      <c r="F46" s="3" t="n">
        <v>47571</v>
      </c>
      <c r="G46" s="6" t="n">
        <f aca="true">(INDIRECT("RC[-4]",0)-INDIRECT("RC[-2]",0))/INDIRECT("RC[-2]",0)</f>
        <v>0.221308680331906</v>
      </c>
      <c r="H46" s="6" t="n">
        <f aca="true">(INDIRECT("RC[-4]",0)-INDIRECT("RC[-2]",0))/INDIRECT("RC[-2]",0)</f>
        <v>0.186500178680288</v>
      </c>
    </row>
    <row r="47" customFormat="false" ht="16" hidden="false" customHeight="false" outlineLevel="0" collapsed="false">
      <c r="A47" s="1" t="s">
        <v>305</v>
      </c>
      <c r="B47" s="1" t="s">
        <v>261</v>
      </c>
      <c r="C47" s="3" t="n">
        <v>-8697</v>
      </c>
      <c r="D47" s="3" t="n">
        <v>-12932</v>
      </c>
      <c r="E47" s="3" t="n">
        <v>-9251</v>
      </c>
      <c r="F47" s="3" t="n">
        <v>-13232</v>
      </c>
      <c r="G47" s="6" t="n">
        <f aca="true">(INDIRECT("RC[-4]",0)-INDIRECT("RC[-2]",0))/INDIRECT("RC[-2]",0)</f>
        <v>-0.0598854177926711</v>
      </c>
      <c r="H47" s="6" t="n">
        <f aca="true">(INDIRECT("RC[-4]",0)-INDIRECT("RC[-2]",0))/INDIRECT("RC[-2]",0)</f>
        <v>-0.0226723095525998</v>
      </c>
    </row>
    <row r="48" customFormat="false" ht="16" hidden="false" customHeight="false" outlineLevel="0" collapsed="false">
      <c r="A48" s="1" t="s">
        <v>306</v>
      </c>
      <c r="B48" s="1" t="s">
        <v>263</v>
      </c>
      <c r="C48" s="3" t="n">
        <v>4296</v>
      </c>
      <c r="D48" s="3" t="n">
        <v>9015</v>
      </c>
      <c r="E48" s="3" t="n">
        <v>3978</v>
      </c>
      <c r="F48" s="3" t="n">
        <v>8296</v>
      </c>
      <c r="G48" s="6" t="n">
        <f aca="true">(INDIRECT("RC[-4]",0)-INDIRECT("RC[-2]",0))/INDIRECT("RC[-2]",0)</f>
        <v>0.0799396681749623</v>
      </c>
      <c r="H48" s="6" t="n">
        <f aca="true">(INDIRECT("RC[-4]",0)-INDIRECT("RC[-2]",0))/INDIRECT("RC[-2]",0)</f>
        <v>0.0866682738669238</v>
      </c>
    </row>
    <row r="49" customFormat="false" ht="16" hidden="false" customHeight="false" outlineLevel="0" collapsed="false">
      <c r="A49" s="1" t="s">
        <v>307</v>
      </c>
      <c r="B49" s="1" t="s">
        <v>263</v>
      </c>
      <c r="C49" s="3" t="n">
        <v>4296</v>
      </c>
      <c r="D49" s="3" t="n">
        <v>9015</v>
      </c>
      <c r="E49" s="3" t="n">
        <v>3978</v>
      </c>
      <c r="F49" s="3" t="n">
        <v>8296</v>
      </c>
      <c r="G49" s="6" t="n">
        <f aca="true">(INDIRECT("RC[-4]",0)-INDIRECT("RC[-2]",0))/INDIRECT("RC[-2]",0)</f>
        <v>0.0799396681749623</v>
      </c>
      <c r="H49" s="6" t="n">
        <f aca="true">(INDIRECT("RC[-4]",0)-INDIRECT("RC[-2]",0))/INDIRECT("RC[-2]",0)</f>
        <v>0.0866682738669238</v>
      </c>
    </row>
    <row r="50" customFormat="false" ht="16" hidden="false" customHeight="false" outlineLevel="0" collapsed="false">
      <c r="A50" s="1" t="s">
        <v>308</v>
      </c>
      <c r="B50" s="1" t="s">
        <v>266</v>
      </c>
      <c r="C50" s="3" t="n">
        <v>-12993</v>
      </c>
      <c r="D50" s="3" t="n">
        <v>-21947</v>
      </c>
      <c r="E50" s="3" t="n">
        <v>-13229</v>
      </c>
      <c r="F50" s="3" t="n">
        <v>-21528</v>
      </c>
      <c r="G50" s="6" t="n">
        <f aca="true">(INDIRECT("RC[-4]",0)-INDIRECT("RC[-2]",0))/INDIRECT("RC[-2]",0)</f>
        <v>-0.0178395948295412</v>
      </c>
      <c r="H50" s="6" t="n">
        <f aca="true">(INDIRECT("RC[-4]",0)-INDIRECT("RC[-2]",0))/INDIRECT("RC[-2]",0)</f>
        <v>0.0194630248978075</v>
      </c>
    </row>
    <row r="51" customFormat="false" ht="16" hidden="false" customHeight="false" outlineLevel="0" collapsed="false">
      <c r="A51" s="1" t="s">
        <v>309</v>
      </c>
      <c r="B51" s="1" t="s">
        <v>266</v>
      </c>
      <c r="C51" s="3" t="n">
        <v>-8734</v>
      </c>
      <c r="D51" s="3" t="n">
        <v>-18378</v>
      </c>
      <c r="E51" s="3" t="n">
        <v>-9035</v>
      </c>
      <c r="F51" s="3" t="n">
        <v>-18570</v>
      </c>
      <c r="G51" s="6" t="n">
        <f aca="true">(INDIRECT("RC[-4]",0)-INDIRECT("RC[-2]",0))/INDIRECT("RC[-2]",0)</f>
        <v>-0.0333148865522966</v>
      </c>
      <c r="H51" s="6" t="n">
        <f aca="true">(INDIRECT("RC[-4]",0)-INDIRECT("RC[-2]",0))/INDIRECT("RC[-2]",0)</f>
        <v>-0.0103392568659128</v>
      </c>
    </row>
    <row r="52" customFormat="false" ht="16" hidden="false" customHeight="false" outlineLevel="0" collapsed="false">
      <c r="A52" s="1" t="s">
        <v>310</v>
      </c>
      <c r="B52" s="1" t="s">
        <v>269</v>
      </c>
      <c r="C52" s="3" t="n">
        <v>-4259</v>
      </c>
      <c r="D52" s="3" t="n">
        <v>-3569</v>
      </c>
      <c r="E52" s="3" t="n">
        <v>-4194</v>
      </c>
      <c r="F52" s="3" t="n">
        <v>-2958</v>
      </c>
      <c r="G52" s="6" t="n">
        <f aca="true">(INDIRECT("RC[-4]",0)-INDIRECT("RC[-2]",0))/INDIRECT("RC[-2]",0)</f>
        <v>0.0154983309489747</v>
      </c>
      <c r="H52" s="6" t="n">
        <f aca="true">(INDIRECT("RC[-4]",0)-INDIRECT("RC[-2]",0))/INDIRECT("RC[-2]",0)</f>
        <v>0.206558485463151</v>
      </c>
    </row>
    <row r="53" customFormat="false" ht="16" hidden="false" customHeight="false" outlineLevel="0" collapsed="false">
      <c r="A53" s="1" t="s">
        <v>311</v>
      </c>
      <c r="B53" s="1" t="s">
        <v>271</v>
      </c>
      <c r="C53" s="3" t="n">
        <v>23537</v>
      </c>
      <c r="D53" s="3" t="n">
        <v>43511</v>
      </c>
      <c r="E53" s="3" t="n">
        <v>17142</v>
      </c>
      <c r="F53" s="3" t="n">
        <v>34339</v>
      </c>
      <c r="G53" s="6" t="n">
        <f aca="true">(INDIRECT("RC[-4]",0)-INDIRECT("RC[-2]",0))/INDIRECT("RC[-2]",0)</f>
        <v>0.373060319682651</v>
      </c>
      <c r="H53" s="6" t="n">
        <f aca="true">(INDIRECT("RC[-4]",0)-INDIRECT("RC[-2]",0))/INDIRECT("RC[-2]",0)</f>
        <v>0.267101546346719</v>
      </c>
    </row>
    <row r="54" customFormat="false" ht="16" hidden="false" customHeight="false" outlineLevel="0" collapsed="false">
      <c r="A54" s="1" t="s">
        <v>312</v>
      </c>
      <c r="B54" s="1" t="s">
        <v>273</v>
      </c>
      <c r="C54" s="3" t="n">
        <v>-7274</v>
      </c>
      <c r="D54" s="3" t="n">
        <v>-14160</v>
      </c>
      <c r="E54" s="3" t="n">
        <v>-4866</v>
      </c>
      <c r="F54" s="3" t="n">
        <v>-10905</v>
      </c>
      <c r="G54" s="6" t="n">
        <f aca="true">(INDIRECT("RC[-4]",0)-INDIRECT("RC[-2]",0))/INDIRECT("RC[-2]",0)</f>
        <v>0.494862309905466</v>
      </c>
      <c r="H54" s="6" t="n">
        <f aca="true">(INDIRECT("RC[-4]",0)-INDIRECT("RC[-2]",0))/INDIRECT("RC[-2]",0)</f>
        <v>0.298486932599725</v>
      </c>
    </row>
    <row r="55" customFormat="false" ht="16" hidden="false" customHeight="false" outlineLevel="0" collapsed="false">
      <c r="A55" s="1" t="s">
        <v>313</v>
      </c>
      <c r="B55" s="1" t="s">
        <v>275</v>
      </c>
      <c r="C55" s="3" t="n">
        <v>-6993</v>
      </c>
      <c r="D55" s="3" t="n">
        <v>-14411</v>
      </c>
      <c r="E55" s="3" t="n">
        <v>-4560</v>
      </c>
      <c r="F55" s="3" t="n">
        <v>-10311</v>
      </c>
      <c r="G55" s="6" t="n">
        <f aca="true">(INDIRECT("RC[-4]",0)-INDIRECT("RC[-2]",0))/INDIRECT("RC[-2]",0)</f>
        <v>0.533552631578947</v>
      </c>
      <c r="H55" s="6" t="n">
        <f aca="true">(INDIRECT("RC[-4]",0)-INDIRECT("RC[-2]",0))/INDIRECT("RC[-2]",0)</f>
        <v>0.397633595189603</v>
      </c>
    </row>
    <row r="56" customFormat="false" ht="16" hidden="false" customHeight="false" outlineLevel="0" collapsed="false">
      <c r="A56" s="1" t="s">
        <v>314</v>
      </c>
      <c r="B56" s="1" t="s">
        <v>277</v>
      </c>
      <c r="C56" s="3" t="n">
        <v>-281</v>
      </c>
      <c r="D56" s="3" t="n">
        <v>251</v>
      </c>
      <c r="E56" s="3" t="n">
        <v>-306</v>
      </c>
      <c r="F56" s="3" t="n">
        <v>-594</v>
      </c>
      <c r="G56" s="6" t="n">
        <f aca="true">(INDIRECT("RC[-4]",0)-INDIRECT("RC[-2]",0))/INDIRECT("RC[-2]",0)</f>
        <v>-0.0816993464052288</v>
      </c>
      <c r="H56" s="6" t="n">
        <f aca="true">(INDIRECT("RC[-4]",0)-INDIRECT("RC[-2]",0))/INDIRECT("RC[-2]",0)</f>
        <v>-1.42255892255892</v>
      </c>
    </row>
    <row r="57" customFormat="false" ht="16" hidden="false" customHeight="false" outlineLevel="0" collapsed="false">
      <c r="A57" s="1" t="s">
        <v>315</v>
      </c>
      <c r="B57" s="1" t="s">
        <v>279</v>
      </c>
      <c r="C57" s="3" t="n">
        <v>16263</v>
      </c>
      <c r="D57" s="3" t="n">
        <v>29351</v>
      </c>
      <c r="E57" s="3" t="n">
        <v>12276</v>
      </c>
      <c r="F57" s="3" t="n">
        <v>23434</v>
      </c>
      <c r="G57" s="6" t="n">
        <f aca="true">(INDIRECT("RC[-4]",0)-INDIRECT("RC[-2]",0))/INDIRECT("RC[-2]",0)</f>
        <v>0.324780058651026</v>
      </c>
      <c r="H57" s="6" t="n">
        <f aca="true">(INDIRECT("RC[-4]",0)-INDIRECT("RC[-2]",0))/INDIRECT("RC[-2]",0)</f>
        <v>0.25249637279167</v>
      </c>
    </row>
    <row r="58" customFormat="false" ht="16" hidden="false" customHeight="false" outlineLevel="0" collapsed="false">
      <c r="A58" s="1" t="s">
        <v>316</v>
      </c>
      <c r="B58" s="1" t="s">
        <v>317</v>
      </c>
      <c r="C58" s="3" t="n">
        <v>-4</v>
      </c>
      <c r="D58" s="3" t="n">
        <v>-27</v>
      </c>
      <c r="E58" s="3" t="n">
        <v>362</v>
      </c>
      <c r="F58" s="3" t="n">
        <v>362</v>
      </c>
      <c r="G58" s="6" t="n">
        <f aca="true">(INDIRECT("RC[-4]",0)-INDIRECT("RC[-2]",0))/INDIRECT("RC[-2]",0)</f>
        <v>-1.01104972375691</v>
      </c>
      <c r="H58" s="6" t="n">
        <f aca="true">(INDIRECT("RC[-4]",0)-INDIRECT("RC[-2]",0))/INDIRECT("RC[-2]",0)</f>
        <v>-1.07458563535912</v>
      </c>
    </row>
    <row r="59" customFormat="false" ht="16" hidden="false" customHeight="false" outlineLevel="0" collapsed="false">
      <c r="A59" s="1" t="s">
        <v>318</v>
      </c>
      <c r="B59" s="1" t="s">
        <v>319</v>
      </c>
      <c r="C59" s="3" t="n">
        <v>-4</v>
      </c>
      <c r="D59" s="3" t="n">
        <v>-27</v>
      </c>
      <c r="E59" s="3" t="n">
        <v>362</v>
      </c>
      <c r="F59" s="3" t="n">
        <v>362</v>
      </c>
      <c r="G59" s="6" t="n">
        <f aca="true">(INDIRECT("RC[-4]",0)-INDIRECT("RC[-2]",0))/INDIRECT("RC[-2]",0)</f>
        <v>-1.01104972375691</v>
      </c>
      <c r="H59" s="6" t="n">
        <f aca="true">(INDIRECT("RC[-4]",0)-INDIRECT("RC[-2]",0))/INDIRECT("RC[-2]",0)</f>
        <v>-1.07458563535912</v>
      </c>
    </row>
    <row r="60" customFormat="false" ht="16" hidden="false" customHeight="false" outlineLevel="0" collapsed="false">
      <c r="A60" s="1" t="s">
        <v>320</v>
      </c>
      <c r="B60" s="1" t="s">
        <v>321</v>
      </c>
      <c r="C60" s="3" t="n">
        <v>16259</v>
      </c>
      <c r="D60" s="3" t="n">
        <v>29324</v>
      </c>
      <c r="E60" s="3" t="n">
        <v>12638</v>
      </c>
      <c r="F60" s="3" t="n">
        <v>23796</v>
      </c>
      <c r="G60" s="6" t="n">
        <f aca="true">(INDIRECT("RC[-4]",0)-INDIRECT("RC[-2]",0))/INDIRECT("RC[-2]",0)</f>
        <v>0.286516853932584</v>
      </c>
      <c r="H60" s="6" t="n">
        <f aca="true">(INDIRECT("RC[-4]",0)-INDIRECT("RC[-2]",0))/INDIRECT("RC[-2]",0)</f>
        <v>0.23230795091612</v>
      </c>
    </row>
    <row r="61" customFormat="false" ht="16" hidden="false" customHeight="false" outlineLevel="0" collapsed="false">
      <c r="A61" s="1" t="s">
        <v>322</v>
      </c>
      <c r="B61" s="1" t="s">
        <v>323</v>
      </c>
      <c r="C61" s="3" t="n">
        <v>16255</v>
      </c>
      <c r="D61" s="3" t="n">
        <v>29317</v>
      </c>
      <c r="E61" s="3" t="n">
        <v>12635</v>
      </c>
      <c r="F61" s="3" t="n">
        <v>23790</v>
      </c>
      <c r="G61" s="6" t="n">
        <f aca="true">(INDIRECT("RC[-4]",0)-INDIRECT("RC[-2]",0))/INDIRECT("RC[-2]",0)</f>
        <v>0.286505738029284</v>
      </c>
      <c r="H61" s="6" t="n">
        <f aca="true">(INDIRECT("RC[-4]",0)-INDIRECT("RC[-2]",0))/INDIRECT("RC[-2]",0)</f>
        <v>0.232324506094998</v>
      </c>
    </row>
    <row r="62" customFormat="false" ht="16" hidden="false" customHeight="false" outlineLevel="0" collapsed="false">
      <c r="A62" s="1" t="s">
        <v>324</v>
      </c>
      <c r="B62" s="1" t="s">
        <v>325</v>
      </c>
      <c r="C62" s="3" t="n">
        <v>4</v>
      </c>
      <c r="D62" s="3" t="n">
        <v>7</v>
      </c>
      <c r="E62" s="3" t="n">
        <v>3</v>
      </c>
      <c r="F62" s="3" t="n">
        <v>6</v>
      </c>
      <c r="G62" s="6" t="n">
        <f aca="true">(INDIRECT("RC[-4]",0)-INDIRECT("RC[-2]",0))/INDIRECT("RC[-2]",0)</f>
        <v>0.333333333333333</v>
      </c>
      <c r="H62" s="6" t="n">
        <f aca="true">(INDIRECT("RC[-4]",0)-INDIRECT("RC[-2]",0))/INDIRECT("RC[-2]",0)</f>
        <v>0.166666666666667</v>
      </c>
    </row>
    <row r="63" customFormat="false" ht="16" hidden="false" customHeight="false" outlineLevel="0" collapsed="false">
      <c r="A63" s="1" t="s">
        <v>326</v>
      </c>
      <c r="B63" s="1" t="s">
        <v>283</v>
      </c>
      <c r="C63" s="3" t="n">
        <v>0.10223</v>
      </c>
      <c r="D63" s="3" t="n">
        <v>0.18437</v>
      </c>
      <c r="E63" s="3" t="n">
        <v>0.07946</v>
      </c>
      <c r="F63" s="3" t="n">
        <v>0.14691</v>
      </c>
      <c r="G63" s="6" t="n">
        <f aca="true">(INDIRECT("RC[-4]",0)-INDIRECT("RC[-2]",0))/INDIRECT("RC[-2]",0)</f>
        <v>0.286559275106972</v>
      </c>
      <c r="H63" s="6" t="n">
        <f aca="true">(INDIRECT("RC[-4]",0)-INDIRECT("RC[-2]",0))/INDIRECT("RC[-2]",0)</f>
        <v>0.254986045878429</v>
      </c>
    </row>
    <row r="64" customFormat="false" ht="16" hidden="false" customHeight="false" outlineLevel="0" collapsed="false">
      <c r="A64" s="1" t="s">
        <v>327</v>
      </c>
      <c r="B64" s="1" t="s">
        <v>283</v>
      </c>
      <c r="C64" s="3" t="n">
        <v>0.10228</v>
      </c>
      <c r="D64" s="3" t="n">
        <v>0.18459</v>
      </c>
      <c r="E64" s="3" t="n">
        <v>0.0772</v>
      </c>
      <c r="F64" s="3" t="n">
        <v>0.14738</v>
      </c>
      <c r="G64" s="6" t="n">
        <f aca="true">(INDIRECT("RC[-4]",0)-INDIRECT("RC[-2]",0))/INDIRECT("RC[-2]",0)</f>
        <v>0.324870466321244</v>
      </c>
      <c r="H64" s="6" t="n">
        <f aca="true">(INDIRECT("RC[-4]",0)-INDIRECT("RC[-2]",0))/INDIRECT("RC[-2]",0)</f>
        <v>0.252476591124983</v>
      </c>
    </row>
    <row r="65" customFormat="false" ht="16" hidden="false" customHeight="false" outlineLevel="0" collapsed="false">
      <c r="A65" s="1" t="s">
        <v>328</v>
      </c>
      <c r="B65" s="1" t="s">
        <v>286</v>
      </c>
      <c r="C65" s="3"/>
      <c r="D65" s="3" t="n">
        <f aca="false">VLOOKUP("3.05c",Resultado!A1:F10000,4,0)+VLOOKUP("7.04.01c",DVA!A1:D10000,3,0)</f>
        <v>49246</v>
      </c>
      <c r="E65" s="3"/>
      <c r="F65" s="3" t="n">
        <f aca="false">VLOOKUP("3.05c",Resultado!A1:F10000,6,0)+VLOOKUP("7.04.01c",DVA!A1:D10000,4,0)</f>
        <v>39405</v>
      </c>
      <c r="G65" s="6"/>
      <c r="H65" s="6" t="n">
        <f aca="true">(INDIRECT("RC[-4]",0)-INDIRECT("RC[-2]",0))/INDIRECT("RC[-2]",0)</f>
        <v>0.249739880725796</v>
      </c>
    </row>
    <row r="66" customFormat="false" ht="16" hidden="false" customHeight="false" outlineLevel="0" collapsed="false">
      <c r="A66" s="1" t="s">
        <v>287</v>
      </c>
      <c r="B66" s="1" t="s">
        <v>288</v>
      </c>
      <c r="C66" s="3" t="n">
        <v>159009</v>
      </c>
    </row>
    <row r="67" customFormat="false" ht="16" hidden="false" customHeight="false" outlineLevel="0" collapsed="false">
      <c r="A67" s="1" t="s">
        <v>289</v>
      </c>
      <c r="B67" s="1" t="s">
        <v>290</v>
      </c>
      <c r="C67" s="8" t="n">
        <v>4.75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1" width="12.72"/>
    <col collapsed="false" customWidth="true" hidden="false" outlineLevel="0" max="2" min="2" style="1" width="25.56"/>
    <col collapsed="false" customWidth="true" hidden="false" outlineLevel="0" max="8" min="3" style="1" width="12.72"/>
    <col collapsed="false" customWidth="true" hidden="false" outlineLevel="0" max="1025" min="9" style="1" width="7.32"/>
  </cols>
  <sheetData>
    <row r="1" customFormat="false" ht="28.25" hidden="false" customHeight="true" outlineLevel="0" collapsed="false">
      <c r="A1" s="2" t="s">
        <v>329</v>
      </c>
    </row>
    <row r="2" customFormat="false" ht="28.25" hidden="false" customHeight="true" outlineLevel="0" collapsed="false">
      <c r="A2" s="4" t="s">
        <v>4</v>
      </c>
      <c r="B2" s="4" t="s">
        <v>5</v>
      </c>
      <c r="C2" s="5" t="s">
        <v>6</v>
      </c>
      <c r="D2" s="5" t="s">
        <v>231</v>
      </c>
      <c r="E2" s="5" t="s">
        <v>232</v>
      </c>
      <c r="F2" s="5" t="s">
        <v>233</v>
      </c>
      <c r="G2" s="5" t="s">
        <v>234</v>
      </c>
      <c r="H2" s="5" t="s">
        <v>235</v>
      </c>
    </row>
    <row r="3" customFormat="false" ht="16" hidden="false" customHeight="false" outlineLevel="0" collapsed="false">
      <c r="A3" s="1" t="s">
        <v>330</v>
      </c>
      <c r="B3" s="1" t="s">
        <v>331</v>
      </c>
      <c r="C3" s="3" t="n">
        <v>16255</v>
      </c>
      <c r="D3" s="3" t="n">
        <v>29317</v>
      </c>
      <c r="E3" s="3" t="n">
        <v>12635</v>
      </c>
      <c r="F3" s="3" t="n">
        <v>23790</v>
      </c>
      <c r="G3" s="6" t="n">
        <f aca="true">(INDIRECT("RC[-4]",0)-INDIRECT("RC[-2]",0))/INDIRECT("RC[-2]",0)</f>
        <v>0.286505738029284</v>
      </c>
      <c r="H3" s="6" t="n">
        <f aca="true">(INDIRECT("RC[-4]",0)-INDIRECT("RC[-2]",0))/INDIRECT("RC[-2]",0)</f>
        <v>0.232324506094998</v>
      </c>
    </row>
    <row r="4" customFormat="false" ht="16" hidden="false" customHeight="false" outlineLevel="0" collapsed="false">
      <c r="A4" s="1" t="s">
        <v>332</v>
      </c>
      <c r="B4" s="1" t="s">
        <v>173</v>
      </c>
      <c r="C4" s="3" t="n">
        <v>-4101</v>
      </c>
      <c r="D4" s="3" t="n">
        <v>-3497</v>
      </c>
      <c r="E4" s="3" t="n">
        <v>-4486</v>
      </c>
      <c r="F4" s="3" t="n">
        <v>-3776</v>
      </c>
      <c r="G4" s="6" t="n">
        <f aca="true">(INDIRECT("RC[-4]",0)-INDIRECT("RC[-2]",0))/INDIRECT("RC[-2]",0)</f>
        <v>-0.0858225590726705</v>
      </c>
      <c r="H4" s="6" t="n">
        <f aca="true">(INDIRECT("RC[-4]",0)-INDIRECT("RC[-2]",0))/INDIRECT("RC[-2]",0)</f>
        <v>-0.0738877118644068</v>
      </c>
    </row>
    <row r="5" customFormat="false" ht="16" hidden="false" customHeight="false" outlineLevel="0" collapsed="false">
      <c r="A5" s="1" t="s">
        <v>333</v>
      </c>
      <c r="B5" s="1" t="s">
        <v>334</v>
      </c>
      <c r="C5" s="3" t="n">
        <v>-4101</v>
      </c>
      <c r="D5" s="3" t="n">
        <v>-3497</v>
      </c>
      <c r="E5" s="3" t="n">
        <v>-4091</v>
      </c>
      <c r="F5" s="3" t="n">
        <v>-2987</v>
      </c>
      <c r="G5" s="6" t="n">
        <f aca="true">(INDIRECT("RC[-4]",0)-INDIRECT("RC[-2]",0))/INDIRECT("RC[-2]",0)</f>
        <v>0.0024443901246639</v>
      </c>
      <c r="H5" s="6" t="n">
        <f aca="true">(INDIRECT("RC[-4]",0)-INDIRECT("RC[-2]",0))/INDIRECT("RC[-2]",0)</f>
        <v>0.170739872782056</v>
      </c>
    </row>
    <row r="6" customFormat="false" ht="16" hidden="false" customHeight="false" outlineLevel="0" collapsed="false">
      <c r="A6" s="1" t="s">
        <v>335</v>
      </c>
      <c r="B6" s="1" t="s">
        <v>336</v>
      </c>
      <c r="C6" s="3" t="n">
        <v>12154</v>
      </c>
      <c r="D6" s="3" t="n">
        <v>25820</v>
      </c>
      <c r="E6" s="3" t="n">
        <v>8149</v>
      </c>
      <c r="F6" s="3" t="n">
        <v>20014</v>
      </c>
      <c r="G6" s="6" t="n">
        <f aca="true">(INDIRECT("RC[-4]",0)-INDIRECT("RC[-2]",0))/INDIRECT("RC[-2]",0)</f>
        <v>0.491471346177445</v>
      </c>
      <c r="H6" s="6" t="n">
        <f aca="true">(INDIRECT("RC[-4]",0)-INDIRECT("RC[-2]",0))/INDIRECT("RC[-2]",0)</f>
        <v>0.290096932147497</v>
      </c>
    </row>
    <row r="7" customFormat="false" ht="28.25" hidden="false" customHeight="true" outlineLevel="0" collapsed="false">
      <c r="A7" s="2" t="s">
        <v>337</v>
      </c>
    </row>
    <row r="8" customFormat="false" ht="28.25" hidden="false" customHeight="true" outlineLevel="0" collapsed="false">
      <c r="A8" s="4" t="s">
        <v>4</v>
      </c>
      <c r="B8" s="4" t="s">
        <v>5</v>
      </c>
      <c r="C8" s="5" t="s">
        <v>6</v>
      </c>
      <c r="D8" s="5" t="s">
        <v>231</v>
      </c>
      <c r="E8" s="5" t="s">
        <v>232</v>
      </c>
      <c r="F8" s="5" t="s">
        <v>233</v>
      </c>
      <c r="G8" s="5" t="s">
        <v>234</v>
      </c>
      <c r="H8" s="5" t="s">
        <v>235</v>
      </c>
    </row>
    <row r="9" customFormat="false" ht="16" hidden="false" customHeight="false" outlineLevel="0" collapsed="false">
      <c r="A9" s="1" t="s">
        <v>338</v>
      </c>
      <c r="B9" s="1" t="s">
        <v>339</v>
      </c>
      <c r="C9" s="3" t="n">
        <v>16259</v>
      </c>
      <c r="D9" s="3" t="n">
        <v>29324</v>
      </c>
      <c r="E9" s="3" t="n">
        <v>12638</v>
      </c>
      <c r="F9" s="3" t="n">
        <v>23796</v>
      </c>
      <c r="G9" s="6" t="n">
        <f aca="true">(INDIRECT("RC[-4]",0)-INDIRECT("RC[-2]",0))/INDIRECT("RC[-2]",0)</f>
        <v>0.286516853932584</v>
      </c>
      <c r="H9" s="6" t="n">
        <f aca="true">(INDIRECT("RC[-4]",0)-INDIRECT("RC[-2]",0))/INDIRECT("RC[-2]",0)</f>
        <v>0.23230795091612</v>
      </c>
    </row>
    <row r="10" customFormat="false" ht="16" hidden="false" customHeight="false" outlineLevel="0" collapsed="false">
      <c r="A10" s="1" t="s">
        <v>340</v>
      </c>
      <c r="B10" s="1" t="s">
        <v>173</v>
      </c>
      <c r="C10" s="3" t="n">
        <v>-4101</v>
      </c>
      <c r="D10" s="3" t="n">
        <v>-3497</v>
      </c>
      <c r="E10" s="3" t="n">
        <v>-4486</v>
      </c>
      <c r="F10" s="3" t="n">
        <v>-3776</v>
      </c>
      <c r="G10" s="6" t="n">
        <f aca="true">(INDIRECT("RC[-4]",0)-INDIRECT("RC[-2]",0))/INDIRECT("RC[-2]",0)</f>
        <v>-0.0858225590726705</v>
      </c>
      <c r="H10" s="6" t="n">
        <f aca="true">(INDIRECT("RC[-4]",0)-INDIRECT("RC[-2]",0))/INDIRECT("RC[-2]",0)</f>
        <v>-0.0738877118644068</v>
      </c>
    </row>
    <row r="11" customFormat="false" ht="16" hidden="false" customHeight="false" outlineLevel="0" collapsed="false">
      <c r="A11" s="1" t="s">
        <v>341</v>
      </c>
      <c r="B11" s="1" t="s">
        <v>334</v>
      </c>
      <c r="C11" s="3" t="n">
        <v>-4101</v>
      </c>
      <c r="D11" s="3" t="n">
        <v>-3497</v>
      </c>
      <c r="E11" s="3" t="n">
        <v>-4091</v>
      </c>
      <c r="F11" s="3" t="n">
        <v>-2987</v>
      </c>
      <c r="G11" s="6" t="n">
        <f aca="true">(INDIRECT("RC[-4]",0)-INDIRECT("RC[-2]",0))/INDIRECT("RC[-2]",0)</f>
        <v>0.0024443901246639</v>
      </c>
      <c r="H11" s="6" t="n">
        <f aca="true">(INDIRECT("RC[-4]",0)-INDIRECT("RC[-2]",0))/INDIRECT("RC[-2]",0)</f>
        <v>0.170739872782056</v>
      </c>
    </row>
    <row r="12" customFormat="false" ht="16" hidden="false" customHeight="false" outlineLevel="0" collapsed="false">
      <c r="A12" s="1" t="s">
        <v>342</v>
      </c>
      <c r="B12" s="1" t="s">
        <v>343</v>
      </c>
      <c r="C12" s="3" t="n">
        <v>12158</v>
      </c>
      <c r="D12" s="3" t="n">
        <v>25827</v>
      </c>
      <c r="E12" s="3" t="n">
        <v>8152</v>
      </c>
      <c r="F12" s="3" t="n">
        <v>20020</v>
      </c>
      <c r="G12" s="6" t="n">
        <f aca="true">(INDIRECT("RC[-4]",0)-INDIRECT("RC[-2]",0))/INDIRECT("RC[-2]",0)</f>
        <v>0.491413150147203</v>
      </c>
      <c r="H12" s="6" t="n">
        <f aca="true">(INDIRECT("RC[-4]",0)-INDIRECT("RC[-2]",0))/INDIRECT("RC[-2]",0)</f>
        <v>0.29005994005994</v>
      </c>
    </row>
    <row r="13" customFormat="false" ht="16" hidden="false" customHeight="false" outlineLevel="0" collapsed="false">
      <c r="A13" s="1" t="s">
        <v>344</v>
      </c>
      <c r="B13" s="1" t="s">
        <v>323</v>
      </c>
      <c r="C13" s="3" t="n">
        <v>12154</v>
      </c>
      <c r="D13" s="3" t="n">
        <v>25820</v>
      </c>
      <c r="E13" s="3" t="n">
        <v>8149</v>
      </c>
      <c r="F13" s="3" t="n">
        <v>20014</v>
      </c>
      <c r="G13" s="6" t="n">
        <f aca="true">(INDIRECT("RC[-4]",0)-INDIRECT("RC[-2]",0))/INDIRECT("RC[-2]",0)</f>
        <v>0.491471346177445</v>
      </c>
      <c r="H13" s="6" t="n">
        <f aca="true">(INDIRECT("RC[-4]",0)-INDIRECT("RC[-2]",0))/INDIRECT("RC[-2]",0)</f>
        <v>0.290096932147497</v>
      </c>
    </row>
    <row r="14" customFormat="false" ht="16" hidden="false" customHeight="false" outlineLevel="0" collapsed="false">
      <c r="A14" s="1" t="s">
        <v>345</v>
      </c>
      <c r="B14" s="1" t="s">
        <v>325</v>
      </c>
      <c r="C14" s="3" t="n">
        <v>4</v>
      </c>
      <c r="D14" s="3" t="n">
        <v>7</v>
      </c>
      <c r="E14" s="3" t="n">
        <v>3</v>
      </c>
      <c r="F14" s="3" t="n">
        <v>6</v>
      </c>
      <c r="G14" s="6" t="n">
        <f aca="true">(INDIRECT("RC[-4]",0)-INDIRECT("RC[-2]",0))/INDIRECT("RC[-2]",0)</f>
        <v>0.333333333333333</v>
      </c>
      <c r="H14" s="6" t="n">
        <f aca="true">(INDIRECT("RC[-4]",0)-INDIRECT("RC[-2]",0))/INDIRECT("RC[-2]",0)</f>
        <v>0.166666666666667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41" activeCellId="0" sqref="B41"/>
    </sheetView>
  </sheetViews>
  <sheetFormatPr defaultRowHeight="16" zeroHeight="false" outlineLevelRow="0" outlineLevelCol="0"/>
  <cols>
    <col collapsed="false" customWidth="true" hidden="false" outlineLevel="0" max="1" min="1" style="1" width="12.72"/>
    <col collapsed="false" customWidth="true" hidden="false" outlineLevel="0" max="2" min="2" style="1" width="52.95"/>
    <col collapsed="false" customWidth="true" hidden="false" outlineLevel="0" max="5" min="3" style="1" width="12.72"/>
    <col collapsed="false" customWidth="true" hidden="false" outlineLevel="0" max="1025" min="6" style="1" width="7.32"/>
  </cols>
  <sheetData>
    <row r="1" customFormat="false" ht="28.25" hidden="false" customHeight="true" outlineLevel="0" collapsed="false">
      <c r="A1" s="2" t="s">
        <v>346</v>
      </c>
    </row>
    <row r="2" customFormat="false" ht="28.25" hidden="false" customHeight="true" outlineLevel="0" collapsed="false">
      <c r="A2" s="4" t="s">
        <v>4</v>
      </c>
      <c r="B2" s="4" t="s">
        <v>5</v>
      </c>
      <c r="C2" s="5" t="s">
        <v>347</v>
      </c>
      <c r="D2" s="5" t="s">
        <v>348</v>
      </c>
      <c r="E2" s="5" t="s">
        <v>8</v>
      </c>
    </row>
    <row r="3" customFormat="false" ht="16" hidden="false" customHeight="false" outlineLevel="0" collapsed="false">
      <c r="A3" s="1" t="s">
        <v>349</v>
      </c>
      <c r="B3" s="1" t="s">
        <v>350</v>
      </c>
      <c r="C3" s="3" t="n">
        <v>-2768</v>
      </c>
      <c r="D3" s="3" t="n">
        <v>25429</v>
      </c>
      <c r="E3" s="6" t="n">
        <f aca="true">(INDIRECT("RC[-2]",0)-INDIRECT("RC[-1]",0))/INDIRECT("RC[-1]",0)</f>
        <v>-1.10885209799835</v>
      </c>
    </row>
    <row r="4" customFormat="false" ht="16" hidden="false" customHeight="false" outlineLevel="0" collapsed="false">
      <c r="A4" s="1" t="s">
        <v>351</v>
      </c>
      <c r="B4" s="1" t="s">
        <v>352</v>
      </c>
      <c r="C4" s="3" t="n">
        <v>70961</v>
      </c>
      <c r="D4" s="3" t="n">
        <v>50142</v>
      </c>
      <c r="E4" s="6" t="n">
        <f aca="true">(INDIRECT("RC[-2]",0)-INDIRECT("RC[-1]",0))/INDIRECT("RC[-1]",0)</f>
        <v>0.415200829643812</v>
      </c>
    </row>
    <row r="5" customFormat="false" ht="16" hidden="false" customHeight="false" outlineLevel="0" collapsed="false">
      <c r="A5" s="1" t="s">
        <v>353</v>
      </c>
      <c r="B5" s="1" t="s">
        <v>354</v>
      </c>
      <c r="C5" s="3" t="n">
        <v>39977</v>
      </c>
      <c r="D5" s="3" t="n">
        <v>31401</v>
      </c>
      <c r="E5" s="6" t="n">
        <f aca="true">(INDIRECT("RC[-2]",0)-INDIRECT("RC[-1]",0))/INDIRECT("RC[-1]",0)</f>
        <v>0.273112321263654</v>
      </c>
    </row>
    <row r="6" customFormat="false" ht="16" hidden="false" customHeight="false" outlineLevel="0" collapsed="false">
      <c r="A6" s="1" t="s">
        <v>355</v>
      </c>
      <c r="B6" s="1" t="s">
        <v>356</v>
      </c>
      <c r="C6" s="3" t="n">
        <v>7161</v>
      </c>
      <c r="D6" s="3" t="n">
        <v>8145</v>
      </c>
      <c r="E6" s="6" t="n">
        <f aca="true">(INDIRECT("RC[-2]",0)-INDIRECT("RC[-1]",0))/INDIRECT("RC[-1]",0)</f>
        <v>-0.120810313075506</v>
      </c>
    </row>
    <row r="7" customFormat="false" ht="16" hidden="false" customHeight="false" outlineLevel="0" collapsed="false">
      <c r="A7" s="1" t="s">
        <v>357</v>
      </c>
      <c r="B7" s="1" t="s">
        <v>358</v>
      </c>
      <c r="C7" s="3" t="n">
        <v>-5375</v>
      </c>
      <c r="D7" s="3" t="n">
        <v>-6047</v>
      </c>
      <c r="E7" s="6" t="n">
        <f aca="true">(INDIRECT("RC[-2]",0)-INDIRECT("RC[-1]",0))/INDIRECT("RC[-1]",0)</f>
        <v>-0.111129485695386</v>
      </c>
    </row>
    <row r="8" customFormat="false" ht="16" hidden="false" customHeight="false" outlineLevel="0" collapsed="false">
      <c r="A8" s="1" t="s">
        <v>359</v>
      </c>
      <c r="B8" s="1" t="s">
        <v>360</v>
      </c>
      <c r="C8" s="3" t="n">
        <v>6769</v>
      </c>
      <c r="D8" s="3" t="n">
        <v>215</v>
      </c>
      <c r="E8" s="6" t="n">
        <f aca="true">(INDIRECT("RC[-2]",0)-INDIRECT("RC[-1]",0))/INDIRECT("RC[-1]",0)</f>
        <v>30.4837209302326</v>
      </c>
    </row>
    <row r="9" customFormat="false" ht="16" hidden="false" customHeight="false" outlineLevel="0" collapsed="false">
      <c r="A9" s="1" t="s">
        <v>361</v>
      </c>
      <c r="B9" s="1" t="s">
        <v>362</v>
      </c>
      <c r="C9" s="3" t="n">
        <v>1383</v>
      </c>
      <c r="D9" s="3" t="n">
        <v>-113</v>
      </c>
      <c r="E9" s="6" t="n">
        <f aca="true">(INDIRECT("RC[-2]",0)-INDIRECT("RC[-1]",0))/INDIRECT("RC[-1]",0)</f>
        <v>-13.2389380530973</v>
      </c>
    </row>
    <row r="10" customFormat="false" ht="16" hidden="false" customHeight="false" outlineLevel="0" collapsed="false">
      <c r="A10" s="1" t="s">
        <v>363</v>
      </c>
      <c r="B10" s="1" t="s">
        <v>364</v>
      </c>
      <c r="C10" s="3" t="n">
        <v>190</v>
      </c>
      <c r="D10" s="3" t="n">
        <v>-1835</v>
      </c>
      <c r="E10" s="6" t="n">
        <f aca="true">(INDIRECT("RC[-2]",0)-INDIRECT("RC[-1]",0))/INDIRECT("RC[-1]",0)</f>
        <v>-1.10354223433243</v>
      </c>
    </row>
    <row r="11" customFormat="false" ht="16" hidden="false" customHeight="false" outlineLevel="0" collapsed="false">
      <c r="A11" s="1" t="s">
        <v>365</v>
      </c>
      <c r="B11" s="1" t="s">
        <v>366</v>
      </c>
      <c r="C11" s="3" t="n">
        <v>1086</v>
      </c>
      <c r="D11" s="3" t="n">
        <v>3612</v>
      </c>
      <c r="E11" s="6" t="n">
        <f aca="true">(INDIRECT("RC[-2]",0)-INDIRECT("RC[-1]",0))/INDIRECT("RC[-1]",0)</f>
        <v>-0.699335548172757</v>
      </c>
    </row>
    <row r="12" customFormat="false" ht="16" hidden="false" customHeight="false" outlineLevel="0" collapsed="false">
      <c r="A12" s="1" t="s">
        <v>367</v>
      </c>
      <c r="B12" s="1" t="s">
        <v>368</v>
      </c>
      <c r="C12" s="3" t="n">
        <v>5365</v>
      </c>
      <c r="D12" s="3" t="n">
        <v>4172</v>
      </c>
      <c r="E12" s="6" t="n">
        <f aca="true">(INDIRECT("RC[-2]",0)-INDIRECT("RC[-1]",0))/INDIRECT("RC[-1]",0)</f>
        <v>0.285953978906999</v>
      </c>
    </row>
    <row r="13" customFormat="false" ht="16" hidden="false" customHeight="false" outlineLevel="0" collapsed="false">
      <c r="A13" s="1" t="s">
        <v>369</v>
      </c>
      <c r="B13" s="1" t="s">
        <v>175</v>
      </c>
      <c r="C13" s="3" t="n">
        <v>-1682</v>
      </c>
      <c r="D13" s="3" t="n">
        <v>3391</v>
      </c>
      <c r="E13" s="6" t="n">
        <f aca="true">(INDIRECT("RC[-2]",0)-INDIRECT("RC[-1]",0))/INDIRECT("RC[-1]",0)</f>
        <v>-1.49601887348865</v>
      </c>
    </row>
    <row r="14" customFormat="false" ht="16" hidden="false" customHeight="false" outlineLevel="0" collapsed="false">
      <c r="A14" s="1" t="s">
        <v>370</v>
      </c>
      <c r="B14" s="1" t="s">
        <v>138</v>
      </c>
      <c r="C14" s="3" t="n">
        <v>-2722</v>
      </c>
      <c r="D14" s="3" t="n">
        <v>951</v>
      </c>
      <c r="E14" s="6" t="n">
        <f aca="true">(INDIRECT("RC[-2]",0)-INDIRECT("RC[-1]",0))/INDIRECT("RC[-1]",0)</f>
        <v>-3.86225026288118</v>
      </c>
    </row>
    <row r="15" customFormat="false" ht="16" hidden="false" customHeight="false" outlineLevel="0" collapsed="false">
      <c r="A15" s="1" t="s">
        <v>371</v>
      </c>
      <c r="B15" s="1" t="s">
        <v>372</v>
      </c>
      <c r="C15" s="3" t="n">
        <v>-3645</v>
      </c>
      <c r="D15" s="3" t="n">
        <v>-2734</v>
      </c>
      <c r="E15" s="6" t="n">
        <f aca="true">(INDIRECT("RC[-2]",0)-INDIRECT("RC[-1]",0))/INDIRECT("RC[-1]",0)</f>
        <v>0.333211411850768</v>
      </c>
    </row>
    <row r="16" customFormat="false" ht="16" hidden="false" customHeight="false" outlineLevel="0" collapsed="false">
      <c r="A16" s="1" t="s">
        <v>373</v>
      </c>
      <c r="B16" s="1" t="s">
        <v>374</v>
      </c>
      <c r="C16" s="3" t="n">
        <v>-443</v>
      </c>
      <c r="D16" s="3" t="n">
        <v>-581</v>
      </c>
      <c r="E16" s="6" t="n">
        <f aca="true">(INDIRECT("RC[-2]",0)-INDIRECT("RC[-1]",0))/INDIRECT("RC[-1]",0)</f>
        <v>-0.237521514629948</v>
      </c>
    </row>
    <row r="17" customFormat="false" ht="16" hidden="false" customHeight="false" outlineLevel="0" collapsed="false">
      <c r="A17" s="1" t="s">
        <v>375</v>
      </c>
      <c r="B17" s="1" t="s">
        <v>376</v>
      </c>
      <c r="C17" s="3" t="n">
        <v>8810</v>
      </c>
      <c r="D17" s="3" t="n">
        <v>-3731</v>
      </c>
      <c r="E17" s="6" t="n">
        <f aca="true">(INDIRECT("RC[-2]",0)-INDIRECT("RC[-1]",0))/INDIRECT("RC[-1]",0)</f>
        <v>-3.36129723934602</v>
      </c>
    </row>
    <row r="18" customFormat="false" ht="16" hidden="false" customHeight="false" outlineLevel="0" collapsed="false">
      <c r="A18" s="1" t="s">
        <v>377</v>
      </c>
      <c r="B18" s="1" t="s">
        <v>378</v>
      </c>
      <c r="C18" s="3" t="n">
        <v>3307</v>
      </c>
      <c r="D18" s="3" t="n">
        <v>5461</v>
      </c>
      <c r="E18" s="6" t="n">
        <f aca="true">(INDIRECT("RC[-2]",0)-INDIRECT("RC[-1]",0))/INDIRECT("RC[-1]",0)</f>
        <v>-0.394433253982787</v>
      </c>
    </row>
    <row r="19" customFormat="false" ht="16" hidden="false" customHeight="false" outlineLevel="0" collapsed="false">
      <c r="A19" s="1" t="s">
        <v>379</v>
      </c>
      <c r="B19" s="1" t="s">
        <v>380</v>
      </c>
      <c r="C19" s="3" t="n">
        <v>2228</v>
      </c>
      <c r="D19" s="3" t="n">
        <v>2208</v>
      </c>
      <c r="E19" s="6" t="n">
        <f aca="true">(INDIRECT("RC[-2]",0)-INDIRECT("RC[-1]",0))/INDIRECT("RC[-1]",0)</f>
        <v>0.00905797101449275</v>
      </c>
    </row>
    <row r="20" customFormat="false" ht="16" hidden="false" customHeight="false" outlineLevel="0" collapsed="false">
      <c r="A20" s="1" t="s">
        <v>381</v>
      </c>
      <c r="B20" s="1" t="s">
        <v>382</v>
      </c>
      <c r="C20" s="3" t="n">
        <v>7516</v>
      </c>
      <c r="D20" s="3" t="n">
        <v>4184</v>
      </c>
      <c r="E20" s="6" t="n">
        <f aca="true">(INDIRECT("RC[-2]",0)-INDIRECT("RC[-1]",0))/INDIRECT("RC[-1]",0)</f>
        <v>0.796367112810708</v>
      </c>
    </row>
    <row r="21" customFormat="false" ht="16" hidden="false" customHeight="false" outlineLevel="0" collapsed="false">
      <c r="A21" s="1" t="s">
        <v>383</v>
      </c>
      <c r="B21" s="1" t="s">
        <v>384</v>
      </c>
      <c r="C21" s="3" t="n">
        <v>-61563</v>
      </c>
      <c r="D21" s="3" t="n">
        <v>-15879</v>
      </c>
      <c r="E21" s="6" t="n">
        <f aca="true">(INDIRECT("RC[-2]",0)-INDIRECT("RC[-1]",0))/INDIRECT("RC[-1]",0)</f>
        <v>2.87700736822218</v>
      </c>
    </row>
    <row r="22" customFormat="false" ht="16" hidden="false" customHeight="false" outlineLevel="0" collapsed="false">
      <c r="A22" s="1" t="s">
        <v>385</v>
      </c>
      <c r="B22" s="1" t="s">
        <v>386</v>
      </c>
      <c r="C22" s="3" t="n">
        <v>-23146</v>
      </c>
      <c r="D22" s="3" t="n">
        <v>-5519</v>
      </c>
      <c r="E22" s="6" t="n">
        <f aca="true">(INDIRECT("RC[-2]",0)-INDIRECT("RC[-1]",0))/INDIRECT("RC[-1]",0)</f>
        <v>3.19387570211995</v>
      </c>
    </row>
    <row r="23" customFormat="false" ht="16" hidden="false" customHeight="false" outlineLevel="0" collapsed="false">
      <c r="A23" s="1" t="s">
        <v>387</v>
      </c>
      <c r="B23" s="1" t="s">
        <v>388</v>
      </c>
      <c r="C23" s="3" t="n">
        <v>-3391</v>
      </c>
      <c r="D23" s="3" t="n">
        <v>617</v>
      </c>
      <c r="E23" s="6" t="n">
        <f aca="true">(INDIRECT("RC[-2]",0)-INDIRECT("RC[-1]",0))/INDIRECT("RC[-1]",0)</f>
        <v>-6.49594813614263</v>
      </c>
    </row>
    <row r="24" customFormat="false" ht="16" hidden="false" customHeight="false" outlineLevel="0" collapsed="false">
      <c r="A24" s="1" t="s">
        <v>389</v>
      </c>
      <c r="B24" s="1" t="s">
        <v>390</v>
      </c>
      <c r="C24" s="3" t="n">
        <v>-18966</v>
      </c>
      <c r="D24" s="3" t="n">
        <v>-19189</v>
      </c>
      <c r="E24" s="6" t="n">
        <f aca="true">(INDIRECT("RC[-2]",0)-INDIRECT("RC[-1]",0))/INDIRECT("RC[-1]",0)</f>
        <v>-0.0116212413361822</v>
      </c>
    </row>
    <row r="25" customFormat="false" ht="16" hidden="false" customHeight="false" outlineLevel="0" collapsed="false">
      <c r="A25" s="1" t="s">
        <v>391</v>
      </c>
      <c r="B25" s="1" t="s">
        <v>392</v>
      </c>
      <c r="C25" s="3" t="n">
        <v>-4736</v>
      </c>
      <c r="D25" s="3" t="n">
        <v>-1231</v>
      </c>
      <c r="E25" s="6" t="n">
        <f aca="true">(INDIRECT("RC[-2]",0)-INDIRECT("RC[-1]",0))/INDIRECT("RC[-1]",0)</f>
        <v>2.84727863525589</v>
      </c>
    </row>
    <row r="26" customFormat="false" ht="16" hidden="false" customHeight="false" outlineLevel="0" collapsed="false">
      <c r="A26" s="1" t="s">
        <v>393</v>
      </c>
      <c r="B26" s="1" t="s">
        <v>394</v>
      </c>
      <c r="C26" s="3" t="n">
        <v>-875</v>
      </c>
      <c r="D26" s="3" t="n">
        <v>-1235</v>
      </c>
      <c r="E26" s="6" t="n">
        <f aca="true">(INDIRECT("RC[-2]",0)-INDIRECT("RC[-1]",0))/INDIRECT("RC[-1]",0)</f>
        <v>-0.291497975708502</v>
      </c>
    </row>
    <row r="27" customFormat="false" ht="16" hidden="false" customHeight="false" outlineLevel="0" collapsed="false">
      <c r="A27" s="1" t="s">
        <v>395</v>
      </c>
      <c r="B27" s="1" t="s">
        <v>396</v>
      </c>
      <c r="C27" s="3" t="n">
        <v>10709</v>
      </c>
      <c r="D27" s="3" t="n">
        <v>20762</v>
      </c>
      <c r="E27" s="6" t="n">
        <f aca="true">(INDIRECT("RC[-2]",0)-INDIRECT("RC[-1]",0))/INDIRECT("RC[-1]",0)</f>
        <v>-0.4842019073307</v>
      </c>
    </row>
    <row r="28" customFormat="false" ht="16" hidden="false" customHeight="false" outlineLevel="0" collapsed="false">
      <c r="A28" s="1" t="s">
        <v>397</v>
      </c>
      <c r="B28" s="1" t="s">
        <v>398</v>
      </c>
      <c r="C28" s="3" t="n">
        <v>-7104</v>
      </c>
      <c r="D28" s="3" t="n">
        <v>-2175</v>
      </c>
      <c r="E28" s="6" t="n">
        <f aca="true">(INDIRECT("RC[-2]",0)-INDIRECT("RC[-1]",0))/INDIRECT("RC[-1]",0)</f>
        <v>2.26620689655172</v>
      </c>
    </row>
    <row r="29" customFormat="false" ht="16" hidden="false" customHeight="false" outlineLevel="0" collapsed="false">
      <c r="A29" s="1" t="s">
        <v>399</v>
      </c>
      <c r="B29" s="1" t="s">
        <v>400</v>
      </c>
      <c r="C29" s="3" t="n">
        <v>-11303</v>
      </c>
      <c r="D29" s="3" t="n">
        <v>-10767</v>
      </c>
      <c r="E29" s="6" t="n">
        <f aca="true">(INDIRECT("RC[-2]",0)-INDIRECT("RC[-1]",0))/INDIRECT("RC[-1]",0)</f>
        <v>0.04978174050339</v>
      </c>
    </row>
    <row r="30" customFormat="false" ht="16" hidden="false" customHeight="false" outlineLevel="0" collapsed="false">
      <c r="A30" s="1" t="s">
        <v>401</v>
      </c>
      <c r="B30" s="1" t="s">
        <v>402</v>
      </c>
      <c r="C30" s="3" t="n">
        <v>-2135</v>
      </c>
      <c r="D30" s="3" t="n">
        <v>3622</v>
      </c>
      <c r="E30" s="6" t="n">
        <f aca="true">(INDIRECT("RC[-2]",0)-INDIRECT("RC[-1]",0))/INDIRECT("RC[-1]",0)</f>
        <v>-1.58945334069575</v>
      </c>
    </row>
    <row r="31" customFormat="false" ht="16" hidden="false" customHeight="false" outlineLevel="0" collapsed="false">
      <c r="A31" s="1" t="s">
        <v>403</v>
      </c>
      <c r="B31" s="1" t="s">
        <v>404</v>
      </c>
      <c r="C31" s="3" t="n">
        <v>-490</v>
      </c>
      <c r="D31" s="3" t="n">
        <v>95</v>
      </c>
      <c r="E31" s="6" t="n">
        <f aca="true">(INDIRECT("RC[-2]",0)-INDIRECT("RC[-1]",0))/INDIRECT("RC[-1]",0)</f>
        <v>-6.15789473684211</v>
      </c>
    </row>
    <row r="32" customFormat="false" ht="16" hidden="false" customHeight="false" outlineLevel="0" collapsed="false">
      <c r="A32" s="1" t="s">
        <v>405</v>
      </c>
      <c r="B32" s="1" t="s">
        <v>406</v>
      </c>
      <c r="C32" s="3" t="n">
        <v>72</v>
      </c>
      <c r="D32" s="3" t="n">
        <v>-736</v>
      </c>
      <c r="E32" s="6" t="n">
        <f aca="true">(INDIRECT("RC[-2]",0)-INDIRECT("RC[-1]",0))/INDIRECT("RC[-1]",0)</f>
        <v>-1.09782608695652</v>
      </c>
    </row>
    <row r="33" customFormat="false" ht="16" hidden="false" customHeight="false" outlineLevel="0" collapsed="false">
      <c r="A33" s="1" t="s">
        <v>407</v>
      </c>
      <c r="B33" s="1" t="s">
        <v>408</v>
      </c>
      <c r="C33" s="3" t="n">
        <v>-198</v>
      </c>
      <c r="D33" s="3" t="n">
        <v>-123</v>
      </c>
      <c r="E33" s="6" t="n">
        <f aca="true">(INDIRECT("RC[-2]",0)-INDIRECT("RC[-1]",0))/INDIRECT("RC[-1]",0)</f>
        <v>0.609756097560976</v>
      </c>
    </row>
    <row r="34" customFormat="false" ht="16" hidden="false" customHeight="false" outlineLevel="0" collapsed="false">
      <c r="A34" s="1" t="s">
        <v>409</v>
      </c>
      <c r="B34" s="1" t="s">
        <v>30</v>
      </c>
      <c r="C34" s="3" t="n">
        <v>-12166</v>
      </c>
      <c r="D34" s="3" t="n">
        <v>-8834</v>
      </c>
      <c r="E34" s="6" t="n">
        <f aca="true">(INDIRECT("RC[-2]",0)-INDIRECT("RC[-1]",0))/INDIRECT("RC[-1]",0)</f>
        <v>0.377179080824089</v>
      </c>
    </row>
    <row r="35" customFormat="false" ht="16" hidden="false" customHeight="false" outlineLevel="0" collapsed="false">
      <c r="A35" s="1" t="s">
        <v>410</v>
      </c>
      <c r="B35" s="1" t="s">
        <v>411</v>
      </c>
      <c r="C35" s="3" t="n">
        <v>-4910</v>
      </c>
      <c r="D35" s="3" t="n">
        <v>-3533</v>
      </c>
      <c r="E35" s="6" t="n">
        <f aca="true">(INDIRECT("RC[-2]",0)-INDIRECT("RC[-1]",0))/INDIRECT("RC[-1]",0)</f>
        <v>0.389753750353807</v>
      </c>
    </row>
    <row r="36" customFormat="false" ht="16" hidden="false" customHeight="false" outlineLevel="0" collapsed="false">
      <c r="A36" s="1" t="s">
        <v>412</v>
      </c>
      <c r="B36" s="1" t="s">
        <v>413</v>
      </c>
      <c r="C36" s="3" t="n">
        <v>-7256</v>
      </c>
      <c r="D36" s="3" t="n">
        <v>-5301</v>
      </c>
      <c r="E36" s="6" t="n">
        <f aca="true">(INDIRECT("RC[-2]",0)-INDIRECT("RC[-1]",0))/INDIRECT("RC[-1]",0)</f>
        <v>0.368798339935861</v>
      </c>
    </row>
    <row r="37" customFormat="false" ht="16" hidden="false" customHeight="false" outlineLevel="0" collapsed="false">
      <c r="A37" s="1" t="s">
        <v>414</v>
      </c>
      <c r="B37" s="1" t="s">
        <v>415</v>
      </c>
      <c r="C37" s="3" t="n">
        <v>-155863</v>
      </c>
      <c r="D37" s="3" t="n">
        <v>-10784</v>
      </c>
      <c r="E37" s="6" t="n">
        <f aca="true">(INDIRECT("RC[-2]",0)-INDIRECT("RC[-1]",0))/INDIRECT("RC[-1]",0)</f>
        <v>13.4531713649852</v>
      </c>
    </row>
    <row r="38" customFormat="false" ht="16" hidden="false" customHeight="false" outlineLevel="0" collapsed="false">
      <c r="A38" s="1" t="s">
        <v>416</v>
      </c>
      <c r="B38" s="1" t="s">
        <v>417</v>
      </c>
      <c r="C38" s="3" t="n">
        <v>-79168</v>
      </c>
      <c r="D38" s="3" t="n">
        <v>-8585</v>
      </c>
      <c r="E38" s="6" t="n">
        <f aca="true">(INDIRECT("RC[-2]",0)-INDIRECT("RC[-1]",0))/INDIRECT("RC[-1]",0)</f>
        <v>8.22166569598136</v>
      </c>
    </row>
    <row r="39" customFormat="false" ht="16" hidden="false" customHeight="false" outlineLevel="0" collapsed="false">
      <c r="A39" s="1" t="s">
        <v>418</v>
      </c>
      <c r="B39" s="1" t="s">
        <v>419</v>
      </c>
      <c r="C39" s="3" t="n">
        <v>-3415</v>
      </c>
      <c r="D39" s="3" t="n">
        <v>-6099</v>
      </c>
      <c r="E39" s="6" t="n">
        <f aca="true">(INDIRECT("RC[-2]",0)-INDIRECT("RC[-1]",0))/INDIRECT("RC[-1]",0)</f>
        <v>-0.440072142974258</v>
      </c>
    </row>
    <row r="40" customFormat="false" ht="16" hidden="false" customHeight="false" outlineLevel="0" collapsed="false">
      <c r="A40" s="1" t="s">
        <v>420</v>
      </c>
      <c r="B40" s="1" t="s">
        <v>421</v>
      </c>
      <c r="C40" s="3" t="n">
        <v>210</v>
      </c>
      <c r="D40" s="3" t="n">
        <v>0</v>
      </c>
      <c r="E40" s="6" t="e">
        <f aca="true">(INDIRECT("RC[-2]",0)-INDIRECT("RC[-1]",0))/INDIRECT("RC[-1]",0)</f>
        <v>#DIV/0!</v>
      </c>
    </row>
    <row r="41" customFormat="false" ht="16" hidden="false" customHeight="false" outlineLevel="0" collapsed="false">
      <c r="A41" s="1" t="s">
        <v>422</v>
      </c>
      <c r="B41" s="1" t="s">
        <v>423</v>
      </c>
      <c r="C41" s="3" t="n">
        <v>5100</v>
      </c>
      <c r="D41" s="3" t="n">
        <v>4087</v>
      </c>
      <c r="E41" s="6" t="n">
        <f aca="true">(INDIRECT("RC[-2]",0)-INDIRECT("RC[-1]",0))/INDIRECT("RC[-1]",0)</f>
        <v>0.247859065329092</v>
      </c>
    </row>
    <row r="42" customFormat="false" ht="16" hidden="false" customHeight="false" outlineLevel="0" collapsed="false">
      <c r="A42" s="1" t="s">
        <v>424</v>
      </c>
      <c r="B42" s="1" t="s">
        <v>425</v>
      </c>
      <c r="C42" s="3" t="n">
        <v>102971</v>
      </c>
      <c r="D42" s="3" t="n">
        <v>-1904</v>
      </c>
      <c r="E42" s="6" t="n">
        <f aca="true">(INDIRECT("RC[-2]",0)-INDIRECT("RC[-1]",0))/INDIRECT("RC[-1]",0)</f>
        <v>-55.0814075630252</v>
      </c>
    </row>
    <row r="43" customFormat="false" ht="16" hidden="false" customHeight="false" outlineLevel="0" collapsed="false">
      <c r="A43" s="1" t="s">
        <v>426</v>
      </c>
      <c r="B43" s="1" t="s">
        <v>427</v>
      </c>
      <c r="C43" s="3" t="n">
        <v>171677</v>
      </c>
      <c r="D43" s="3" t="n">
        <v>47658</v>
      </c>
      <c r="E43" s="6" t="n">
        <f aca="true">(INDIRECT("RC[-2]",0)-INDIRECT("RC[-1]",0))/INDIRECT("RC[-1]",0)</f>
        <v>2.60227034285954</v>
      </c>
    </row>
    <row r="44" customFormat="false" ht="16" hidden="false" customHeight="false" outlineLevel="0" collapsed="false">
      <c r="A44" s="1" t="s">
        <v>428</v>
      </c>
      <c r="B44" s="1" t="s">
        <v>429</v>
      </c>
      <c r="C44" s="3" t="n">
        <v>-60155</v>
      </c>
      <c r="D44" s="3" t="n">
        <v>-49558</v>
      </c>
      <c r="E44" s="6" t="n">
        <f aca="true">(INDIRECT("RC[-2]",0)-INDIRECT("RC[-1]",0))/INDIRECT("RC[-1]",0)</f>
        <v>0.213830259493926</v>
      </c>
    </row>
    <row r="45" customFormat="false" ht="16" hidden="false" customHeight="false" outlineLevel="0" collapsed="false">
      <c r="A45" s="1" t="s">
        <v>430</v>
      </c>
      <c r="B45" s="1" t="s">
        <v>431</v>
      </c>
      <c r="C45" s="3" t="n">
        <v>-8551</v>
      </c>
      <c r="D45" s="3" t="n">
        <v>0</v>
      </c>
      <c r="E45" s="6" t="e">
        <f aca="true">(INDIRECT("RC[-2]",0)-INDIRECT("RC[-1]",0))/INDIRECT("RC[-1]",0)</f>
        <v>#DIV/0!</v>
      </c>
    </row>
    <row r="46" customFormat="false" ht="16" hidden="false" customHeight="false" outlineLevel="0" collapsed="false">
      <c r="A46" s="1" t="s">
        <v>432</v>
      </c>
      <c r="B46" s="1" t="s">
        <v>433</v>
      </c>
      <c r="C46" s="3" t="n">
        <v>-55660</v>
      </c>
      <c r="D46" s="3" t="n">
        <v>12741</v>
      </c>
      <c r="E46" s="6" t="n">
        <f aca="true">(INDIRECT("RC[-2]",0)-INDIRECT("RC[-1]",0))/INDIRECT("RC[-1]",0)</f>
        <v>-5.36857389529864</v>
      </c>
    </row>
    <row r="47" customFormat="false" ht="16" hidden="false" customHeight="false" outlineLevel="0" collapsed="false">
      <c r="A47" s="1" t="s">
        <v>434</v>
      </c>
      <c r="B47" s="1" t="s">
        <v>435</v>
      </c>
      <c r="C47" s="3" t="n">
        <v>56576</v>
      </c>
      <c r="D47" s="3" t="n">
        <v>8091</v>
      </c>
      <c r="E47" s="6" t="n">
        <f aca="true">(INDIRECT("RC[-2]",0)-INDIRECT("RC[-1]",0))/INDIRECT("RC[-1]",0)</f>
        <v>5.99246075886788</v>
      </c>
    </row>
    <row r="48" customFormat="false" ht="16" hidden="false" customHeight="false" outlineLevel="0" collapsed="false">
      <c r="A48" s="1" t="s">
        <v>436</v>
      </c>
      <c r="B48" s="1" t="s">
        <v>437</v>
      </c>
      <c r="C48" s="3" t="n">
        <v>916</v>
      </c>
      <c r="D48" s="3" t="n">
        <v>20832</v>
      </c>
      <c r="E48" s="6" t="n">
        <f aca="true">(INDIRECT("RC[-2]",0)-INDIRECT("RC[-1]",0))/INDIRECT("RC[-1]",0)</f>
        <v>-0.956029185867896</v>
      </c>
    </row>
    <row r="49" customFormat="false" ht="16" hidden="false" customHeight="false" outlineLevel="0" collapsed="false">
      <c r="A49" s="1" t="s">
        <v>438</v>
      </c>
      <c r="B49" s="1" t="s">
        <v>30</v>
      </c>
      <c r="C49" s="3" t="n">
        <v>1036</v>
      </c>
      <c r="D49" s="3" t="n">
        <v>1443</v>
      </c>
      <c r="E49" s="6" t="n">
        <f aca="true">(INDIRECT("RC[-2]",0)-INDIRECT("RC[-1]",0))/INDIRECT("RC[-1]",0)</f>
        <v>-0.282051282051282</v>
      </c>
    </row>
    <row r="50" customFormat="false" ht="16" hidden="false" customHeight="false" outlineLevel="0" collapsed="false">
      <c r="A50" s="1" t="s">
        <v>439</v>
      </c>
      <c r="B50" s="1" t="s">
        <v>440</v>
      </c>
      <c r="C50" s="3" t="n">
        <v>-78590</v>
      </c>
      <c r="D50" s="3" t="n">
        <v>-187</v>
      </c>
      <c r="E50" s="6" t="n">
        <f aca="true">(INDIRECT("RC[-2]",0)-INDIRECT("RC[-1]",0))/INDIRECT("RC[-1]",0)</f>
        <v>419.267379679144</v>
      </c>
    </row>
    <row r="51" customFormat="false" ht="28.25" hidden="false" customHeight="true" outlineLevel="0" collapsed="false">
      <c r="A51" s="2" t="s">
        <v>441</v>
      </c>
    </row>
    <row r="52" customFormat="false" ht="28.25" hidden="false" customHeight="true" outlineLevel="0" collapsed="false">
      <c r="A52" s="4" t="s">
        <v>4</v>
      </c>
      <c r="B52" s="4" t="s">
        <v>5</v>
      </c>
      <c r="C52" s="5" t="s">
        <v>347</v>
      </c>
      <c r="D52" s="5" t="s">
        <v>348</v>
      </c>
      <c r="E52" s="5" t="s">
        <v>8</v>
      </c>
    </row>
    <row r="53" customFormat="false" ht="16" hidden="false" customHeight="false" outlineLevel="0" collapsed="false">
      <c r="A53" s="1" t="s">
        <v>442</v>
      </c>
      <c r="B53" s="1" t="s">
        <v>350</v>
      </c>
      <c r="C53" s="3" t="n">
        <v>-6117</v>
      </c>
      <c r="D53" s="3" t="n">
        <v>30372</v>
      </c>
      <c r="E53" s="6" t="n">
        <f aca="true">(INDIRECT("RC[-2]",0)-INDIRECT("RC[-1]",0))/INDIRECT("RC[-1]",0)</f>
        <v>-1.20140260766495</v>
      </c>
    </row>
    <row r="54" customFormat="false" ht="16" hidden="false" customHeight="false" outlineLevel="0" collapsed="false">
      <c r="A54" s="1" t="s">
        <v>443</v>
      </c>
      <c r="B54" s="1" t="s">
        <v>352</v>
      </c>
      <c r="C54" s="3" t="n">
        <v>73514</v>
      </c>
      <c r="D54" s="3" t="n">
        <v>60073</v>
      </c>
      <c r="E54" s="6" t="n">
        <f aca="true">(INDIRECT("RC[-2]",0)-INDIRECT("RC[-1]",0))/INDIRECT("RC[-1]",0)</f>
        <v>0.223744444259484</v>
      </c>
    </row>
    <row r="55" customFormat="false" ht="16" hidden="false" customHeight="false" outlineLevel="0" collapsed="false">
      <c r="A55" s="1" t="s">
        <v>444</v>
      </c>
      <c r="B55" s="1" t="s">
        <v>354</v>
      </c>
      <c r="C55" s="3" t="n">
        <v>43511</v>
      </c>
      <c r="D55" s="3" t="n">
        <v>34339</v>
      </c>
      <c r="E55" s="6" t="n">
        <f aca="true">(INDIRECT("RC[-2]",0)-INDIRECT("RC[-1]",0))/INDIRECT("RC[-1]",0)</f>
        <v>0.267101546346719</v>
      </c>
    </row>
    <row r="56" customFormat="false" ht="16" hidden="false" customHeight="false" outlineLevel="0" collapsed="false">
      <c r="A56" s="1" t="s">
        <v>445</v>
      </c>
      <c r="B56" s="1" t="s">
        <v>356</v>
      </c>
      <c r="C56" s="3" t="n">
        <v>7197</v>
      </c>
      <c r="D56" s="3" t="n">
        <v>8166</v>
      </c>
      <c r="E56" s="6" t="n">
        <f aca="true">(INDIRECT("RC[-2]",0)-INDIRECT("RC[-1]",0))/INDIRECT("RC[-1]",0)</f>
        <v>-0.118662747979427</v>
      </c>
    </row>
    <row r="57" customFormat="false" ht="16" hidden="false" customHeight="false" outlineLevel="0" collapsed="false">
      <c r="A57" s="1" t="s">
        <v>446</v>
      </c>
      <c r="B57" s="1" t="s">
        <v>360</v>
      </c>
      <c r="C57" s="3" t="n">
        <v>-279</v>
      </c>
      <c r="D57" s="3" t="n">
        <v>330</v>
      </c>
      <c r="E57" s="6" t="n">
        <f aca="true">(INDIRECT("RC[-2]",0)-INDIRECT("RC[-1]",0))/INDIRECT("RC[-1]",0)</f>
        <v>-1.84545454545455</v>
      </c>
    </row>
    <row r="58" customFormat="false" ht="16" hidden="false" customHeight="false" outlineLevel="0" collapsed="false">
      <c r="A58" s="1" t="s">
        <v>447</v>
      </c>
      <c r="B58" s="1" t="s">
        <v>362</v>
      </c>
      <c r="C58" s="3" t="n">
        <v>1387</v>
      </c>
      <c r="D58" s="3" t="n">
        <v>-736</v>
      </c>
      <c r="E58" s="6" t="n">
        <f aca="true">(INDIRECT("RC[-2]",0)-INDIRECT("RC[-1]",0))/INDIRECT("RC[-1]",0)</f>
        <v>-2.88451086956522</v>
      </c>
    </row>
    <row r="59" customFormat="false" ht="16" hidden="false" customHeight="false" outlineLevel="0" collapsed="false">
      <c r="A59" s="1" t="s">
        <v>448</v>
      </c>
      <c r="B59" s="1" t="s">
        <v>364</v>
      </c>
      <c r="C59" s="3" t="n">
        <v>187</v>
      </c>
      <c r="D59" s="3" t="n">
        <v>-1950</v>
      </c>
      <c r="E59" s="6" t="n">
        <f aca="true">(INDIRECT("RC[-2]",0)-INDIRECT("RC[-1]",0))/INDIRECT("RC[-1]",0)</f>
        <v>-1.09589743589744</v>
      </c>
    </row>
    <row r="60" customFormat="false" ht="16" hidden="false" customHeight="false" outlineLevel="0" collapsed="false">
      <c r="A60" s="1" t="s">
        <v>449</v>
      </c>
      <c r="B60" s="1" t="s">
        <v>366</v>
      </c>
      <c r="C60" s="3" t="n">
        <v>1922</v>
      </c>
      <c r="D60" s="3" t="n">
        <v>4026</v>
      </c>
      <c r="E60" s="6" t="n">
        <f aca="true">(INDIRECT("RC[-2]",0)-INDIRECT("RC[-1]",0))/INDIRECT("RC[-1]",0)</f>
        <v>-0.522603079980129</v>
      </c>
    </row>
    <row r="61" customFormat="false" ht="16" hidden="false" customHeight="false" outlineLevel="0" collapsed="false">
      <c r="A61" s="1" t="s">
        <v>450</v>
      </c>
      <c r="B61" s="1" t="s">
        <v>368</v>
      </c>
      <c r="C61" s="3" t="n">
        <v>5365</v>
      </c>
      <c r="D61" s="3" t="n">
        <v>4521</v>
      </c>
      <c r="E61" s="6" t="n">
        <f aca="true">(INDIRECT("RC[-2]",0)-INDIRECT("RC[-1]",0))/INDIRECT("RC[-1]",0)</f>
        <v>0.186684361866844</v>
      </c>
    </row>
    <row r="62" customFormat="false" ht="16" hidden="false" customHeight="false" outlineLevel="0" collapsed="false">
      <c r="A62" s="1" t="s">
        <v>451</v>
      </c>
      <c r="B62" s="1" t="s">
        <v>175</v>
      </c>
      <c r="C62" s="3" t="n">
        <v>-1909</v>
      </c>
      <c r="D62" s="3" t="n">
        <v>4020</v>
      </c>
      <c r="E62" s="6" t="n">
        <f aca="true">(INDIRECT("RC[-2]",0)-INDIRECT("RC[-1]",0))/INDIRECT("RC[-1]",0)</f>
        <v>-1.47487562189055</v>
      </c>
    </row>
    <row r="63" customFormat="false" ht="16" hidden="false" customHeight="false" outlineLevel="0" collapsed="false">
      <c r="A63" s="1" t="s">
        <v>452</v>
      </c>
      <c r="B63" s="1" t="s">
        <v>138</v>
      </c>
      <c r="C63" s="3" t="n">
        <v>-2754</v>
      </c>
      <c r="D63" s="3" t="n">
        <v>951</v>
      </c>
      <c r="E63" s="6" t="n">
        <f aca="true">(INDIRECT("RC[-2]",0)-INDIRECT("RC[-1]",0))/INDIRECT("RC[-1]",0)</f>
        <v>-3.89589905362776</v>
      </c>
    </row>
    <row r="64" customFormat="false" ht="16" hidden="false" customHeight="false" outlineLevel="0" collapsed="false">
      <c r="A64" s="1" t="s">
        <v>453</v>
      </c>
      <c r="B64" s="1" t="s">
        <v>372</v>
      </c>
      <c r="C64" s="3" t="n">
        <v>-3645</v>
      </c>
      <c r="D64" s="3" t="n">
        <v>-2734</v>
      </c>
      <c r="E64" s="6" t="n">
        <f aca="true">(INDIRECT("RC[-2]",0)-INDIRECT("RC[-1]",0))/INDIRECT("RC[-1]",0)</f>
        <v>0.333211411850768</v>
      </c>
    </row>
    <row r="65" customFormat="false" ht="16" hidden="false" customHeight="false" outlineLevel="0" collapsed="false">
      <c r="A65" s="1" t="s">
        <v>454</v>
      </c>
      <c r="B65" s="1" t="s">
        <v>374</v>
      </c>
      <c r="C65" s="3" t="n">
        <v>-443</v>
      </c>
      <c r="D65" s="3" t="n">
        <v>-581</v>
      </c>
      <c r="E65" s="6" t="n">
        <f aca="true">(INDIRECT("RC[-2]",0)-INDIRECT("RC[-1]",0))/INDIRECT("RC[-1]",0)</f>
        <v>-0.237521514629948</v>
      </c>
    </row>
    <row r="66" customFormat="false" ht="16" hidden="false" customHeight="false" outlineLevel="0" collapsed="false">
      <c r="A66" s="1" t="s">
        <v>455</v>
      </c>
      <c r="B66" s="1" t="s">
        <v>376</v>
      </c>
      <c r="C66" s="3" t="n">
        <v>8810</v>
      </c>
      <c r="D66" s="3" t="n">
        <v>-3731</v>
      </c>
      <c r="E66" s="6" t="n">
        <f aca="true">(INDIRECT("RC[-2]",0)-INDIRECT("RC[-1]",0))/INDIRECT("RC[-1]",0)</f>
        <v>-3.36129723934602</v>
      </c>
    </row>
    <row r="67" customFormat="false" ht="16" hidden="false" customHeight="false" outlineLevel="0" collapsed="false">
      <c r="A67" s="1" t="s">
        <v>456</v>
      </c>
      <c r="B67" s="1" t="s">
        <v>378</v>
      </c>
      <c r="C67" s="3" t="n">
        <v>3347</v>
      </c>
      <c r="D67" s="3" t="n">
        <v>5563</v>
      </c>
      <c r="E67" s="6" t="n">
        <f aca="true">(INDIRECT("RC[-2]",0)-INDIRECT("RC[-1]",0))/INDIRECT("RC[-1]",0)</f>
        <v>-0.398346216070465</v>
      </c>
    </row>
    <row r="68" customFormat="false" ht="16" hidden="false" customHeight="false" outlineLevel="0" collapsed="false">
      <c r="A68" s="1" t="s">
        <v>457</v>
      </c>
      <c r="B68" s="1" t="s">
        <v>380</v>
      </c>
      <c r="C68" s="3" t="n">
        <v>2265</v>
      </c>
      <c r="D68" s="3" t="n">
        <v>2212</v>
      </c>
      <c r="E68" s="6" t="n">
        <f aca="true">(INDIRECT("RC[-2]",0)-INDIRECT("RC[-1]",0))/INDIRECT("RC[-1]",0)</f>
        <v>0.0239602169981917</v>
      </c>
    </row>
    <row r="69" customFormat="false" ht="16" hidden="false" customHeight="false" outlineLevel="0" collapsed="false">
      <c r="A69" s="1" t="s">
        <v>458</v>
      </c>
      <c r="B69" s="1" t="s">
        <v>382</v>
      </c>
      <c r="C69" s="3" t="n">
        <v>7516</v>
      </c>
      <c r="D69" s="3" t="n">
        <v>4283</v>
      </c>
      <c r="E69" s="6" t="n">
        <f aca="true">(INDIRECT("RC[-2]",0)-INDIRECT("RC[-1]",0))/INDIRECT("RC[-1]",0)</f>
        <v>0.754844734998833</v>
      </c>
    </row>
    <row r="70" customFormat="false" ht="16" hidden="false" customHeight="false" outlineLevel="0" collapsed="false">
      <c r="A70" s="1" t="s">
        <v>459</v>
      </c>
      <c r="B70" s="1" t="s">
        <v>384</v>
      </c>
      <c r="C70" s="3" t="n">
        <v>-64070</v>
      </c>
      <c r="D70" s="3" t="n">
        <v>-17759</v>
      </c>
      <c r="E70" s="6" t="n">
        <f aca="true">(INDIRECT("RC[-2]",0)-INDIRECT("RC[-1]",0))/INDIRECT("RC[-1]",0)</f>
        <v>2.60774818401937</v>
      </c>
    </row>
    <row r="71" customFormat="false" ht="16" hidden="false" customHeight="false" outlineLevel="0" collapsed="false">
      <c r="A71" s="1" t="s">
        <v>460</v>
      </c>
      <c r="B71" s="1" t="s">
        <v>386</v>
      </c>
      <c r="C71" s="3" t="n">
        <v>-24037</v>
      </c>
      <c r="D71" s="3" t="n">
        <v>-7306</v>
      </c>
      <c r="E71" s="6" t="n">
        <f aca="true">(INDIRECT("RC[-2]",0)-INDIRECT("RC[-1]",0))/INDIRECT("RC[-1]",0)</f>
        <v>2.29003558718861</v>
      </c>
    </row>
    <row r="72" customFormat="false" ht="16" hidden="false" customHeight="false" outlineLevel="0" collapsed="false">
      <c r="A72" s="1" t="s">
        <v>461</v>
      </c>
      <c r="B72" s="1" t="s">
        <v>388</v>
      </c>
      <c r="C72" s="3" t="n">
        <v>-3045</v>
      </c>
      <c r="D72" s="3" t="n">
        <v>652</v>
      </c>
      <c r="E72" s="6" t="n">
        <f aca="true">(INDIRECT("RC[-2]",0)-INDIRECT("RC[-1]",0))/INDIRECT("RC[-1]",0)</f>
        <v>-5.67024539877301</v>
      </c>
    </row>
    <row r="73" customFormat="false" ht="16" hidden="false" customHeight="false" outlineLevel="0" collapsed="false">
      <c r="A73" s="1" t="s">
        <v>462</v>
      </c>
      <c r="B73" s="1" t="s">
        <v>390</v>
      </c>
      <c r="C73" s="3" t="n">
        <v>-19043</v>
      </c>
      <c r="D73" s="3" t="n">
        <v>-18566</v>
      </c>
      <c r="E73" s="6" t="n">
        <f aca="true">(INDIRECT("RC[-2]",0)-INDIRECT("RC[-1]",0))/INDIRECT("RC[-1]",0)</f>
        <v>0.0256921253904988</v>
      </c>
    </row>
    <row r="74" customFormat="false" ht="16" hidden="false" customHeight="false" outlineLevel="0" collapsed="false">
      <c r="A74" s="1" t="s">
        <v>463</v>
      </c>
      <c r="B74" s="1" t="s">
        <v>392</v>
      </c>
      <c r="C74" s="3" t="n">
        <v>-5895</v>
      </c>
      <c r="D74" s="3" t="n">
        <v>-1685</v>
      </c>
      <c r="E74" s="6" t="n">
        <f aca="true">(INDIRECT("RC[-2]",0)-INDIRECT("RC[-1]",0))/INDIRECT("RC[-1]",0)</f>
        <v>2.49851632047478</v>
      </c>
    </row>
    <row r="75" customFormat="false" ht="16" hidden="false" customHeight="false" outlineLevel="0" collapsed="false">
      <c r="A75" s="1" t="s">
        <v>464</v>
      </c>
      <c r="B75" s="1" t="s">
        <v>394</v>
      </c>
      <c r="C75" s="3" t="n">
        <v>-875</v>
      </c>
      <c r="D75" s="3" t="n">
        <v>-1237</v>
      </c>
      <c r="E75" s="6" t="n">
        <f aca="true">(INDIRECT("RC[-2]",0)-INDIRECT("RC[-1]",0))/INDIRECT("RC[-1]",0)</f>
        <v>-0.292643492320129</v>
      </c>
    </row>
    <row r="76" customFormat="false" ht="16" hidden="false" customHeight="false" outlineLevel="0" collapsed="false">
      <c r="A76" s="1" t="s">
        <v>465</v>
      </c>
      <c r="B76" s="1" t="s">
        <v>396</v>
      </c>
      <c r="C76" s="3" t="n">
        <v>10441</v>
      </c>
      <c r="D76" s="3" t="n">
        <v>21617</v>
      </c>
      <c r="E76" s="6" t="n">
        <f aca="true">(INDIRECT("RC[-2]",0)-INDIRECT("RC[-1]",0))/INDIRECT("RC[-1]",0)</f>
        <v>-0.517000508858769</v>
      </c>
    </row>
    <row r="77" customFormat="false" ht="16" hidden="false" customHeight="false" outlineLevel="0" collapsed="false">
      <c r="A77" s="1" t="s">
        <v>466</v>
      </c>
      <c r="B77" s="1" t="s">
        <v>398</v>
      </c>
      <c r="C77" s="3" t="n">
        <v>-7046</v>
      </c>
      <c r="D77" s="3" t="n">
        <v>-2338</v>
      </c>
      <c r="E77" s="6" t="n">
        <f aca="true">(INDIRECT("RC[-2]",0)-INDIRECT("RC[-1]",0))/INDIRECT("RC[-1]",0)</f>
        <v>2.0136869118905</v>
      </c>
    </row>
    <row r="78" customFormat="false" ht="16" hidden="false" customHeight="false" outlineLevel="0" collapsed="false">
      <c r="A78" s="1" t="s">
        <v>467</v>
      </c>
      <c r="B78" s="1" t="s">
        <v>400</v>
      </c>
      <c r="C78" s="3" t="n">
        <v>-11772</v>
      </c>
      <c r="D78" s="3" t="n">
        <v>-11322</v>
      </c>
      <c r="E78" s="6" t="n">
        <f aca="true">(INDIRECT("RC[-2]",0)-INDIRECT("RC[-1]",0))/INDIRECT("RC[-1]",0)</f>
        <v>0.0397456279809221</v>
      </c>
    </row>
    <row r="79" customFormat="false" ht="16" hidden="false" customHeight="false" outlineLevel="0" collapsed="false">
      <c r="A79" s="1" t="s">
        <v>468</v>
      </c>
      <c r="B79" s="1" t="s">
        <v>402</v>
      </c>
      <c r="C79" s="3" t="n">
        <v>-2324</v>
      </c>
      <c r="D79" s="3" t="n">
        <v>3689</v>
      </c>
      <c r="E79" s="6" t="n">
        <f aca="true">(INDIRECT("RC[-2]",0)-INDIRECT("RC[-1]",0))/INDIRECT("RC[-1]",0)</f>
        <v>-1.62998102466793</v>
      </c>
    </row>
    <row r="80" customFormat="false" ht="16" hidden="false" customHeight="false" outlineLevel="0" collapsed="false">
      <c r="A80" s="1" t="s">
        <v>469</v>
      </c>
      <c r="B80" s="1" t="s">
        <v>404</v>
      </c>
      <c r="C80" s="3" t="n">
        <v>-270</v>
      </c>
      <c r="D80" s="3" t="n">
        <v>48</v>
      </c>
      <c r="E80" s="6" t="n">
        <f aca="true">(INDIRECT("RC[-2]",0)-INDIRECT("RC[-1]",0))/INDIRECT("RC[-1]",0)</f>
        <v>-6.625</v>
      </c>
    </row>
    <row r="81" customFormat="false" ht="16" hidden="false" customHeight="false" outlineLevel="0" collapsed="false">
      <c r="A81" s="1" t="s">
        <v>470</v>
      </c>
      <c r="B81" s="1" t="s">
        <v>406</v>
      </c>
      <c r="C81" s="3" t="n">
        <v>-6</v>
      </c>
      <c r="D81" s="3" t="n">
        <v>-1188</v>
      </c>
      <c r="E81" s="6" t="n">
        <f aca="true">(INDIRECT("RC[-2]",0)-INDIRECT("RC[-1]",0))/INDIRECT("RC[-1]",0)</f>
        <v>-0.994949494949495</v>
      </c>
    </row>
    <row r="82" customFormat="false" ht="16" hidden="false" customHeight="false" outlineLevel="0" collapsed="false">
      <c r="A82" s="1" t="s">
        <v>471</v>
      </c>
      <c r="B82" s="1" t="s">
        <v>472</v>
      </c>
      <c r="C82" s="3" t="n">
        <v>-198</v>
      </c>
      <c r="D82" s="3" t="n">
        <v>-123</v>
      </c>
      <c r="E82" s="6" t="n">
        <f aca="true">(INDIRECT("RC[-2]",0)-INDIRECT("RC[-1]",0))/INDIRECT("RC[-1]",0)</f>
        <v>0.609756097560976</v>
      </c>
    </row>
    <row r="83" customFormat="false" ht="16" hidden="false" customHeight="false" outlineLevel="0" collapsed="false">
      <c r="A83" s="1" t="s">
        <v>473</v>
      </c>
      <c r="B83" s="1" t="s">
        <v>30</v>
      </c>
      <c r="C83" s="3" t="n">
        <v>-15561</v>
      </c>
      <c r="D83" s="3" t="n">
        <v>-11942</v>
      </c>
      <c r="E83" s="6" t="n">
        <f aca="true">(INDIRECT("RC[-2]",0)-INDIRECT("RC[-1]",0))/INDIRECT("RC[-1]",0)</f>
        <v>0.303048065650645</v>
      </c>
    </row>
    <row r="84" customFormat="false" ht="16" hidden="false" customHeight="false" outlineLevel="0" collapsed="false">
      <c r="A84" s="1" t="s">
        <v>474</v>
      </c>
      <c r="B84" s="1" t="s">
        <v>411</v>
      </c>
      <c r="C84" s="3" t="n">
        <v>-4910</v>
      </c>
      <c r="D84" s="3" t="n">
        <v>-3551</v>
      </c>
      <c r="E84" s="6" t="n">
        <f aca="true">(INDIRECT("RC[-2]",0)-INDIRECT("RC[-1]",0))/INDIRECT("RC[-1]",0)</f>
        <v>0.382709096029287</v>
      </c>
    </row>
    <row r="85" customFormat="false" ht="16" hidden="false" customHeight="false" outlineLevel="0" collapsed="false">
      <c r="A85" s="1" t="s">
        <v>475</v>
      </c>
      <c r="B85" s="1" t="s">
        <v>413</v>
      </c>
      <c r="C85" s="3" t="n">
        <v>-10651</v>
      </c>
      <c r="D85" s="3" t="n">
        <v>-8391</v>
      </c>
      <c r="E85" s="6" t="n">
        <f aca="true">(INDIRECT("RC[-2]",0)-INDIRECT("RC[-1]",0))/INDIRECT("RC[-1]",0)</f>
        <v>0.269336193540698</v>
      </c>
    </row>
    <row r="86" customFormat="false" ht="16" hidden="false" customHeight="false" outlineLevel="0" collapsed="false">
      <c r="A86" s="1" t="s">
        <v>476</v>
      </c>
      <c r="B86" s="1" t="s">
        <v>415</v>
      </c>
      <c r="C86" s="3" t="n">
        <v>-82378</v>
      </c>
      <c r="D86" s="3" t="n">
        <v>-15298</v>
      </c>
      <c r="E86" s="6" t="n">
        <f aca="true">(INDIRECT("RC[-2]",0)-INDIRECT("RC[-1]",0))/INDIRECT("RC[-1]",0)</f>
        <v>4.384886913322</v>
      </c>
    </row>
    <row r="87" customFormat="false" ht="16" hidden="false" customHeight="false" outlineLevel="0" collapsed="false">
      <c r="A87" s="1" t="s">
        <v>477</v>
      </c>
      <c r="B87" s="1" t="s">
        <v>417</v>
      </c>
      <c r="C87" s="3" t="n">
        <v>-79173</v>
      </c>
      <c r="D87" s="3" t="n">
        <v>-9089</v>
      </c>
      <c r="E87" s="6" t="n">
        <f aca="true">(INDIRECT("RC[-2]",0)-INDIRECT("RC[-1]",0))/INDIRECT("RC[-1]",0)</f>
        <v>7.71085928044889</v>
      </c>
    </row>
    <row r="88" customFormat="false" ht="16" hidden="false" customHeight="false" outlineLevel="0" collapsed="false">
      <c r="A88" s="1" t="s">
        <v>478</v>
      </c>
      <c r="B88" s="1" t="s">
        <v>419</v>
      </c>
      <c r="C88" s="3" t="n">
        <v>-3415</v>
      </c>
      <c r="D88" s="3" t="n">
        <v>-6209</v>
      </c>
      <c r="E88" s="6" t="n">
        <f aca="true">(INDIRECT("RC[-2]",0)-INDIRECT("RC[-1]",0))/INDIRECT("RC[-1]",0)</f>
        <v>-0.449991947173458</v>
      </c>
    </row>
    <row r="89" customFormat="false" ht="16" hidden="false" customHeight="false" outlineLevel="0" collapsed="false">
      <c r="A89" s="1" t="s">
        <v>479</v>
      </c>
      <c r="B89" s="1" t="s">
        <v>421</v>
      </c>
      <c r="C89" s="3" t="n">
        <v>210</v>
      </c>
      <c r="D89" s="3" t="n">
        <v>0</v>
      </c>
      <c r="E89" s="6" t="e">
        <f aca="true">(INDIRECT("RC[-2]",0)-INDIRECT("RC[-1]",0))/INDIRECT("RC[-1]",0)</f>
        <v>#DIV/0!</v>
      </c>
    </row>
    <row r="90" customFormat="false" ht="16" hidden="false" customHeight="false" outlineLevel="0" collapsed="false">
      <c r="A90" s="1" t="s">
        <v>480</v>
      </c>
      <c r="B90" s="1" t="s">
        <v>425</v>
      </c>
      <c r="C90" s="3" t="n">
        <v>102972</v>
      </c>
      <c r="D90" s="3" t="n">
        <v>-1900</v>
      </c>
      <c r="E90" s="6" t="n">
        <f aca="true">(INDIRECT("RC[-2]",0)-INDIRECT("RC[-1]",0))/INDIRECT("RC[-1]",0)</f>
        <v>-55.1957894736842</v>
      </c>
    </row>
    <row r="91" customFormat="false" ht="16" hidden="false" customHeight="false" outlineLevel="0" collapsed="false">
      <c r="A91" s="1" t="s">
        <v>481</v>
      </c>
      <c r="B91" s="1" t="s">
        <v>427</v>
      </c>
      <c r="C91" s="3" t="n">
        <v>171677</v>
      </c>
      <c r="D91" s="3" t="n">
        <v>47658</v>
      </c>
      <c r="E91" s="6" t="n">
        <f aca="true">(INDIRECT("RC[-2]",0)-INDIRECT("RC[-1]",0))/INDIRECT("RC[-1]",0)</f>
        <v>2.60227034285954</v>
      </c>
    </row>
    <row r="92" customFormat="false" ht="16" hidden="false" customHeight="false" outlineLevel="0" collapsed="false">
      <c r="A92" s="1" t="s">
        <v>482</v>
      </c>
      <c r="B92" s="1" t="s">
        <v>429</v>
      </c>
      <c r="C92" s="3" t="n">
        <v>-60155</v>
      </c>
      <c r="D92" s="3" t="n">
        <v>-49558</v>
      </c>
      <c r="E92" s="6" t="n">
        <f aca="true">(INDIRECT("RC[-2]",0)-INDIRECT("RC[-1]",0))/INDIRECT("RC[-1]",0)</f>
        <v>0.213830259493926</v>
      </c>
    </row>
    <row r="93" customFormat="false" ht="16" hidden="false" customHeight="false" outlineLevel="0" collapsed="false">
      <c r="A93" s="1" t="s">
        <v>483</v>
      </c>
      <c r="B93" s="1" t="s">
        <v>431</v>
      </c>
      <c r="C93" s="3" t="n">
        <v>-8550</v>
      </c>
      <c r="D93" s="3" t="n">
        <v>0</v>
      </c>
      <c r="E93" s="6" t="e">
        <f aca="true">(INDIRECT("RC[-2]",0)-INDIRECT("RC[-1]",0))/INDIRECT("RC[-1]",0)</f>
        <v>#DIV/0!</v>
      </c>
    </row>
    <row r="94" customFormat="false" ht="16" hidden="false" customHeight="false" outlineLevel="0" collapsed="false">
      <c r="A94" s="1" t="s">
        <v>484</v>
      </c>
      <c r="B94" s="1" t="s">
        <v>433</v>
      </c>
      <c r="C94" s="3" t="n">
        <v>14477</v>
      </c>
      <c r="D94" s="3" t="n">
        <v>13211</v>
      </c>
      <c r="E94" s="6" t="n">
        <f aca="true">(INDIRECT("RC[-2]",0)-INDIRECT("RC[-1]",0))/INDIRECT("RC[-1]",0)</f>
        <v>0.0958292332147453</v>
      </c>
    </row>
    <row r="95" customFormat="false" ht="16" hidden="false" customHeight="false" outlineLevel="0" collapsed="false">
      <c r="A95" s="1" t="s">
        <v>485</v>
      </c>
      <c r="B95" s="1" t="s">
        <v>435</v>
      </c>
      <c r="C95" s="3" t="n">
        <v>58870</v>
      </c>
      <c r="D95" s="3" t="n">
        <v>10065</v>
      </c>
      <c r="E95" s="6" t="n">
        <f aca="true">(INDIRECT("RC[-2]",0)-INDIRECT("RC[-1]",0))/INDIRECT("RC[-1]",0)</f>
        <v>4.84898161947342</v>
      </c>
    </row>
    <row r="96" customFormat="false" ht="16" hidden="false" customHeight="false" outlineLevel="0" collapsed="false">
      <c r="A96" s="1" t="s">
        <v>486</v>
      </c>
      <c r="B96" s="1" t="s">
        <v>437</v>
      </c>
      <c r="C96" s="3" t="n">
        <v>73347</v>
      </c>
      <c r="D96" s="3" t="n">
        <v>23276</v>
      </c>
      <c r="E96" s="6" t="n">
        <f aca="true">(INDIRECT("RC[-2]",0)-INDIRECT("RC[-1]",0))/INDIRECT("RC[-1]",0)</f>
        <v>2.15118577075099</v>
      </c>
    </row>
    <row r="97" customFormat="false" ht="16" hidden="false" customHeight="false" outlineLevel="0" collapsed="false">
      <c r="A97" s="1" t="s">
        <v>487</v>
      </c>
      <c r="B97" s="1" t="s">
        <v>30</v>
      </c>
      <c r="C97" s="3" t="n">
        <v>1037</v>
      </c>
      <c r="D97" s="3" t="n">
        <v>1394</v>
      </c>
      <c r="E97" s="6" t="n">
        <f aca="true">(INDIRECT("RC[-2]",0)-INDIRECT("RC[-1]",0))/INDIRECT("RC[-1]",0)</f>
        <v>-0.25609756097561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1" width="12.72"/>
    <col collapsed="false" customWidth="true" hidden="false" outlineLevel="0" max="2" min="2" style="1" width="25.56"/>
    <col collapsed="false" customWidth="true" hidden="false" outlineLevel="0" max="5" min="3" style="1" width="12.72"/>
    <col collapsed="false" customWidth="true" hidden="false" outlineLevel="0" max="1025" min="6" style="1" width="7.32"/>
  </cols>
  <sheetData>
    <row r="1" customFormat="false" ht="28.25" hidden="false" customHeight="true" outlineLevel="0" collapsed="false">
      <c r="A1" s="2" t="s">
        <v>488</v>
      </c>
    </row>
    <row r="2" customFormat="false" ht="28.25" hidden="false" customHeight="true" outlineLevel="0" collapsed="false">
      <c r="A2" s="4" t="s">
        <v>4</v>
      </c>
      <c r="B2" s="4" t="s">
        <v>5</v>
      </c>
      <c r="C2" s="5" t="s">
        <v>347</v>
      </c>
      <c r="D2" s="5" t="s">
        <v>348</v>
      </c>
      <c r="E2" s="5" t="s">
        <v>8</v>
      </c>
    </row>
    <row r="3" customFormat="false" ht="16" hidden="false" customHeight="false" outlineLevel="0" collapsed="false">
      <c r="A3" s="1" t="s">
        <v>489</v>
      </c>
      <c r="B3" s="1" t="s">
        <v>490</v>
      </c>
      <c r="C3" s="3" t="n">
        <v>452178</v>
      </c>
      <c r="D3" s="3" t="n">
        <v>365240</v>
      </c>
      <c r="E3" s="6" t="n">
        <f aca="true">(INDIRECT("RC[-2]",0)-INDIRECT("RC[-1]",0))/INDIRECT("RC[-1]",0)</f>
        <v>0.238029788632132</v>
      </c>
    </row>
    <row r="4" customFormat="false" ht="16" hidden="false" customHeight="false" outlineLevel="0" collapsed="false">
      <c r="A4" s="1" t="s">
        <v>491</v>
      </c>
      <c r="B4" s="1" t="s">
        <v>492</v>
      </c>
      <c r="C4" s="3" t="n">
        <v>446086</v>
      </c>
      <c r="D4" s="3" t="n">
        <v>356781</v>
      </c>
      <c r="E4" s="6" t="n">
        <f aca="true">(INDIRECT("RC[-2]",0)-INDIRECT("RC[-1]",0))/INDIRECT("RC[-1]",0)</f>
        <v>0.250307611672146</v>
      </c>
    </row>
    <row r="5" customFormat="false" ht="16" hidden="false" customHeight="false" outlineLevel="0" collapsed="false">
      <c r="A5" s="1" t="s">
        <v>493</v>
      </c>
      <c r="B5" s="1" t="s">
        <v>494</v>
      </c>
      <c r="C5" s="3" t="n">
        <v>6282</v>
      </c>
      <c r="D5" s="3" t="n">
        <v>6624</v>
      </c>
      <c r="E5" s="6" t="n">
        <f aca="true">(INDIRECT("RC[-2]",0)-INDIRECT("RC[-1]",0))/INDIRECT("RC[-1]",0)</f>
        <v>-0.0516304347826087</v>
      </c>
    </row>
    <row r="6" customFormat="false" ht="16" hidden="false" customHeight="false" outlineLevel="0" collapsed="false">
      <c r="A6" s="1" t="s">
        <v>495</v>
      </c>
      <c r="B6" s="1" t="s">
        <v>496</v>
      </c>
      <c r="C6" s="3" t="n">
        <v>-190</v>
      </c>
      <c r="D6" s="3" t="n">
        <v>1835</v>
      </c>
      <c r="E6" s="6" t="n">
        <f aca="true">(INDIRECT("RC[-2]",0)-INDIRECT("RC[-1]",0))/INDIRECT("RC[-1]",0)</f>
        <v>-1.10354223433243</v>
      </c>
    </row>
    <row r="7" customFormat="false" ht="16" hidden="false" customHeight="false" outlineLevel="0" collapsed="false">
      <c r="A7" s="1" t="s">
        <v>497</v>
      </c>
      <c r="B7" s="1" t="s">
        <v>498</v>
      </c>
      <c r="C7" s="3" t="n">
        <v>-233070</v>
      </c>
      <c r="D7" s="3" t="n">
        <v>-181454</v>
      </c>
      <c r="E7" s="6" t="n">
        <f aca="true">(INDIRECT("RC[-2]",0)-INDIRECT("RC[-1]",0))/INDIRECT("RC[-1]",0)</f>
        <v>0.284457768911129</v>
      </c>
    </row>
    <row r="8" customFormat="false" ht="16" hidden="false" customHeight="false" outlineLevel="0" collapsed="false">
      <c r="A8" s="1" t="s">
        <v>499</v>
      </c>
      <c r="B8" s="1" t="s">
        <v>500</v>
      </c>
      <c r="C8" s="3" t="n">
        <v>-190860</v>
      </c>
      <c r="D8" s="3" t="n">
        <v>-143228</v>
      </c>
      <c r="E8" s="6" t="n">
        <f aca="true">(INDIRECT("RC[-2]",0)-INDIRECT("RC[-1]",0))/INDIRECT("RC[-1]",0)</f>
        <v>0.332560672494205</v>
      </c>
    </row>
    <row r="9" customFormat="false" ht="16" hidden="false" customHeight="false" outlineLevel="0" collapsed="false">
      <c r="A9" s="1" t="s">
        <v>501</v>
      </c>
      <c r="B9" s="1" t="s">
        <v>502</v>
      </c>
      <c r="C9" s="3" t="n">
        <v>-43906</v>
      </c>
      <c r="D9" s="3" t="n">
        <v>-36010</v>
      </c>
      <c r="E9" s="6" t="n">
        <f aca="true">(INDIRECT("RC[-2]",0)-INDIRECT("RC[-1]",0))/INDIRECT("RC[-1]",0)</f>
        <v>0.219272424326576</v>
      </c>
    </row>
    <row r="10" customFormat="false" ht="16" hidden="false" customHeight="false" outlineLevel="0" collapsed="false">
      <c r="A10" s="1" t="s">
        <v>503</v>
      </c>
      <c r="B10" s="1" t="s">
        <v>504</v>
      </c>
      <c r="C10" s="3" t="n">
        <v>1696</v>
      </c>
      <c r="D10" s="3" t="n">
        <v>-2216</v>
      </c>
      <c r="E10" s="6" t="n">
        <f aca="true">(INDIRECT("RC[-2]",0)-INDIRECT("RC[-1]",0))/INDIRECT("RC[-1]",0)</f>
        <v>-1.76534296028881</v>
      </c>
    </row>
    <row r="11" customFormat="false" ht="16" hidden="false" customHeight="false" outlineLevel="0" collapsed="false">
      <c r="A11" s="1" t="s">
        <v>505</v>
      </c>
      <c r="B11" s="1" t="s">
        <v>506</v>
      </c>
      <c r="C11" s="3" t="n">
        <v>219108</v>
      </c>
      <c r="D11" s="3" t="n">
        <v>183786</v>
      </c>
      <c r="E11" s="6" t="n">
        <f aca="true">(INDIRECT("RC[-2]",0)-INDIRECT("RC[-1]",0))/INDIRECT("RC[-1]",0)</f>
        <v>0.192190917697757</v>
      </c>
    </row>
    <row r="12" customFormat="false" ht="16" hidden="false" customHeight="false" outlineLevel="0" collapsed="false">
      <c r="A12" s="1" t="s">
        <v>507</v>
      </c>
      <c r="B12" s="1" t="s">
        <v>508</v>
      </c>
      <c r="C12" s="3" t="n">
        <v>-7161</v>
      </c>
      <c r="D12" s="3" t="n">
        <v>-8145</v>
      </c>
      <c r="E12" s="6" t="n">
        <f aca="true">(INDIRECT("RC[-2]",0)-INDIRECT("RC[-1]",0))/INDIRECT("RC[-1]",0)</f>
        <v>-0.120810313075506</v>
      </c>
    </row>
    <row r="13" customFormat="false" ht="16" hidden="false" customHeight="false" outlineLevel="0" collapsed="false">
      <c r="A13" s="1" t="s">
        <v>509</v>
      </c>
      <c r="B13" s="1" t="s">
        <v>510</v>
      </c>
      <c r="C13" s="3" t="n">
        <v>-7161</v>
      </c>
      <c r="D13" s="3" t="n">
        <v>-8145</v>
      </c>
      <c r="E13" s="6" t="n">
        <f aca="true">(INDIRECT("RC[-2]",0)-INDIRECT("RC[-1]",0))/INDIRECT("RC[-1]",0)</f>
        <v>-0.120810313075506</v>
      </c>
    </row>
    <row r="14" customFormat="false" ht="16" hidden="false" customHeight="false" outlineLevel="0" collapsed="false">
      <c r="A14" s="1" t="s">
        <v>511</v>
      </c>
      <c r="B14" s="1" t="s">
        <v>512</v>
      </c>
      <c r="C14" s="3" t="n">
        <v>211947</v>
      </c>
      <c r="D14" s="3" t="n">
        <v>175641</v>
      </c>
      <c r="E14" s="6" t="n">
        <f aca="true">(INDIRECT("RC[-2]",0)-INDIRECT("RC[-1]",0))/INDIRECT("RC[-1]",0)</f>
        <v>0.206705723606675</v>
      </c>
    </row>
    <row r="15" customFormat="false" ht="16" hidden="false" customHeight="false" outlineLevel="0" collapsed="false">
      <c r="A15" s="1" t="s">
        <v>513</v>
      </c>
      <c r="B15" s="1" t="s">
        <v>514</v>
      </c>
      <c r="C15" s="3" t="n">
        <v>26565</v>
      </c>
      <c r="D15" s="3" t="n">
        <v>26089</v>
      </c>
      <c r="E15" s="6" t="n">
        <f aca="true">(INDIRECT("RC[-2]",0)-INDIRECT("RC[-1]",0))/INDIRECT("RC[-1]",0)</f>
        <v>0.0182452374563992</v>
      </c>
    </row>
    <row r="16" customFormat="false" ht="16" hidden="false" customHeight="false" outlineLevel="0" collapsed="false">
      <c r="A16" s="1" t="s">
        <v>515</v>
      </c>
      <c r="B16" s="1" t="s">
        <v>257</v>
      </c>
      <c r="C16" s="3" t="n">
        <v>5375</v>
      </c>
      <c r="D16" s="3" t="n">
        <v>6047</v>
      </c>
      <c r="E16" s="6" t="n">
        <f aca="true">(INDIRECT("RC[-2]",0)-INDIRECT("RC[-1]",0))/INDIRECT("RC[-1]",0)</f>
        <v>-0.111129485695386</v>
      </c>
    </row>
    <row r="17" customFormat="false" ht="16" hidden="false" customHeight="false" outlineLevel="0" collapsed="false">
      <c r="A17" s="1" t="s">
        <v>516</v>
      </c>
      <c r="B17" s="1" t="s">
        <v>263</v>
      </c>
      <c r="C17" s="3" t="n">
        <v>21190</v>
      </c>
      <c r="D17" s="3" t="n">
        <v>20042</v>
      </c>
      <c r="E17" s="6" t="n">
        <f aca="true">(INDIRECT("RC[-2]",0)-INDIRECT("RC[-1]",0))/INDIRECT("RC[-1]",0)</f>
        <v>0.0572797126035326</v>
      </c>
    </row>
    <row r="18" customFormat="false" ht="16" hidden="false" customHeight="false" outlineLevel="0" collapsed="false">
      <c r="A18" s="1" t="s">
        <v>517</v>
      </c>
      <c r="B18" s="1" t="s">
        <v>518</v>
      </c>
      <c r="C18" s="3" t="n">
        <v>238512</v>
      </c>
      <c r="D18" s="3" t="n">
        <v>201730</v>
      </c>
      <c r="E18" s="6" t="n">
        <f aca="true">(INDIRECT("RC[-2]",0)-INDIRECT("RC[-1]",0))/INDIRECT("RC[-1]",0)</f>
        <v>0.182332821097507</v>
      </c>
    </row>
    <row r="19" customFormat="false" ht="16" hidden="false" customHeight="false" outlineLevel="0" collapsed="false">
      <c r="A19" s="1" t="s">
        <v>519</v>
      </c>
      <c r="B19" s="1" t="s">
        <v>520</v>
      </c>
      <c r="C19" s="3" t="n">
        <v>238512</v>
      </c>
      <c r="D19" s="3" t="n">
        <v>201730</v>
      </c>
      <c r="E19" s="6" t="n">
        <f aca="true">(INDIRECT("RC[-2]",0)-INDIRECT("RC[-1]",0))/INDIRECT("RC[-1]",0)</f>
        <v>0.182332821097507</v>
      </c>
    </row>
    <row r="20" customFormat="false" ht="16" hidden="false" customHeight="false" outlineLevel="0" collapsed="false">
      <c r="A20" s="1" t="s">
        <v>521</v>
      </c>
      <c r="B20" s="1" t="s">
        <v>522</v>
      </c>
      <c r="C20" s="3" t="n">
        <v>63806</v>
      </c>
      <c r="D20" s="3" t="n">
        <v>54250</v>
      </c>
      <c r="E20" s="6" t="n">
        <f aca="true">(INDIRECT("RC[-2]",0)-INDIRECT("RC[-1]",0))/INDIRECT("RC[-1]",0)</f>
        <v>0.176147465437788</v>
      </c>
    </row>
    <row r="21" customFormat="false" ht="16" hidden="false" customHeight="false" outlineLevel="0" collapsed="false">
      <c r="A21" s="1" t="s">
        <v>523</v>
      </c>
      <c r="B21" s="1" t="s">
        <v>524</v>
      </c>
      <c r="C21" s="3" t="n">
        <v>55679</v>
      </c>
      <c r="D21" s="3" t="n">
        <v>46527</v>
      </c>
      <c r="E21" s="6" t="n">
        <f aca="true">(INDIRECT("RC[-2]",0)-INDIRECT("RC[-1]",0))/INDIRECT("RC[-1]",0)</f>
        <v>0.196702989661917</v>
      </c>
    </row>
    <row r="22" customFormat="false" ht="16" hidden="false" customHeight="false" outlineLevel="0" collapsed="false">
      <c r="A22" s="1" t="s">
        <v>525</v>
      </c>
      <c r="B22" s="1" t="s">
        <v>526</v>
      </c>
      <c r="C22" s="3" t="n">
        <v>4616</v>
      </c>
      <c r="D22" s="3" t="n">
        <v>4408</v>
      </c>
      <c r="E22" s="6" t="n">
        <f aca="true">(INDIRECT("RC[-2]",0)-INDIRECT("RC[-1]",0))/INDIRECT("RC[-1]",0)</f>
        <v>0.0471869328493648</v>
      </c>
    </row>
    <row r="23" customFormat="false" ht="16" hidden="false" customHeight="false" outlineLevel="0" collapsed="false">
      <c r="A23" s="1" t="s">
        <v>527</v>
      </c>
      <c r="B23" s="1" t="s">
        <v>528</v>
      </c>
      <c r="C23" s="3" t="n">
        <v>3511</v>
      </c>
      <c r="D23" s="3" t="n">
        <v>3315</v>
      </c>
      <c r="E23" s="6" t="n">
        <f aca="true">(INDIRECT("RC[-2]",0)-INDIRECT("RC[-1]",0))/INDIRECT("RC[-1]",0)</f>
        <v>0.0591251885369532</v>
      </c>
    </row>
    <row r="24" customFormat="false" ht="16" hidden="false" customHeight="false" outlineLevel="0" collapsed="false">
      <c r="A24" s="1" t="s">
        <v>529</v>
      </c>
      <c r="B24" s="1" t="s">
        <v>122</v>
      </c>
      <c r="C24" s="3" t="n">
        <v>107927</v>
      </c>
      <c r="D24" s="3" t="n">
        <v>89669</v>
      </c>
      <c r="E24" s="6" t="n">
        <f aca="true">(INDIRECT("RC[-2]",0)-INDIRECT("RC[-1]",0))/INDIRECT("RC[-1]",0)</f>
        <v>0.203615519298754</v>
      </c>
    </row>
    <row r="25" customFormat="false" ht="16" hidden="false" customHeight="false" outlineLevel="0" collapsed="false">
      <c r="A25" s="1" t="s">
        <v>530</v>
      </c>
      <c r="B25" s="1" t="s">
        <v>531</v>
      </c>
      <c r="C25" s="3" t="n">
        <v>59691</v>
      </c>
      <c r="D25" s="3" t="n">
        <v>49067</v>
      </c>
      <c r="E25" s="6" t="n">
        <f aca="true">(INDIRECT("RC[-2]",0)-INDIRECT("RC[-1]",0))/INDIRECT("RC[-1]",0)</f>
        <v>0.2165202682047</v>
      </c>
    </row>
    <row r="26" customFormat="false" ht="16" hidden="false" customHeight="false" outlineLevel="0" collapsed="false">
      <c r="A26" s="1" t="s">
        <v>532</v>
      </c>
      <c r="B26" s="1" t="s">
        <v>533</v>
      </c>
      <c r="C26" s="3" t="n">
        <v>47991</v>
      </c>
      <c r="D26" s="3" t="n">
        <v>40455</v>
      </c>
      <c r="E26" s="6" t="n">
        <f aca="true">(INDIRECT("RC[-2]",0)-INDIRECT("RC[-1]",0))/INDIRECT("RC[-1]",0)</f>
        <v>0.186281053021876</v>
      </c>
    </row>
    <row r="27" customFormat="false" ht="16" hidden="false" customHeight="false" outlineLevel="0" collapsed="false">
      <c r="A27" s="1" t="s">
        <v>534</v>
      </c>
      <c r="B27" s="1" t="s">
        <v>535</v>
      </c>
      <c r="C27" s="3" t="n">
        <v>245</v>
      </c>
      <c r="D27" s="3" t="n">
        <v>147</v>
      </c>
      <c r="E27" s="6" t="n">
        <f aca="true">(INDIRECT("RC[-2]",0)-INDIRECT("RC[-1]",0))/INDIRECT("RC[-1]",0)</f>
        <v>0.666666666666667</v>
      </c>
    </row>
    <row r="28" customFormat="false" ht="16" hidden="false" customHeight="false" outlineLevel="0" collapsed="false">
      <c r="A28" s="1" t="s">
        <v>536</v>
      </c>
      <c r="B28" s="1" t="s">
        <v>537</v>
      </c>
      <c r="C28" s="3" t="n">
        <v>37462</v>
      </c>
      <c r="D28" s="3" t="n">
        <v>34021</v>
      </c>
      <c r="E28" s="6" t="n">
        <f aca="true">(INDIRECT("RC[-2]",0)-INDIRECT("RC[-1]",0))/INDIRECT("RC[-1]",0)</f>
        <v>0.101143411422357</v>
      </c>
    </row>
    <row r="29" customFormat="false" ht="16" hidden="false" customHeight="false" outlineLevel="0" collapsed="false">
      <c r="A29" s="1" t="s">
        <v>538</v>
      </c>
      <c r="B29" s="1" t="s">
        <v>539</v>
      </c>
      <c r="C29" s="3" t="n">
        <v>33364</v>
      </c>
      <c r="D29" s="3" t="n">
        <v>30128</v>
      </c>
      <c r="E29" s="6" t="n">
        <f aca="true">(INDIRECT("RC[-2]",0)-INDIRECT("RC[-1]",0))/INDIRECT("RC[-1]",0)</f>
        <v>0.10740839086564</v>
      </c>
    </row>
    <row r="30" customFormat="false" ht="16" hidden="false" customHeight="false" outlineLevel="0" collapsed="false">
      <c r="A30" s="1" t="s">
        <v>540</v>
      </c>
      <c r="B30" s="1" t="s">
        <v>541</v>
      </c>
      <c r="C30" s="3" t="n">
        <v>4098</v>
      </c>
      <c r="D30" s="3" t="n">
        <v>3893</v>
      </c>
      <c r="E30" s="6" t="n">
        <f aca="true">(INDIRECT("RC[-2]",0)-INDIRECT("RC[-1]",0))/INDIRECT("RC[-1]",0)</f>
        <v>0.0526586180323658</v>
      </c>
    </row>
    <row r="31" customFormat="false" ht="16" hidden="false" customHeight="false" outlineLevel="0" collapsed="false">
      <c r="A31" s="1" t="s">
        <v>542</v>
      </c>
      <c r="B31" s="1" t="s">
        <v>543</v>
      </c>
      <c r="C31" s="3" t="n">
        <v>29317</v>
      </c>
      <c r="D31" s="3" t="n">
        <v>23790</v>
      </c>
      <c r="E31" s="6" t="n">
        <f aca="true">(INDIRECT("RC[-2]",0)-INDIRECT("RC[-1]",0))/INDIRECT("RC[-1]",0)</f>
        <v>0.232324506094998</v>
      </c>
    </row>
    <row r="32" customFormat="false" ht="16" hidden="false" customHeight="false" outlineLevel="0" collapsed="false">
      <c r="A32" s="1" t="s">
        <v>544</v>
      </c>
      <c r="B32" s="1" t="s">
        <v>545</v>
      </c>
      <c r="C32" s="3" t="n">
        <v>29317</v>
      </c>
      <c r="D32" s="3" t="n">
        <v>23790</v>
      </c>
      <c r="E32" s="6" t="n">
        <f aca="true">(INDIRECT("RC[-2]",0)-INDIRECT("RC[-1]",0))/INDIRECT("RC[-1]",0)</f>
        <v>0.232324506094998</v>
      </c>
    </row>
    <row r="33" customFormat="false" ht="28.25" hidden="false" customHeight="true" outlineLevel="0" collapsed="false">
      <c r="A33" s="2" t="s">
        <v>546</v>
      </c>
    </row>
    <row r="34" customFormat="false" ht="28.25" hidden="false" customHeight="true" outlineLevel="0" collapsed="false">
      <c r="A34" s="4" t="s">
        <v>4</v>
      </c>
      <c r="B34" s="4" t="s">
        <v>5</v>
      </c>
      <c r="C34" s="5" t="s">
        <v>347</v>
      </c>
      <c r="D34" s="5" t="s">
        <v>348</v>
      </c>
      <c r="E34" s="5" t="s">
        <v>8</v>
      </c>
    </row>
    <row r="35" customFormat="false" ht="16" hidden="false" customHeight="false" outlineLevel="0" collapsed="false">
      <c r="A35" s="1" t="s">
        <v>547</v>
      </c>
      <c r="B35" s="1" t="s">
        <v>490</v>
      </c>
      <c r="C35" s="3" t="n">
        <v>476118</v>
      </c>
      <c r="D35" s="3" t="n">
        <v>385888</v>
      </c>
      <c r="E35" s="6" t="n">
        <f aca="true">(INDIRECT("RC[-2]",0)-INDIRECT("RC[-1]",0))/INDIRECT("RC[-1]",0)</f>
        <v>0.233824322083091</v>
      </c>
    </row>
    <row r="36" customFormat="false" ht="16" hidden="false" customHeight="false" outlineLevel="0" collapsed="false">
      <c r="A36" s="1" t="s">
        <v>548</v>
      </c>
      <c r="B36" s="1" t="s">
        <v>492</v>
      </c>
      <c r="C36" s="3" t="n">
        <v>474175</v>
      </c>
      <c r="D36" s="3" t="n">
        <v>381324</v>
      </c>
      <c r="E36" s="6" t="n">
        <f aca="true">(INDIRECT("RC[-2]",0)-INDIRECT("RC[-1]",0))/INDIRECT("RC[-1]",0)</f>
        <v>0.24349634431612</v>
      </c>
    </row>
    <row r="37" customFormat="false" ht="16" hidden="false" customHeight="false" outlineLevel="0" collapsed="false">
      <c r="A37" s="1" t="s">
        <v>549</v>
      </c>
      <c r="B37" s="1" t="s">
        <v>494</v>
      </c>
      <c r="C37" s="3" t="n">
        <v>2130</v>
      </c>
      <c r="D37" s="3" t="n">
        <v>2614</v>
      </c>
      <c r="E37" s="6" t="n">
        <f aca="true">(INDIRECT("RC[-2]",0)-INDIRECT("RC[-1]",0))/INDIRECT("RC[-1]",0)</f>
        <v>-0.185156847742923</v>
      </c>
    </row>
    <row r="38" customFormat="false" ht="16" hidden="false" customHeight="false" outlineLevel="0" collapsed="false">
      <c r="A38" s="1" t="s">
        <v>550</v>
      </c>
      <c r="B38" s="1" t="s">
        <v>496</v>
      </c>
      <c r="C38" s="3" t="n">
        <v>-187</v>
      </c>
      <c r="D38" s="3" t="n">
        <v>1950</v>
      </c>
      <c r="E38" s="6" t="n">
        <f aca="true">(INDIRECT("RC[-2]",0)-INDIRECT("RC[-1]",0))/INDIRECT("RC[-1]",0)</f>
        <v>-1.09589743589744</v>
      </c>
    </row>
    <row r="39" customFormat="false" ht="16" hidden="false" customHeight="false" outlineLevel="0" collapsed="false">
      <c r="A39" s="1" t="s">
        <v>551</v>
      </c>
      <c r="B39" s="1" t="s">
        <v>498</v>
      </c>
      <c r="C39" s="3" t="n">
        <v>-241373</v>
      </c>
      <c r="D39" s="3" t="n">
        <v>-186272</v>
      </c>
      <c r="E39" s="6" t="n">
        <f aca="true">(INDIRECT("RC[-2]",0)-INDIRECT("RC[-1]",0))/INDIRECT("RC[-1]",0)</f>
        <v>0.295809354062876</v>
      </c>
    </row>
    <row r="40" customFormat="false" ht="16" hidden="false" customHeight="false" outlineLevel="0" collapsed="false">
      <c r="A40" s="1" t="s">
        <v>552</v>
      </c>
      <c r="B40" s="1" t="s">
        <v>500</v>
      </c>
      <c r="C40" s="3" t="n">
        <v>-190458</v>
      </c>
      <c r="D40" s="3" t="n">
        <v>-142825</v>
      </c>
      <c r="E40" s="6" t="n">
        <f aca="true">(INDIRECT("RC[-2]",0)-INDIRECT("RC[-1]",0))/INDIRECT("RC[-1]",0)</f>
        <v>0.333506038858743</v>
      </c>
    </row>
    <row r="41" customFormat="false" ht="16" hidden="false" customHeight="false" outlineLevel="0" collapsed="false">
      <c r="A41" s="1" t="s">
        <v>553</v>
      </c>
      <c r="B41" s="1" t="s">
        <v>502</v>
      </c>
      <c r="C41" s="3" t="n">
        <v>-52584</v>
      </c>
      <c r="D41" s="3" t="n">
        <v>-41152</v>
      </c>
      <c r="E41" s="6" t="n">
        <f aca="true">(INDIRECT("RC[-2]",0)-INDIRECT("RC[-1]",0))/INDIRECT("RC[-1]",0)</f>
        <v>0.277799377916019</v>
      </c>
    </row>
    <row r="42" customFormat="false" ht="16" hidden="false" customHeight="false" outlineLevel="0" collapsed="false">
      <c r="A42" s="1" t="s">
        <v>554</v>
      </c>
      <c r="B42" s="1" t="s">
        <v>504</v>
      </c>
      <c r="C42" s="3" t="n">
        <v>1696</v>
      </c>
      <c r="D42" s="3" t="n">
        <v>-2657</v>
      </c>
      <c r="E42" s="6" t="n">
        <f aca="true">(INDIRECT("RC[-2]",0)-INDIRECT("RC[-1]",0))/INDIRECT("RC[-1]",0)</f>
        <v>-1.63831388784343</v>
      </c>
    </row>
    <row r="43" customFormat="false" ht="16" hidden="false" customHeight="false" outlineLevel="0" collapsed="false">
      <c r="A43" s="1" t="s">
        <v>555</v>
      </c>
      <c r="B43" s="1" t="s">
        <v>30</v>
      </c>
      <c r="C43" s="3" t="n">
        <v>-27</v>
      </c>
      <c r="D43" s="3" t="n">
        <v>362</v>
      </c>
      <c r="E43" s="6" t="n">
        <f aca="true">(INDIRECT("RC[-2]",0)-INDIRECT("RC[-1]",0))/INDIRECT("RC[-1]",0)</f>
        <v>-1.07458563535912</v>
      </c>
    </row>
    <row r="44" customFormat="false" ht="16" hidden="false" customHeight="false" outlineLevel="0" collapsed="false">
      <c r="A44" s="1" t="s">
        <v>556</v>
      </c>
      <c r="B44" s="1" t="s">
        <v>557</v>
      </c>
      <c r="C44" s="3" t="n">
        <v>-27</v>
      </c>
      <c r="D44" s="3" t="n">
        <v>362</v>
      </c>
      <c r="E44" s="6" t="n">
        <f aca="true">(INDIRECT("RC[-2]",0)-INDIRECT("RC[-1]",0))/INDIRECT("RC[-1]",0)</f>
        <v>-1.07458563535912</v>
      </c>
    </row>
    <row r="45" customFormat="false" ht="16" hidden="false" customHeight="false" outlineLevel="0" collapsed="false">
      <c r="A45" s="1" t="s">
        <v>558</v>
      </c>
      <c r="B45" s="1" t="s">
        <v>506</v>
      </c>
      <c r="C45" s="3" t="n">
        <v>234745</v>
      </c>
      <c r="D45" s="3" t="n">
        <v>199616</v>
      </c>
      <c r="E45" s="6" t="n">
        <f aca="true">(INDIRECT("RC[-2]",0)-INDIRECT("RC[-1]",0))/INDIRECT("RC[-1]",0)</f>
        <v>0.175982887143315</v>
      </c>
    </row>
    <row r="46" customFormat="false" ht="16" hidden="false" customHeight="false" outlineLevel="0" collapsed="false">
      <c r="A46" s="1" t="s">
        <v>559</v>
      </c>
      <c r="B46" s="1" t="s">
        <v>508</v>
      </c>
      <c r="C46" s="3" t="n">
        <v>-7197</v>
      </c>
      <c r="D46" s="3" t="n">
        <v>-8166</v>
      </c>
      <c r="E46" s="6" t="n">
        <f aca="true">(INDIRECT("RC[-2]",0)-INDIRECT("RC[-1]",0))/INDIRECT("RC[-1]",0)</f>
        <v>-0.118662747979427</v>
      </c>
    </row>
    <row r="47" customFormat="false" ht="16" hidden="false" customHeight="false" outlineLevel="0" collapsed="false">
      <c r="A47" s="1" t="s">
        <v>560</v>
      </c>
      <c r="B47" s="1" t="s">
        <v>510</v>
      </c>
      <c r="C47" s="3" t="n">
        <v>-7197</v>
      </c>
      <c r="D47" s="3" t="n">
        <v>-8166</v>
      </c>
      <c r="E47" s="6" t="n">
        <f aca="true">(INDIRECT("RC[-2]",0)-INDIRECT("RC[-1]",0))/INDIRECT("RC[-1]",0)</f>
        <v>-0.118662747979427</v>
      </c>
    </row>
    <row r="48" customFormat="false" ht="16" hidden="false" customHeight="false" outlineLevel="0" collapsed="false">
      <c r="A48" s="1" t="s">
        <v>561</v>
      </c>
      <c r="B48" s="1" t="s">
        <v>512</v>
      </c>
      <c r="C48" s="3" t="n">
        <v>227548</v>
      </c>
      <c r="D48" s="3" t="n">
        <v>191450</v>
      </c>
      <c r="E48" s="6" t="n">
        <f aca="true">(INDIRECT("RC[-2]",0)-INDIRECT("RC[-1]",0))/INDIRECT("RC[-1]",0)</f>
        <v>0.18855053538783</v>
      </c>
    </row>
    <row r="49" customFormat="false" ht="16" hidden="false" customHeight="false" outlineLevel="0" collapsed="false">
      <c r="A49" s="1" t="s">
        <v>562</v>
      </c>
      <c r="B49" s="1" t="s">
        <v>514</v>
      </c>
      <c r="C49" s="3" t="n">
        <v>21550</v>
      </c>
      <c r="D49" s="3" t="n">
        <v>20179</v>
      </c>
      <c r="E49" s="6" t="n">
        <f aca="true">(INDIRECT("RC[-2]",0)-INDIRECT("RC[-1]",0))/INDIRECT("RC[-1]",0)</f>
        <v>0.0679419198176322</v>
      </c>
    </row>
    <row r="50" customFormat="false" ht="16" hidden="false" customHeight="false" outlineLevel="0" collapsed="false">
      <c r="A50" s="1" t="s">
        <v>563</v>
      </c>
      <c r="B50" s="1" t="s">
        <v>263</v>
      </c>
      <c r="C50" s="3" t="n">
        <v>21550</v>
      </c>
      <c r="D50" s="3" t="n">
        <v>20179</v>
      </c>
      <c r="E50" s="6" t="n">
        <f aca="true">(INDIRECT("RC[-2]",0)-INDIRECT("RC[-1]",0))/INDIRECT("RC[-1]",0)</f>
        <v>0.0679419198176322</v>
      </c>
    </row>
    <row r="51" customFormat="false" ht="16" hidden="false" customHeight="false" outlineLevel="0" collapsed="false">
      <c r="A51" s="1" t="s">
        <v>564</v>
      </c>
      <c r="B51" s="1" t="s">
        <v>518</v>
      </c>
      <c r="C51" s="3" t="n">
        <v>249098</v>
      </c>
      <c r="D51" s="3" t="n">
        <v>211629</v>
      </c>
      <c r="E51" s="6" t="n">
        <f aca="true">(INDIRECT("RC[-2]",0)-INDIRECT("RC[-1]",0))/INDIRECT("RC[-1]",0)</f>
        <v>0.177050404245165</v>
      </c>
    </row>
    <row r="52" customFormat="false" ht="16" hidden="false" customHeight="false" outlineLevel="0" collapsed="false">
      <c r="A52" s="1" t="s">
        <v>565</v>
      </c>
      <c r="B52" s="1" t="s">
        <v>520</v>
      </c>
      <c r="C52" s="3" t="n">
        <v>249098</v>
      </c>
      <c r="D52" s="3" t="n">
        <v>211629</v>
      </c>
      <c r="E52" s="6" t="n">
        <f aca="true">(INDIRECT("RC[-2]",0)-INDIRECT("RC[-1]",0))/INDIRECT("RC[-1]",0)</f>
        <v>0.177050404245165</v>
      </c>
    </row>
    <row r="53" customFormat="false" ht="16" hidden="false" customHeight="false" outlineLevel="0" collapsed="false">
      <c r="A53" s="1" t="s">
        <v>566</v>
      </c>
      <c r="B53" s="1" t="s">
        <v>522</v>
      </c>
      <c r="C53" s="3" t="n">
        <v>67101</v>
      </c>
      <c r="D53" s="3" t="n">
        <v>57710</v>
      </c>
      <c r="E53" s="6" t="n">
        <f aca="true">(INDIRECT("RC[-2]",0)-INDIRECT("RC[-1]",0))/INDIRECT("RC[-1]",0)</f>
        <v>0.162727430254722</v>
      </c>
    </row>
    <row r="54" customFormat="false" ht="16" hidden="false" customHeight="false" outlineLevel="0" collapsed="false">
      <c r="A54" s="1" t="s">
        <v>567</v>
      </c>
      <c r="B54" s="1" t="s">
        <v>524</v>
      </c>
      <c r="C54" s="3" t="n">
        <v>58543</v>
      </c>
      <c r="D54" s="3" t="n">
        <v>49600</v>
      </c>
      <c r="E54" s="6" t="n">
        <f aca="true">(INDIRECT("RC[-2]",0)-INDIRECT("RC[-1]",0))/INDIRECT("RC[-1]",0)</f>
        <v>0.180302419354839</v>
      </c>
    </row>
    <row r="55" customFormat="false" ht="16" hidden="false" customHeight="false" outlineLevel="0" collapsed="false">
      <c r="A55" s="1" t="s">
        <v>568</v>
      </c>
      <c r="B55" s="1" t="s">
        <v>526</v>
      </c>
      <c r="C55" s="3" t="n">
        <v>4867</v>
      </c>
      <c r="D55" s="3" t="n">
        <v>4645</v>
      </c>
      <c r="E55" s="6" t="n">
        <f aca="true">(INDIRECT("RC[-2]",0)-INDIRECT("RC[-1]",0))/INDIRECT("RC[-1]",0)</f>
        <v>0.0477933261571582</v>
      </c>
    </row>
    <row r="56" customFormat="false" ht="16" hidden="false" customHeight="false" outlineLevel="0" collapsed="false">
      <c r="A56" s="1" t="s">
        <v>569</v>
      </c>
      <c r="B56" s="1" t="s">
        <v>528</v>
      </c>
      <c r="C56" s="3" t="n">
        <v>3691</v>
      </c>
      <c r="D56" s="3" t="n">
        <v>3465</v>
      </c>
      <c r="E56" s="6" t="n">
        <f aca="true">(INDIRECT("RC[-2]",0)-INDIRECT("RC[-1]",0))/INDIRECT("RC[-1]",0)</f>
        <v>0.0652236652236652</v>
      </c>
    </row>
    <row r="57" customFormat="false" ht="16" hidden="false" customHeight="false" outlineLevel="0" collapsed="false">
      <c r="A57" s="1" t="s">
        <v>570</v>
      </c>
      <c r="B57" s="1" t="s">
        <v>122</v>
      </c>
      <c r="C57" s="3" t="n">
        <v>114694</v>
      </c>
      <c r="D57" s="3" t="n">
        <v>95794</v>
      </c>
      <c r="E57" s="6" t="n">
        <f aca="true">(INDIRECT("RC[-2]",0)-INDIRECT("RC[-1]",0))/INDIRECT("RC[-1]",0)</f>
        <v>0.197298369417709</v>
      </c>
    </row>
    <row r="58" customFormat="false" ht="16" hidden="false" customHeight="false" outlineLevel="0" collapsed="false">
      <c r="A58" s="1" t="s">
        <v>571</v>
      </c>
      <c r="B58" s="1" t="s">
        <v>531</v>
      </c>
      <c r="C58" s="3" t="n">
        <v>66420</v>
      </c>
      <c r="D58" s="3" t="n">
        <v>55175</v>
      </c>
      <c r="E58" s="6" t="n">
        <f aca="true">(INDIRECT("RC[-2]",0)-INDIRECT("RC[-1]",0))/INDIRECT("RC[-1]",0)</f>
        <v>0.203806071590394</v>
      </c>
    </row>
    <row r="59" customFormat="false" ht="16" hidden="false" customHeight="false" outlineLevel="0" collapsed="false">
      <c r="A59" s="1" t="s">
        <v>572</v>
      </c>
      <c r="B59" s="1" t="s">
        <v>533</v>
      </c>
      <c r="C59" s="3" t="n">
        <v>47996</v>
      </c>
      <c r="D59" s="3" t="n">
        <v>40455</v>
      </c>
      <c r="E59" s="6" t="n">
        <f aca="true">(INDIRECT("RC[-2]",0)-INDIRECT("RC[-1]",0))/INDIRECT("RC[-1]",0)</f>
        <v>0.186404647138796</v>
      </c>
    </row>
    <row r="60" customFormat="false" ht="16" hidden="false" customHeight="false" outlineLevel="0" collapsed="false">
      <c r="A60" s="1" t="s">
        <v>573</v>
      </c>
      <c r="B60" s="1" t="s">
        <v>535</v>
      </c>
      <c r="C60" s="3" t="n">
        <v>278</v>
      </c>
      <c r="D60" s="3" t="n">
        <v>164</v>
      </c>
      <c r="E60" s="6" t="n">
        <f aca="true">(INDIRECT("RC[-2]",0)-INDIRECT("RC[-1]",0))/INDIRECT("RC[-1]",0)</f>
        <v>0.695121951219512</v>
      </c>
    </row>
    <row r="61" customFormat="false" ht="16" hidden="false" customHeight="false" outlineLevel="0" collapsed="false">
      <c r="A61" s="1" t="s">
        <v>574</v>
      </c>
      <c r="B61" s="1" t="s">
        <v>537</v>
      </c>
      <c r="C61" s="3" t="n">
        <v>37979</v>
      </c>
      <c r="D61" s="3" t="n">
        <v>34329</v>
      </c>
      <c r="E61" s="6" t="n">
        <f aca="true">(INDIRECT("RC[-2]",0)-INDIRECT("RC[-1]",0))/INDIRECT("RC[-1]",0)</f>
        <v>0.106324099158146</v>
      </c>
    </row>
    <row r="62" customFormat="false" ht="16" hidden="false" customHeight="false" outlineLevel="0" collapsed="false">
      <c r="A62" s="1" t="s">
        <v>575</v>
      </c>
      <c r="B62" s="1" t="s">
        <v>539</v>
      </c>
      <c r="C62" s="3" t="n">
        <v>33669</v>
      </c>
      <c r="D62" s="3" t="n">
        <v>30374</v>
      </c>
      <c r="E62" s="6" t="n">
        <f aca="true">(INDIRECT("RC[-2]",0)-INDIRECT("RC[-1]",0))/INDIRECT("RC[-1]",0)</f>
        <v>0.108480937644038</v>
      </c>
    </row>
    <row r="63" customFormat="false" ht="16" hidden="false" customHeight="false" outlineLevel="0" collapsed="false">
      <c r="A63" s="1" t="s">
        <v>576</v>
      </c>
      <c r="B63" s="1" t="s">
        <v>541</v>
      </c>
      <c r="C63" s="3" t="n">
        <v>4310</v>
      </c>
      <c r="D63" s="3" t="n">
        <v>3955</v>
      </c>
      <c r="E63" s="6" t="n">
        <f aca="true">(INDIRECT("RC[-2]",0)-INDIRECT("RC[-1]",0))/INDIRECT("RC[-1]",0)</f>
        <v>0.0897597977243995</v>
      </c>
    </row>
    <row r="64" customFormat="false" ht="16" hidden="false" customHeight="false" outlineLevel="0" collapsed="false">
      <c r="A64" s="1" t="s">
        <v>577</v>
      </c>
      <c r="B64" s="1" t="s">
        <v>543</v>
      </c>
      <c r="C64" s="3" t="n">
        <v>29324</v>
      </c>
      <c r="D64" s="3" t="n">
        <v>23796</v>
      </c>
      <c r="E64" s="6" t="n">
        <f aca="true">(INDIRECT("RC[-2]",0)-INDIRECT("RC[-1]",0))/INDIRECT("RC[-1]",0)</f>
        <v>0.23230795091612</v>
      </c>
    </row>
    <row r="65" customFormat="false" ht="16" hidden="false" customHeight="false" outlineLevel="0" collapsed="false">
      <c r="A65" s="1" t="s">
        <v>578</v>
      </c>
      <c r="B65" s="1" t="s">
        <v>545</v>
      </c>
      <c r="C65" s="3" t="n">
        <v>29317</v>
      </c>
      <c r="D65" s="3" t="n">
        <v>23790</v>
      </c>
      <c r="E65" s="6" t="n">
        <f aca="true">(INDIRECT("RC[-2]",0)-INDIRECT("RC[-1]",0))/INDIRECT("RC[-1]",0)</f>
        <v>0.232324506094998</v>
      </c>
    </row>
    <row r="66" customFormat="false" ht="16" hidden="false" customHeight="false" outlineLevel="0" collapsed="false">
      <c r="A66" s="1" t="s">
        <v>579</v>
      </c>
      <c r="B66" s="1" t="s">
        <v>580</v>
      </c>
      <c r="C66" s="3" t="n">
        <v>7</v>
      </c>
      <c r="D66" s="3" t="n">
        <v>6</v>
      </c>
      <c r="E66" s="6" t="n">
        <f aca="true">(INDIRECT("RC[-2]",0)-INDIRECT("RC[-1]",0))/INDIRECT("RC[-1]",0)</f>
        <v>0.166666666666667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1" width="25.56"/>
    <col collapsed="false" customWidth="true" hidden="false" outlineLevel="0" max="5" min="2" style="1" width="12.72"/>
    <col collapsed="false" customWidth="true" hidden="false" outlineLevel="0" max="1025" min="6" style="1" width="7.32"/>
  </cols>
  <sheetData>
    <row r="1" customFormat="false" ht="28.25" hidden="false" customHeight="true" outlineLevel="0" collapsed="false">
      <c r="A1" s="2" t="s">
        <v>581</v>
      </c>
    </row>
    <row r="2" customFormat="false" ht="28.25" hidden="false" customHeight="true" outlineLevel="0" collapsed="false">
      <c r="A2" s="4" t="s">
        <v>582</v>
      </c>
      <c r="B2" s="5" t="s">
        <v>6</v>
      </c>
      <c r="C2" s="5" t="s">
        <v>231</v>
      </c>
      <c r="D2" s="5" t="s">
        <v>292</v>
      </c>
      <c r="E2" s="5" t="s">
        <v>233</v>
      </c>
    </row>
    <row r="3" customFormat="false" ht="16" hidden="false" customHeight="false" outlineLevel="0" collapsed="false">
      <c r="A3" s="1" t="s">
        <v>583</v>
      </c>
      <c r="B3" s="6" t="n">
        <f aca="false">VLOOKUP("3.03",Resultado!A1:C10000,3,0)/VLOOKUP("3.01",Resultado!A1:F10000,3,0)</f>
        <v>0.302340206185567</v>
      </c>
      <c r="C3" s="6" t="n">
        <f aca="false">VLOOKUP("3.03",Resultado!A1:F10000,4,0)/VLOOKUP("3.01",Resultado!A1:F10000,4,0)</f>
        <v>0.300170762078005</v>
      </c>
      <c r="D3" s="6" t="n">
        <f aca="false">VLOOKUP("3.03",Resultado!A1:F10000,5,0)/VLOOKUP("3.01",Resultado!A1:F10000,5,0)</f>
        <v>0.307015987002881</v>
      </c>
      <c r="E3" s="6" t="n">
        <f aca="false">VLOOKUP("3.03",Resultado!A1:F10000,6,0)/VLOOKUP("3.01",Resultado!A1:F10000,6,0)</f>
        <v>0.296255745457853</v>
      </c>
    </row>
    <row r="4" customFormat="false" ht="16" hidden="false" customHeight="false" outlineLevel="0" collapsed="false">
      <c r="A4" s="1" t="s">
        <v>584</v>
      </c>
      <c r="B4" s="6" t="n">
        <f aca="false">VLOOKUP("3.05",Resultado!A1:C10000,3,0)/VLOOKUP("3.01",Resultado!A1:C10000,3,0)</f>
        <v>0.156912371134021</v>
      </c>
      <c r="C4" s="6" t="n">
        <f aca="false">VLOOKUP("3.05",Resultado!A1:F10000,4,0)/VLOOKUP("3.01",Resultado!A1:F10000,4,0)</f>
        <v>0.147549020973372</v>
      </c>
      <c r="D4" s="6" t="n">
        <f aca="false">VLOOKUP("3.05",Resultado!A1:F10000,5,0)/VLOOKUP("3.01",Resultado!A1:F10000,5,0)</f>
        <v>0.172990020069081</v>
      </c>
      <c r="E4" s="6" t="n">
        <f aca="false">VLOOKUP("3.05",Resultado!A1:F10000,6,0)/VLOOKUP("3.01",Resultado!A1:F10000,6,0)</f>
        <v>0.155762248231763</v>
      </c>
    </row>
    <row r="5" customFormat="false" ht="16" hidden="false" customHeight="false" outlineLevel="0" collapsed="false">
      <c r="A5" s="1" t="s">
        <v>585</v>
      </c>
      <c r="B5" s="6" t="n">
        <f aca="false">VLOOKUP("3.11",Resultado!A1:C10000,3,0)/VLOOKUP("3.01",Resultado!A1:C10000,3,0)</f>
        <v>0.0837886597938144</v>
      </c>
      <c r="C5" s="6" t="n">
        <f aca="false">VLOOKUP("3.11",Resultado!A1:F10000,4,0)/VLOOKUP("3.01",Resultado!A1:F10000,4,0)</f>
        <v>0.0816677298672067</v>
      </c>
      <c r="D5" s="6" t="n">
        <f aca="false">VLOOKUP("3.11",Resultado!A1:F10000,5,0)/VLOOKUP("3.01",Resultado!A1:F10000,5,0)</f>
        <v>0.0862492661815501</v>
      </c>
      <c r="E5" s="6" t="n">
        <f aca="false">VLOOKUP("3.11",Resultado!A1:F10000,6,0)/VLOOKUP("3.01",Resultado!A1:F10000,6,0)</f>
        <v>0.0832173164776583</v>
      </c>
    </row>
    <row r="7" customFormat="false" ht="16" hidden="false" customHeight="false" outlineLevel="0" collapsed="false">
      <c r="A7" s="1" t="s">
        <v>586</v>
      </c>
      <c r="B7" s="6" t="n">
        <f aca="false">4*VLOOKUP("3.11",Resultado!A1:C10000,3,0)/VLOOKUP("2.03",Passivo!A1:C10000,3,0)</f>
        <v>0.425136819254736</v>
      </c>
    </row>
    <row r="8" customFormat="false" ht="16" hidden="false" customHeight="false" outlineLevel="0" collapsed="false">
      <c r="A8" s="1" t="s">
        <v>587</v>
      </c>
      <c r="B8" s="6" t="n">
        <f aca="false">4*VLOOKUP("3.05",Resultado!A1:C10000,3,0)/VLOOKUP("1",Ativo!A1:C10000,3,0)</f>
        <v>0.137531894130125</v>
      </c>
    </row>
    <row r="9" customFormat="false" ht="16" hidden="false" customHeight="false" outlineLevel="0" collapsed="false">
      <c r="A9" s="1" t="s">
        <v>588</v>
      </c>
      <c r="B9" s="6" t="n">
        <f aca="false">4*VLOOKUP("3.01",Resultado!A1:C10000,3,0)/VLOOKUP("1",Ativo!A1:C10000,3,0)</f>
        <v>0.876488533926093</v>
      </c>
    </row>
    <row r="10" customFormat="false" ht="28.25" hidden="false" customHeight="true" outlineLevel="0" collapsed="false">
      <c r="A10" s="4" t="s">
        <v>589</v>
      </c>
    </row>
    <row r="11" customFormat="false" ht="16" hidden="false" customHeight="false" outlineLevel="0" collapsed="false">
      <c r="A11" s="1" t="s">
        <v>590</v>
      </c>
      <c r="B11" s="8" t="n">
        <f aca="false">(VLOOKUP("3.99.99.10",Resultado!A1:C10000,3)*VLOOKUP("3.99.99.11",Resultado!A1:C10000,3))/(4*VLOOKUP("3.11",Resultado!A1:C10000,3))</f>
        <v>-47205.796875</v>
      </c>
    </row>
    <row r="12" customFormat="false" ht="16" hidden="false" customHeight="false" outlineLevel="0" collapsed="false">
      <c r="A12" s="1" t="s">
        <v>591</v>
      </c>
      <c r="B12" s="8" t="n">
        <f aca="false">(VLOOKUP("3.99.99.10",Resultado!A1:C10000,3)*VLOOKUP("3.99.99.11",Resultado!A1:C10000,3))/VLOOKUP("2.03",Passivo!A1:C10000,3)</f>
        <v>14.4992081317669</v>
      </c>
    </row>
    <row r="13" customFormat="false" ht="16" hidden="false" customHeight="false" outlineLevel="0" collapsed="false">
      <c r="A13" s="1" t="s">
        <v>592</v>
      </c>
      <c r="B13" s="8" t="n">
        <f aca="false">(VLOOKUP("3.99.99.10",Resultado!A1:C10000,3)*VLOOKUP("3.99.99.11",Resultado!A1:C10000,3))/(4*VLOOKUP("3.05",Resultado!A1:C10000,3))</f>
        <v>-38.4021125686394</v>
      </c>
    </row>
    <row r="14" customFormat="false" ht="28.25" hidden="false" customHeight="true" outlineLevel="0" collapsed="false">
      <c r="A14" s="4" t="s">
        <v>593</v>
      </c>
      <c r="B14" s="5" t="s">
        <v>6</v>
      </c>
      <c r="C14" s="5" t="s">
        <v>594</v>
      </c>
    </row>
    <row r="15" customFormat="false" ht="16" hidden="false" customHeight="false" outlineLevel="0" collapsed="false">
      <c r="A15" s="1" t="s">
        <v>595</v>
      </c>
      <c r="B15" s="6" t="n">
        <f aca="false">(VLOOKUP("2.01.04",Passivo!A1:C10000,3,0)+VLOOKUP("2.02.01",Passivo!A1:C10000,3,0))/VLOOKUP("2.03",Passivo!A1:C10000,3,0)</f>
        <v>1.85526909421403</v>
      </c>
      <c r="C15" s="6" t="n">
        <f aca="false">(VLOOKUP("2.01.04",Passivo!A1:D10000,4,0)+VLOOKUP("2.02.01",Passivo!A1:D10000,4,0))/VLOOKUP("2.03",Passivo!A1:D10000,4,0)</f>
        <v>1.30271635239421</v>
      </c>
    </row>
    <row r="16" customFormat="false" ht="16" hidden="false" customHeight="false" outlineLevel="0" collapsed="false">
      <c r="A16" s="1" t="s">
        <v>596</v>
      </c>
      <c r="B16" s="6" t="n">
        <f aca="false">VLOOKUP("2.01.04",Passivo!A1:C10000,3,0)/(VLOOKUP("2.01.04",Passivo!A1:C10000,3,0)+VLOOKUP("2.02.01",Passivo!A1:C10000,3,0))</f>
        <v>0.374314079994925</v>
      </c>
      <c r="C16" s="6" t="n">
        <f aca="false">VLOOKUP("2.01.04",Passivo!A1:D10000,4,0)/(VLOOKUP("2.01.04",Passivo!A1:D10000,4,0)+VLOOKUP("2.02.01",Passivo!A1:D10000,4,0))</f>
        <v>0.456425120772947</v>
      </c>
    </row>
    <row r="17" customFormat="false" ht="16" hidden="false" customHeight="false" outlineLevel="0" collapsed="false">
      <c r="A17" s="1" t="s">
        <v>597</v>
      </c>
      <c r="B17" s="6" t="n">
        <f aca="false">VLOOKUP("1.01",Ativo!A1:C10000,3,0)/VLOOKUP("2.01",Passivo!A1:C10000,3,0)</f>
        <v>1.18064947246455</v>
      </c>
      <c r="C17" s="6" t="n">
        <f aca="false">VLOOKUP("1.01",Ativo!A1:D10000,4,0)/VLOOKUP("2.01",Passivo!A1:D10000,4,0)</f>
        <v>1.09685356329811</v>
      </c>
    </row>
    <row r="18" customFormat="false" ht="16" hidden="false" customHeight="false" outlineLevel="0" collapsed="false">
      <c r="A18" s="1" t="s">
        <v>598</v>
      </c>
      <c r="B18" s="6" t="n">
        <f aca="false">VLOOKUP("7.08.03.01",DVA!A1:C10000,3,0)/(VLOOKUP("2.01.04",Passivo!A1:D10000,4,0)+VLOOKUP("2.02.01",Passivo!A1:D10000,4,0))</f>
        <v>0.201473429951691</v>
      </c>
      <c r="C18" s="6" t="n">
        <f aca="false">VLOOKUP("7.08.03.01",DVA!A1:D10000,4,0)/(VLOOKUP("2.01.04",Passivo!A1:D10000,4,0)+VLOOKUP("2.02.01",Passivo!A1:D10000,4,0))</f>
        <v>0.181932367149758</v>
      </c>
    </row>
    <row r="19" customFormat="false" ht="28.25" hidden="false" customHeight="true" outlineLevel="0" collapsed="false">
      <c r="A19" s="2" t="s">
        <v>599</v>
      </c>
    </row>
    <row r="20" customFormat="false" ht="28.25" hidden="false" customHeight="true" outlineLevel="0" collapsed="false">
      <c r="A20" s="4" t="s">
        <v>582</v>
      </c>
      <c r="B20" s="5" t="s">
        <v>6</v>
      </c>
      <c r="C20" s="5" t="s">
        <v>231</v>
      </c>
      <c r="D20" s="5" t="s">
        <v>292</v>
      </c>
      <c r="E20" s="5" t="s">
        <v>233</v>
      </c>
    </row>
    <row r="21" customFormat="false" ht="16" hidden="false" customHeight="false" outlineLevel="0" collapsed="false">
      <c r="A21" s="1" t="s">
        <v>583</v>
      </c>
      <c r="B21" s="6" t="n">
        <f aca="false">VLOOKUP("3.03c",Resultado!A1:C10000,3,0)/VLOOKUP("3.01c",Resultado!A1:F10000,3,0)</f>
        <v>0.34903492757742</v>
      </c>
      <c r="C21" s="6" t="n">
        <f aca="false">VLOOKUP("3.03c",Resultado!A1:F10000,4,0)/VLOOKUP("3.01c",Resultado!A1:F10000,4,0)</f>
        <v>0.345642170723818</v>
      </c>
      <c r="D21" s="6" t="n">
        <f aca="false">VLOOKUP("3.03c",Resultado!A1:F10000,5,0)/VLOOKUP("3.01c",Resultado!A1:F10000,5,0)</f>
        <v>0.355470862574681</v>
      </c>
      <c r="E21" s="6" t="n">
        <f aca="false">VLOOKUP("3.03c",Resultado!A1:F10000,6,0)/VLOOKUP("3.01c",Resultado!A1:F10000,6,0)</f>
        <v>0.346270046425013</v>
      </c>
    </row>
    <row r="22" customFormat="false" ht="16" hidden="false" customHeight="false" outlineLevel="0" collapsed="false">
      <c r="A22" s="1" t="s">
        <v>584</v>
      </c>
      <c r="B22" s="6" t="n">
        <f aca="false">VLOOKUP("3.05c",Resultado!A1:C10000,3,0)/VLOOKUP("3.01c",Resultado!A1:C10000,3,0)</f>
        <v>0.155269001594405</v>
      </c>
      <c r="C22" s="6" t="n">
        <f aca="false">VLOOKUP("3.05c",Resultado!A1:F10000,4,0)/VLOOKUP("3.01c",Resultado!A1:F10000,4,0)</f>
        <v>0.147233902690971</v>
      </c>
      <c r="D22" s="6" t="n">
        <f aca="false">VLOOKUP("3.05c",Resultado!A1:F10000,5,0)/VLOOKUP("3.01c",Resultado!A1:F10000,5,0)</f>
        <v>0.167927517512996</v>
      </c>
      <c r="E22" s="6" t="n">
        <f aca="false">VLOOKUP("3.05c",Resultado!A1:F10000,6,0)/VLOOKUP("3.01c",Resultado!A1:F10000,6,0)</f>
        <v>0.154872673052005</v>
      </c>
    </row>
    <row r="23" customFormat="false" ht="16" hidden="false" customHeight="false" outlineLevel="0" collapsed="false">
      <c r="A23" s="1" t="s">
        <v>585</v>
      </c>
      <c r="B23" s="6" t="n">
        <f aca="false">VLOOKUP("3.11c",Resultado!A1:C10000,3,0)/VLOOKUP("3.01c",Resultado!A1:C10000,3,0)</f>
        <v>0.0783185052095125</v>
      </c>
      <c r="C23" s="6" t="n">
        <f aca="false">VLOOKUP("3.11c",Resultado!A1:F10000,4,0)/VLOOKUP("3.01c",Resultado!A1:F10000,4,0)</f>
        <v>0.0764928682477906</v>
      </c>
      <c r="D23" s="6" t="n">
        <f aca="false">VLOOKUP("3.11c",Resultado!A1:F10000,5,0)/VLOOKUP("3.01c",Resultado!A1:F10000,5,0)</f>
        <v>0.0804102590205448</v>
      </c>
      <c r="E23" s="6" t="n">
        <f aca="false">VLOOKUP("3.11c",Resultado!A1:F10000,6,0)/VLOOKUP("3.01c",Resultado!A1:F10000,6,0)</f>
        <v>0.0774705204419818</v>
      </c>
    </row>
    <row r="25" customFormat="false" ht="16" hidden="false" customHeight="false" outlineLevel="0" collapsed="false">
      <c r="A25" s="1" t="s">
        <v>586</v>
      </c>
      <c r="B25" s="6" t="n">
        <f aca="false">4*VLOOKUP("3.11c",Resultado!A1:C10000,3,0)/VLOOKUP("2.03c",Passivo!A1:C10000,3,0)</f>
        <v>0.425199733253135</v>
      </c>
    </row>
    <row r="26" customFormat="false" ht="16" hidden="false" customHeight="false" outlineLevel="0" collapsed="false">
      <c r="A26" s="1" t="s">
        <v>587</v>
      </c>
      <c r="B26" s="6" t="n">
        <f aca="false">4*VLOOKUP("3.05c",Resultado!A1:C10000,3,0)/VLOOKUP("1c",Ativo!A1:C10000,3,0)</f>
        <v>0.1543142056294</v>
      </c>
    </row>
    <row r="27" customFormat="false" ht="16" hidden="false" customHeight="false" outlineLevel="0" collapsed="false">
      <c r="A27" s="1" t="s">
        <v>588</v>
      </c>
      <c r="B27" s="6" t="n">
        <f aca="false">4*VLOOKUP("3.01c",Resultado!A1:C10000,3,0)/VLOOKUP("1c",Ativo!A1:C10000,3,0)</f>
        <v>0.99385069810973</v>
      </c>
    </row>
    <row r="28" customFormat="false" ht="28.25" hidden="false" customHeight="true" outlineLevel="0" collapsed="false">
      <c r="A28" s="4" t="s">
        <v>589</v>
      </c>
    </row>
    <row r="29" customFormat="false" ht="16" hidden="false" customHeight="false" outlineLevel="0" collapsed="false">
      <c r="A29" s="1" t="s">
        <v>590</v>
      </c>
      <c r="B29" s="8" t="n">
        <f aca="false">(VLOOKUP("3.99.99.10",Resultado!A1:C10000,3)*VLOOKUP("3.99.99.11",Resultado!A1:C10000,3))/(4*VLOOKUP("3.11c",Resultado!A1:C10000,3))</f>
        <v>11.6134563933821</v>
      </c>
    </row>
    <row r="30" customFormat="false" ht="16" hidden="false" customHeight="false" outlineLevel="0" collapsed="false">
      <c r="A30" s="1" t="s">
        <v>591</v>
      </c>
      <c r="B30" s="8" t="n">
        <f aca="false">(VLOOKUP("3.99.99.10",Resultado!A1:C10000,3)*VLOOKUP("3.99.99.11",Resultado!A1:C10000,3))/VLOOKUP("2.03c",Passivo!A1:C10000,3)</f>
        <v>205.131110809343</v>
      </c>
    </row>
    <row r="31" customFormat="false" ht="16" hidden="false" customHeight="false" outlineLevel="0" collapsed="false">
      <c r="A31" s="1" t="s">
        <v>592</v>
      </c>
      <c r="B31" s="8" t="n">
        <f aca="false">(VLOOKUP("3.99.99.10",Resultado!A1:C10000,3)*VLOOKUP("3.99.99.11",Resultado!A1:C10000,3))/(4*VLOOKUP("3.05c",Resultado!A1:C10000,3))</f>
        <v>5.85788879754297</v>
      </c>
    </row>
    <row r="32" customFormat="false" ht="28.25" hidden="false" customHeight="true" outlineLevel="0" collapsed="false">
      <c r="A32" s="4" t="s">
        <v>593</v>
      </c>
      <c r="B32" s="5" t="s">
        <v>6</v>
      </c>
      <c r="C32" s="5" t="s">
        <v>594</v>
      </c>
    </row>
    <row r="33" customFormat="false" ht="16" hidden="false" customHeight="false" outlineLevel="0" collapsed="false">
      <c r="A33" s="1" t="s">
        <v>595</v>
      </c>
      <c r="B33" s="6" t="n">
        <f aca="false">(VLOOKUP("2.01.04c",Passivo!A1:C10000,3,0)+VLOOKUP("2.02.01c",Passivo!A1:C10000,3,0))/VLOOKUP("2.03c",Passivo!A1:C10000,3,0)</f>
        <v>1.86093204492854</v>
      </c>
      <c r="C33" s="6" t="n">
        <f aca="false">(VLOOKUP("2.01.04c",Passivo!A1:D10000,4,0)+VLOOKUP("2.02.01c",Passivo!A1:D10000,4,0))/VLOOKUP("2.03c",Passivo!A1:D10000,4,0)</f>
        <v>1.30983190038308</v>
      </c>
    </row>
    <row r="34" customFormat="false" ht="16" hidden="false" customHeight="false" outlineLevel="0" collapsed="false">
      <c r="A34" s="1" t="s">
        <v>596</v>
      </c>
      <c r="B34" s="6" t="n">
        <f aca="false">VLOOKUP("2.01.04c",Passivo!A1:C10000,3,0)/(VLOOKUP("2.01.04c",Passivo!A1:C10000,3,0)+VLOOKUP("2.02.01c",Passivo!A1:C10000,3,0))</f>
        <v>0.373138418406602</v>
      </c>
      <c r="C34" s="6" t="n">
        <f aca="false">VLOOKUP("2.01.04c",Passivo!A1:D10000,4,0)/(VLOOKUP("2.01.04c",Passivo!A1:D10000,4,0)+VLOOKUP("2.02.01c",Passivo!A1:D10000,4,0))</f>
        <v>0.453917064528721</v>
      </c>
    </row>
    <row r="35" customFormat="false" ht="16" hidden="false" customHeight="false" outlineLevel="0" collapsed="false">
      <c r="A35" s="1" t="s">
        <v>597</v>
      </c>
      <c r="B35" s="6" t="n">
        <f aca="false">VLOOKUP("1.01c",Ativo!A1:C10000,3,0)/VLOOKUP("2.01c",Passivo!A1:C10000,3,0)</f>
        <v>1.20337323144065</v>
      </c>
      <c r="C35" s="6" t="n">
        <f aca="false">VLOOKUP("1.01c",Ativo!A1:D10000,4,0)/VLOOKUP("2.01c",Passivo!A1:D10000,4,0)</f>
        <v>1.11123148539992</v>
      </c>
    </row>
    <row r="36" customFormat="false" ht="16" hidden="false" customHeight="false" outlineLevel="0" collapsed="false">
      <c r="A36" s="1" t="s">
        <v>598</v>
      </c>
      <c r="B36" s="6" t="n">
        <f aca="false">VLOOKUP("7.08.03.01c",DVA!A1:C10000,3,0)/(VLOOKUP("2.01.04c",Passivo!A1:D10000,4,0)+VLOOKUP("2.02.01c",Passivo!A1:D10000,4,0))</f>
        <v>0.202198000180164</v>
      </c>
      <c r="C36" s="6" t="n">
        <f aca="false">VLOOKUP("7.08.03.01c",DVA!A1:D10000,4,0)/(VLOOKUP("2.01.04c",Passivo!A1:D10000,4,0)+VLOOKUP("2.02.01c",Passivo!A1:D10000,4,0))</f>
        <v>0.182409993093715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2018-11-10T10:01:46Z</dcterms:created>
  <dc:creator/>
  <dc:description/>
  <dc:language>en-US</dc:language>
  <cp:lastModifiedBy/>
  <dcterms:modified xsi:type="dcterms:W3CDTF">2019-05-16T11:32:58Z</dcterms:modified>
  <cp:revision>1</cp:revision>
  <dc:subject/>
  <dc:title/>
</cp:coreProperties>
</file>