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RL 20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<sst xmlns="http://schemas.openxmlformats.org/spreadsheetml/2006/main" count="379" uniqueCount="20">
  <si>
    <t xml:space="preserve">VENDA</t>
  </si>
  <si>
    <t xml:space="preserve">CUSTO</t>
  </si>
  <si>
    <t xml:space="preserve">LUCRO BRUTO</t>
  </si>
  <si>
    <t xml:space="preserve">VENDEDOR</t>
  </si>
  <si>
    <t xml:space="preserve">MKT</t>
  </si>
  <si>
    <t xml:space="preserve">VENDEDOR2</t>
  </si>
  <si>
    <t xml:space="preserve">DESPESAS</t>
  </si>
  <si>
    <t xml:space="preserve">LUCRO DIA</t>
  </si>
  <si>
    <t xml:space="preserve">MÊS</t>
  </si>
  <si>
    <t xml:space="preserve">RECEITA</t>
  </si>
  <si>
    <t xml:space="preserve">CUSTOS + DESP</t>
  </si>
  <si>
    <t xml:space="preserve">LUCRO</t>
  </si>
  <si>
    <t xml:space="preserve">MARGEM</t>
  </si>
  <si>
    <t xml:space="preserve">seg</t>
  </si>
  <si>
    <t xml:space="preserve">ter</t>
  </si>
  <si>
    <t xml:space="preserve">qua</t>
  </si>
  <si>
    <t xml:space="preserve">qui</t>
  </si>
  <si>
    <t xml:space="preserve">sex</t>
  </si>
  <si>
    <t xml:space="preserve">sáb</t>
  </si>
  <si>
    <t xml:space="preserve">dom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</si>
</sst>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_-"/>
    <numFmt numFmtId="166" formatCode="d/mmm"/>
    <numFmt numFmtId="167" formatCode="&quot; R$ &quot;* #,##0.00\ ;&quot;-R$ &quot;* #,##0.00\ ;&quot; R$ &quot;* \-#\ ;@\ "/>
    <numFmt numFmtId="168" formatCode="mmm/yy"/>
    <numFmt numFmtId="169" formatCode="0%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66FF66"/>
        <bgColor rgb="FF99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Normal 2" xfId="21"/>
    <cellStyle name="Normal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6" topLeftCell="N56" activePane="bottomLeft" state="frozen"/>
      <selection pane="topLeft" activeCell="A1" activeCellId="0" sqref="A1"/>
      <selection pane="bottomLeft" activeCell="F86" activeCellId="0" sqref="F8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7.53"/>
    <col collapsed="false" customWidth="true" hidden="false" outlineLevel="0" max="3" min="3" style="0" width="6.05"/>
    <col collapsed="false" customWidth="true" hidden="false" outlineLevel="0" max="4" min="4" style="0" width="13.7"/>
    <col collapsed="false" customWidth="true" hidden="false" outlineLevel="0" max="5" min="5" style="0" width="14.28"/>
    <col collapsed="false" customWidth="true" hidden="false" outlineLevel="0" max="6" min="6" style="0" width="14.13"/>
    <col collapsed="false" customWidth="true" hidden="false" outlineLevel="0" max="7" min="7" style="0" width="11.98"/>
    <col collapsed="false" customWidth="true" hidden="false" outlineLevel="0" max="8" min="8" style="0" width="10.22"/>
    <col collapsed="false" customWidth="true" hidden="false" outlineLevel="0" max="9" min="9" style="0" width="11.8"/>
    <col collapsed="false" customWidth="true" hidden="false" outlineLevel="0" max="10" min="10" style="0" width="12.1"/>
    <col collapsed="false" customWidth="true" hidden="false" outlineLevel="0" max="11" min="11" style="0" width="12.64"/>
    <col collapsed="false" customWidth="true" hidden="false" outlineLevel="0" max="12" min="12" style="0" width="3.9"/>
    <col collapsed="false" customWidth="true" hidden="false" outlineLevel="0" max="13" min="13" style="0" width="11.57"/>
    <col collapsed="false" customWidth="true" hidden="false" outlineLevel="0" max="14" min="14" style="0" width="18.43"/>
    <col collapsed="false" customWidth="true" hidden="false" outlineLevel="0" max="15" min="15" style="0" width="15.88"/>
    <col collapsed="false" customWidth="true" hidden="false" outlineLevel="0" max="16" min="16" style="0" width="14.13"/>
    <col collapsed="false" customWidth="true" hidden="false" outlineLevel="0" max="17" min="17" style="0" width="9.28"/>
    <col collapsed="false" customWidth="true" hidden="false" outlineLevel="0" max="28" min="18" style="0" width="9.13"/>
  </cols>
  <sheetData>
    <row r="1" customFormat="false" ht="15" hidden="false" customHeight="false" outlineLevel="0" collapsed="false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1"/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1"/>
      <c r="B2" s="4" t="n">
        <v>45292</v>
      </c>
      <c r="C2" s="5" t="s">
        <v>13</v>
      </c>
      <c r="D2" s="6" t="n">
        <v>0</v>
      </c>
      <c r="E2" s="6" t="n">
        <v>0</v>
      </c>
      <c r="F2" s="7" t="n">
        <f aca="false">D2-E2</f>
        <v>0</v>
      </c>
      <c r="G2" s="6" t="n">
        <v>0</v>
      </c>
      <c r="H2" s="6" t="n">
        <v>0</v>
      </c>
      <c r="I2" s="6"/>
      <c r="J2" s="8" t="n">
        <f aca="false">H2+G2</f>
        <v>0</v>
      </c>
      <c r="K2" s="7" t="n">
        <f aca="false">F2-J2</f>
        <v>0</v>
      </c>
      <c r="L2" s="1"/>
      <c r="M2" s="9" t="n">
        <v>45292</v>
      </c>
      <c r="N2" s="8" t="n">
        <f aca="false">SUMIFS(D2:D366,B2:B366,"&gt;=01/01/2024",B2:B366,"&lt;01/02/2024")</f>
        <v>89973</v>
      </c>
      <c r="O2" s="8" t="n">
        <f aca="false">SUMIFS(E2:E366,B2:B366,"&gt;=01/01/2024",B2:B366,"&lt;01/02/2024")+SUMIFS(J2:J366,B2:B366,"&gt;=01/01/2024",B2:B366,"&lt;01/02/2024")</f>
        <v>65881.99025</v>
      </c>
      <c r="P2" s="7" t="n">
        <f aca="false">N2-O2</f>
        <v>24091.00975</v>
      </c>
      <c r="Q2" s="10" t="n">
        <f aca="false">P2/N2</f>
        <v>0.267758213575184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3.8" hidden="false" customHeight="false" outlineLevel="0" collapsed="false">
      <c r="A3" s="1"/>
      <c r="B3" s="4" t="n">
        <v>45293</v>
      </c>
      <c r="C3" s="5" t="s">
        <v>14</v>
      </c>
      <c r="D3" s="6" t="n">
        <v>7680</v>
      </c>
      <c r="E3" s="6" t="n">
        <f aca="false">50*50+456.94+381.11+660.66</f>
        <v>3998.71</v>
      </c>
      <c r="F3" s="7" t="n">
        <f aca="false">D3-E3</f>
        <v>3681.29</v>
      </c>
      <c r="G3" s="6" t="n">
        <v>130</v>
      </c>
      <c r="H3" s="6" t="n">
        <v>40</v>
      </c>
      <c r="I3" s="6"/>
      <c r="J3" s="8" t="n">
        <f aca="false">H3+G3</f>
        <v>170</v>
      </c>
      <c r="K3" s="7" t="n">
        <f aca="false">F3-J3</f>
        <v>3511.29</v>
      </c>
      <c r="L3" s="1"/>
      <c r="M3" s="9" t="n">
        <v>45323</v>
      </c>
      <c r="N3" s="8" t="n">
        <f aca="false">SUMIFS(D4:D367,B4:B367,"&gt;=01/02/2024",B4:B367,"&lt;01/03/2024")</f>
        <v>88997</v>
      </c>
      <c r="O3" s="8" t="n">
        <f aca="false">SUMIFS(E3:E367,B3:B367,"&gt;=01/02/2024",B3:B367,"&lt;01/03/2024")+SUMIFS(J3:J367,B3:B367,"&gt;=01/02/2024",B3:B367,"&lt;01/03/2024")</f>
        <v>70912.345</v>
      </c>
      <c r="P3" s="7" t="n">
        <f aca="false">N3-O3</f>
        <v>18084.655</v>
      </c>
      <c r="Q3" s="10" t="n">
        <f aca="false">P3/N3</f>
        <v>0.203205220400688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3.8" hidden="false" customHeight="false" outlineLevel="0" collapsed="false">
      <c r="A4" s="1"/>
      <c r="B4" s="4" t="n">
        <v>45294</v>
      </c>
      <c r="C4" s="5" t="s">
        <v>15</v>
      </c>
      <c r="D4" s="6" t="n">
        <v>8000</v>
      </c>
      <c r="E4" s="6" t="n">
        <f aca="false">6074+353.522</f>
        <v>6427.522</v>
      </c>
      <c r="F4" s="7" t="n">
        <f aca="false">D4-E4</f>
        <v>1572.478</v>
      </c>
      <c r="G4" s="6" t="n">
        <v>130</v>
      </c>
      <c r="H4" s="6" t="n">
        <v>40</v>
      </c>
      <c r="I4" s="6"/>
      <c r="J4" s="8" t="n">
        <f aca="false">H4+G4</f>
        <v>170</v>
      </c>
      <c r="K4" s="7" t="n">
        <f aca="false">F4-J4</f>
        <v>1402.478</v>
      </c>
      <c r="L4" s="1"/>
      <c r="M4" s="9" t="n">
        <v>45352</v>
      </c>
      <c r="N4" s="8" t="n">
        <f aca="false">SUMIFS(D5:D368,B5:B368,"&gt;=01/03/2024",B5:B368,"&lt;01/04/2024")</f>
        <v>77837</v>
      </c>
      <c r="O4" s="8" t="n">
        <f aca="false">SUMIFS(E4:E368,B4:B368,"&gt;=01/03/2024",B4:B368,"&lt;01/04/2024")+SUMIFS(J4:J368,B4:B368,"&gt;=01/03/2024",B4:B368,"&lt;01/04/2024")</f>
        <v>57808.63</v>
      </c>
      <c r="P4" s="7" t="n">
        <f aca="false">N4-O4</f>
        <v>20028.37</v>
      </c>
      <c r="Q4" s="10" t="n">
        <f aca="false">P4/N4</f>
        <v>0.257311689813328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3.8" hidden="false" customHeight="false" outlineLevel="0" collapsed="false">
      <c r="A5" s="1"/>
      <c r="B5" s="4" t="n">
        <v>45295</v>
      </c>
      <c r="C5" s="5" t="s">
        <v>16</v>
      </c>
      <c r="D5" s="6" t="n">
        <f aca="false">2800+4460</f>
        <v>7260</v>
      </c>
      <c r="E5" s="6" t="n">
        <f aca="false">175.25+1590+2962.87</f>
        <v>4728.12</v>
      </c>
      <c r="F5" s="7" t="n">
        <f aca="false">D5-E5</f>
        <v>2531.88</v>
      </c>
      <c r="G5" s="6" t="n">
        <v>130</v>
      </c>
      <c r="H5" s="6" t="n">
        <v>40</v>
      </c>
      <c r="I5" s="6"/>
      <c r="J5" s="8" t="n">
        <f aca="false">H5+G5</f>
        <v>170</v>
      </c>
      <c r="K5" s="7" t="n">
        <f aca="false">F5-J5</f>
        <v>2361.88</v>
      </c>
      <c r="L5" s="1"/>
      <c r="M5" s="9" t="n">
        <v>45383</v>
      </c>
      <c r="N5" s="8" t="n">
        <f aca="false">SUMIFS(D6:D369,B6:B369,"&gt;=01/04/2024",B6:B369,"&lt;01/05/2024")</f>
        <v>132931</v>
      </c>
      <c r="O5" s="8" t="n">
        <f aca="false">SUMIFS(E5:E369,B5:B369,"&gt;=01/04/2024",B5:B369,"&lt;01/05/2024")+SUMIFS(J5:J369,B5:B369,"&gt;=01/04/2024",B5:B369,"&lt;01/05/2024")</f>
        <v>118539.92225</v>
      </c>
      <c r="P5" s="7" t="n">
        <f aca="false">N5-O5</f>
        <v>14391.07775</v>
      </c>
      <c r="Q5" s="10" t="n">
        <f aca="false">P5/N5</f>
        <v>0.108259756941571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3.8" hidden="false" customHeight="false" outlineLevel="0" collapsed="false">
      <c r="A6" s="1"/>
      <c r="B6" s="4" t="n">
        <v>45296</v>
      </c>
      <c r="C6" s="5" t="s">
        <v>17</v>
      </c>
      <c r="D6" s="6" t="n">
        <f aca="false">4920+850</f>
        <v>5770</v>
      </c>
      <c r="E6" s="6" t="n">
        <f aca="false">115*28+174.2+442.12</f>
        <v>3836.32</v>
      </c>
      <c r="F6" s="7" t="n">
        <f aca="false">D6-E6</f>
        <v>1933.68</v>
      </c>
      <c r="G6" s="6" t="n">
        <v>130</v>
      </c>
      <c r="H6" s="6" t="n">
        <v>40</v>
      </c>
      <c r="I6" s="6"/>
      <c r="J6" s="8" t="n">
        <f aca="false">H6+G6</f>
        <v>170</v>
      </c>
      <c r="K6" s="7" t="n">
        <f aca="false">F6-J6</f>
        <v>1763.68</v>
      </c>
      <c r="L6" s="1"/>
      <c r="M6" s="9" t="n">
        <v>45413</v>
      </c>
      <c r="N6" s="8" t="n">
        <f aca="false">SUMIFS(D7:D370,B7:B370,"&gt;=01/05/2024",B7:B370,"&lt;01/06/2024")</f>
        <v>123475.82</v>
      </c>
      <c r="O6" s="8" t="n">
        <f aca="false">SUMIFS(E6:E370,B6:B370,"&gt;=01/05/2024",B6:B370,"&lt;01/06/2024")+SUMIFS(J6:J370,B6:B370,"&gt;=01/05/2024",B6:B370,"&lt;01/06/2024")</f>
        <v>104000.3705</v>
      </c>
      <c r="P6" s="7" t="n">
        <f aca="false">N6-O6</f>
        <v>19475.4495</v>
      </c>
      <c r="Q6" s="10" t="n">
        <f aca="false">P6/N6</f>
        <v>0.157726828621183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customFormat="false" ht="13.8" hidden="false" customHeight="false" outlineLevel="0" collapsed="false">
      <c r="A7" s="1"/>
      <c r="B7" s="4" t="n">
        <v>45297</v>
      </c>
      <c r="C7" s="5" t="s">
        <v>18</v>
      </c>
      <c r="D7" s="6" t="n">
        <v>0</v>
      </c>
      <c r="E7" s="6" t="n">
        <v>0</v>
      </c>
      <c r="F7" s="7" t="n">
        <f aca="false">D7-E7</f>
        <v>0</v>
      </c>
      <c r="G7" s="6" t="n">
        <v>130</v>
      </c>
      <c r="H7" s="6" t="n">
        <v>40</v>
      </c>
      <c r="I7" s="6"/>
      <c r="J7" s="8" t="n">
        <f aca="false">H7+G7</f>
        <v>170</v>
      </c>
      <c r="K7" s="7" t="n">
        <f aca="false">F7-J7</f>
        <v>-170</v>
      </c>
      <c r="L7" s="1"/>
      <c r="M7" s="9" t="n">
        <v>45444</v>
      </c>
      <c r="N7" s="8" t="n">
        <f aca="false">SUMIFS(D8:D371,B8:B371,"&gt;=01/06/2024",B8:B371,"&lt;01/07/2024")</f>
        <v>116260</v>
      </c>
      <c r="O7" s="8" t="n">
        <f aca="false">SUMIFS(E7:E371,B7:B371,"&gt;=01/06/2024",B7:B371,"&lt;01/07/2024")+SUMIFS(J7:J371,B7:B371,"&gt;=01/06/2024",B7:B371,"&lt;01/07/2024")</f>
        <v>101094.546</v>
      </c>
      <c r="P7" s="7" t="n">
        <f aca="false">N7-O7</f>
        <v>15165.454</v>
      </c>
      <c r="Q7" s="10" t="n">
        <f aca="false">P7/N7</f>
        <v>0.130444297264751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customFormat="false" ht="13.8" hidden="false" customHeight="false" outlineLevel="0" collapsed="false">
      <c r="A8" s="1"/>
      <c r="B8" s="4" t="n">
        <v>45298</v>
      </c>
      <c r="C8" s="5" t="s">
        <v>19</v>
      </c>
      <c r="D8" s="6" t="n">
        <v>0</v>
      </c>
      <c r="E8" s="6" t="n">
        <v>0</v>
      </c>
      <c r="F8" s="7" t="n">
        <f aca="false">D8-E8</f>
        <v>0</v>
      </c>
      <c r="G8" s="6" t="n">
        <v>130</v>
      </c>
      <c r="H8" s="6" t="n">
        <v>40</v>
      </c>
      <c r="I8" s="6"/>
      <c r="J8" s="8" t="n">
        <f aca="false">H8+G8</f>
        <v>170</v>
      </c>
      <c r="K8" s="7" t="n">
        <f aca="false">F8-J8</f>
        <v>-170</v>
      </c>
      <c r="L8" s="1"/>
      <c r="M8" s="9" t="n">
        <v>45474</v>
      </c>
      <c r="N8" s="8" t="n">
        <f aca="false">SUMIFS(D9:D372,B9:B372,"&gt;=01/07/2024",B9:B372,"&lt;01/08/2024")</f>
        <v>91145</v>
      </c>
      <c r="O8" s="8" t="n">
        <f aca="false">SUMIFS(E8:E372,B8:B372,"&gt;=01/07/2024",B8:B372,"&lt;01/08/2024")+SUMIFS(J8:J372,B8:B372,"&gt;=01/07/2024",B8:B372,"&lt;01/08/2024")</f>
        <v>69359.49</v>
      </c>
      <c r="P8" s="7" t="n">
        <f aca="false">N8-O8</f>
        <v>21785.51</v>
      </c>
      <c r="Q8" s="10" t="n">
        <f aca="false">P8/N8</f>
        <v>0.239020352186077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3.8" hidden="false" customHeight="false" outlineLevel="0" collapsed="false">
      <c r="A9" s="1"/>
      <c r="B9" s="4" t="n">
        <v>45299</v>
      </c>
      <c r="C9" s="5" t="s">
        <v>13</v>
      </c>
      <c r="D9" s="6" t="n">
        <v>0</v>
      </c>
      <c r="E9" s="6" t="n">
        <v>0</v>
      </c>
      <c r="F9" s="7" t="n">
        <f aca="false">D9-E9</f>
        <v>0</v>
      </c>
      <c r="G9" s="6" t="n">
        <v>130</v>
      </c>
      <c r="H9" s="6" t="n">
        <v>40</v>
      </c>
      <c r="I9" s="6"/>
      <c r="J9" s="8" t="n">
        <f aca="false">H9+G9</f>
        <v>170</v>
      </c>
      <c r="K9" s="7" t="n">
        <f aca="false">F9-J9</f>
        <v>-170</v>
      </c>
      <c r="L9" s="1"/>
      <c r="M9" s="9" t="n">
        <v>45505</v>
      </c>
      <c r="N9" s="8" t="n">
        <f aca="false">SUMIFS(D10:D373,B10:B373,"&gt;=01/08/2024",B10:B373,"&lt;01/09/2024")</f>
        <v>0</v>
      </c>
      <c r="O9" s="8" t="n">
        <f aca="false">SUMIFS(E9:E373,B9:B373,"&gt;=01/08/2024",B9:B373,"&lt;01/09/2024")+SUMIFS(J9:J373,B9:B373,"&gt;=01/08/2024",B9:B373,"&lt;01/09/2024")</f>
        <v>810</v>
      </c>
      <c r="P9" s="7" t="n">
        <f aca="false">N9-O9</f>
        <v>-810</v>
      </c>
      <c r="Q9" s="10" t="e">
        <f aca="false">P9/N9</f>
        <v>#DIV/0!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3.8" hidden="false" customHeight="false" outlineLevel="0" collapsed="false">
      <c r="A10" s="1"/>
      <c r="B10" s="4" t="n">
        <v>45300</v>
      </c>
      <c r="C10" s="5" t="s">
        <v>14</v>
      </c>
      <c r="D10" s="6" t="n">
        <v>0</v>
      </c>
      <c r="E10" s="6" t="n">
        <v>0</v>
      </c>
      <c r="F10" s="7" t="n">
        <f aca="false">D10-E10</f>
        <v>0</v>
      </c>
      <c r="G10" s="6" t="n">
        <v>130</v>
      </c>
      <c r="H10" s="6" t="n">
        <v>40</v>
      </c>
      <c r="I10" s="6"/>
      <c r="J10" s="8" t="n">
        <f aca="false">H10+G10</f>
        <v>170</v>
      </c>
      <c r="K10" s="7" t="n">
        <f aca="false">F10-J10</f>
        <v>-170</v>
      </c>
      <c r="L10" s="1"/>
      <c r="M10" s="9" t="n">
        <v>45536</v>
      </c>
      <c r="N10" s="8" t="n">
        <f aca="false">SUMIFS(D11:D374,B11:B374,"&gt;=01/09/2024",B11:B374,"&lt;01/10/2024")</f>
        <v>0</v>
      </c>
      <c r="O10" s="8" t="n">
        <f aca="false">SUMIFS(E10:E374,B10:B374,"&gt;=01/09/2024",B10:B374,"&lt;01/10/2024")+SUMIFS(J10:J374,B10:B374,"&gt;=01/09/2024",B10:B374,"&lt;01/10/2024")</f>
        <v>0</v>
      </c>
      <c r="P10" s="7" t="n">
        <f aca="false">N10-O10</f>
        <v>0</v>
      </c>
      <c r="Q10" s="10" t="e">
        <f aca="false">P10/N10</f>
        <v>#DIV/0!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3.8" hidden="false" customHeight="false" outlineLevel="0" collapsed="false">
      <c r="A11" s="1"/>
      <c r="B11" s="4" t="n">
        <v>45301</v>
      </c>
      <c r="C11" s="5" t="s">
        <v>15</v>
      </c>
      <c r="D11" s="6" t="n">
        <v>0</v>
      </c>
      <c r="E11" s="6" t="n">
        <v>0</v>
      </c>
      <c r="F11" s="7" t="n">
        <f aca="false">D11-E11</f>
        <v>0</v>
      </c>
      <c r="G11" s="6" t="n">
        <v>130</v>
      </c>
      <c r="H11" s="6" t="n">
        <v>40</v>
      </c>
      <c r="I11" s="6"/>
      <c r="J11" s="8" t="n">
        <f aca="false">H11+G11</f>
        <v>170</v>
      </c>
      <c r="K11" s="7" t="n">
        <f aca="false">F11-J11</f>
        <v>-170</v>
      </c>
      <c r="L11" s="1"/>
      <c r="M11" s="9" t="n">
        <v>45566</v>
      </c>
      <c r="N11" s="8" t="n">
        <f aca="false">SUMIFS(D12:D375,B12:B375,"&gt;=01/10/2024",B12:B375,"&lt;01/11/2024")</f>
        <v>0</v>
      </c>
      <c r="O11" s="8" t="n">
        <f aca="false">SUMIFS(E11:E375,B11:B375,"&gt;=01/10/2024",B11:B375,"&lt;01/11/2024")+SUMIFS(J11:J375,B11:B375,"&gt;=01/10/2024",B11:B375,"&lt;01/11/2024")</f>
        <v>0</v>
      </c>
      <c r="P11" s="7" t="n">
        <f aca="false">N11-O11</f>
        <v>0</v>
      </c>
      <c r="Q11" s="10" t="e">
        <f aca="false">P11/N11</f>
        <v>#DIV/0!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3.8" hidden="false" customHeight="false" outlineLevel="0" collapsed="false">
      <c r="A12" s="1"/>
      <c r="B12" s="4" t="n">
        <v>45302</v>
      </c>
      <c r="C12" s="5" t="s">
        <v>16</v>
      </c>
      <c r="D12" s="6" t="n">
        <v>10899</v>
      </c>
      <c r="E12" s="6" t="n">
        <f aca="false">264*28+975.74</f>
        <v>8367.74</v>
      </c>
      <c r="F12" s="7" t="n">
        <f aca="false">D12-E12</f>
        <v>2531.26</v>
      </c>
      <c r="G12" s="6" t="n">
        <v>130</v>
      </c>
      <c r="H12" s="6" t="n">
        <v>40</v>
      </c>
      <c r="I12" s="6"/>
      <c r="J12" s="8" t="n">
        <f aca="false">H12+G12</f>
        <v>170</v>
      </c>
      <c r="K12" s="7" t="n">
        <f aca="false">F12-J12</f>
        <v>2361.26</v>
      </c>
      <c r="L12" s="1"/>
      <c r="M12" s="9" t="n">
        <v>45597</v>
      </c>
      <c r="N12" s="8" t="n">
        <f aca="false">SUMIFS(D13:D376,B13:B376,"&gt;=01/11/2024",B13:B376,"&lt;01/12/2024")</f>
        <v>0</v>
      </c>
      <c r="O12" s="8" t="n">
        <f aca="false">SUMIFS(E12:E376,B12:B376,"&gt;=01/11/2024",B12:B376,"&lt;01/12/2024")+SUMIFS(J12:J376,B12:B376,"&gt;=01/11/2024",B12:B376,"&lt;01/12/2024")</f>
        <v>0</v>
      </c>
      <c r="P12" s="7" t="n">
        <f aca="false">N12-O12</f>
        <v>0</v>
      </c>
      <c r="Q12" s="10" t="e">
        <f aca="false">P12/N12</f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customFormat="false" ht="13.8" hidden="false" customHeight="false" outlineLevel="0" collapsed="false">
      <c r="A13" s="1"/>
      <c r="B13" s="4" t="n">
        <v>45303</v>
      </c>
      <c r="C13" s="5" t="s">
        <v>17</v>
      </c>
      <c r="D13" s="6" t="n">
        <v>3800</v>
      </c>
      <c r="E13" s="6" t="n">
        <f aca="false">1634+174.2</f>
        <v>1808.2</v>
      </c>
      <c r="F13" s="7" t="n">
        <f aca="false">D13-E13</f>
        <v>1991.8</v>
      </c>
      <c r="G13" s="6" t="n">
        <v>130</v>
      </c>
      <c r="H13" s="6" t="n">
        <v>40</v>
      </c>
      <c r="I13" s="6"/>
      <c r="J13" s="8" t="n">
        <f aca="false">H13+G13</f>
        <v>170</v>
      </c>
      <c r="K13" s="7" t="n">
        <f aca="false">F13-J13</f>
        <v>1821.8</v>
      </c>
      <c r="L13" s="1"/>
      <c r="M13" s="9" t="n">
        <v>45627</v>
      </c>
      <c r="N13" s="8" t="n">
        <f aca="false">SUMIFS(D14:D377,B14:B377,"&gt;=01/12/2024",B14:B377,"&lt;01/01/2024")</f>
        <v>0</v>
      </c>
      <c r="O13" s="8" t="n">
        <f aca="false">SUMIFS(E13:E377,B13:B377,"&gt;=01/12/2024",B13:B377,"&lt;01/01/2024")+SUMIFS(J13:J377,B13:B377,"&gt;=01/12/2024",B13:B377,"&lt;01/01/2024")</f>
        <v>0</v>
      </c>
      <c r="P13" s="7" t="n">
        <f aca="false">N13-O13</f>
        <v>0</v>
      </c>
      <c r="Q13" s="10" t="e">
        <f aca="false">P13/N13</f>
        <v>#DIV/0!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customFormat="false" ht="14.25" hidden="false" customHeight="true" outlineLevel="0" collapsed="false">
      <c r="A14" s="1"/>
      <c r="B14" s="4" t="n">
        <v>45304</v>
      </c>
      <c r="C14" s="5" t="s">
        <v>18</v>
      </c>
      <c r="D14" s="6" t="n">
        <v>0</v>
      </c>
      <c r="E14" s="6" t="n">
        <v>0</v>
      </c>
      <c r="F14" s="7" t="n">
        <f aca="false">D14-E14</f>
        <v>0</v>
      </c>
      <c r="G14" s="6" t="n">
        <v>130</v>
      </c>
      <c r="H14" s="6" t="n">
        <v>40</v>
      </c>
      <c r="I14" s="6"/>
      <c r="J14" s="8" t="n">
        <f aca="false">H14+G14</f>
        <v>170</v>
      </c>
      <c r="K14" s="7" t="n">
        <f aca="false">F14-J14</f>
        <v>-170</v>
      </c>
      <c r="L14" s="1"/>
      <c r="M14" s="11"/>
      <c r="N14" s="12" t="n">
        <f aca="false">SUM(N2:N13)</f>
        <v>720618.82</v>
      </c>
      <c r="O14" s="1"/>
      <c r="P14" s="12" t="n">
        <f aca="false">SUM(P2:P13)</f>
        <v>132211.526</v>
      </c>
      <c r="Q14" s="1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customFormat="false" ht="13.8" hidden="false" customHeight="false" outlineLevel="0" collapsed="false">
      <c r="A15" s="1"/>
      <c r="B15" s="4" t="n">
        <v>45305</v>
      </c>
      <c r="C15" s="5" t="s">
        <v>19</v>
      </c>
      <c r="D15" s="6" t="n">
        <v>0</v>
      </c>
      <c r="E15" s="6" t="n">
        <v>0</v>
      </c>
      <c r="F15" s="7" t="n">
        <f aca="false">D15-E15</f>
        <v>0</v>
      </c>
      <c r="G15" s="6" t="n">
        <v>130</v>
      </c>
      <c r="H15" s="6" t="n">
        <v>40</v>
      </c>
      <c r="I15" s="6"/>
      <c r="J15" s="8" t="n">
        <f aca="false">H15+G15</f>
        <v>170</v>
      </c>
      <c r="K15" s="7" t="n">
        <f aca="false">F15-J15</f>
        <v>-170</v>
      </c>
      <c r="L15" s="1"/>
      <c r="M15" s="11"/>
      <c r="N15" s="1"/>
      <c r="O15" s="1"/>
      <c r="P15" s="1"/>
      <c r="Q15" s="1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customFormat="false" ht="13.8" hidden="false" customHeight="false" outlineLevel="0" collapsed="false">
      <c r="A16" s="1"/>
      <c r="B16" s="4" t="n">
        <v>45306</v>
      </c>
      <c r="C16" s="5" t="s">
        <v>13</v>
      </c>
      <c r="D16" s="6" t="n">
        <v>4999</v>
      </c>
      <c r="E16" s="6" t="n">
        <v>4659.71</v>
      </c>
      <c r="F16" s="7" t="n">
        <f aca="false">D16-E16</f>
        <v>339.29</v>
      </c>
      <c r="G16" s="6" t="n">
        <v>130</v>
      </c>
      <c r="H16" s="6" t="n">
        <v>40</v>
      </c>
      <c r="I16" s="6"/>
      <c r="J16" s="8" t="n">
        <f aca="false">H16+G16</f>
        <v>170</v>
      </c>
      <c r="K16" s="7" t="n">
        <f aca="false">F16-J16</f>
        <v>169.29</v>
      </c>
      <c r="L16" s="1"/>
      <c r="M16" s="11"/>
      <c r="N16" s="1"/>
      <c r="O16" s="1"/>
      <c r="P16" s="1"/>
      <c r="Q16" s="1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3.8" hidden="false" customHeight="false" outlineLevel="0" collapsed="false">
      <c r="A17" s="1"/>
      <c r="B17" s="4" t="n">
        <v>45307</v>
      </c>
      <c r="C17" s="5" t="s">
        <v>14</v>
      </c>
      <c r="D17" s="6" t="n">
        <f aca="false">1230+5790</f>
        <v>7020</v>
      </c>
      <c r="E17" s="6" t="n">
        <f aca="false">14.4*15+29.51+35.6*15+76.96+110</f>
        <v>966.47</v>
      </c>
      <c r="F17" s="7" t="n">
        <f aca="false">D17-E17</f>
        <v>6053.53</v>
      </c>
      <c r="G17" s="6" t="n">
        <v>130</v>
      </c>
      <c r="H17" s="6" t="n">
        <v>40</v>
      </c>
      <c r="I17" s="6"/>
      <c r="J17" s="8" t="n">
        <f aca="false">H17+G17+I17</f>
        <v>170</v>
      </c>
      <c r="K17" s="7" t="n">
        <f aca="false">F17-J17</f>
        <v>5883.53</v>
      </c>
      <c r="L17" s="1"/>
      <c r="M17" s="11"/>
      <c r="N17" s="1"/>
      <c r="O17" s="1"/>
      <c r="P17" s="1"/>
      <c r="Q17" s="1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3.8" hidden="false" customHeight="false" outlineLevel="0" collapsed="false">
      <c r="A18" s="1"/>
      <c r="B18" s="4" t="n">
        <v>45308</v>
      </c>
      <c r="C18" s="5" t="s">
        <v>15</v>
      </c>
      <c r="D18" s="6" t="n">
        <f aca="false">4150+3070+2999</f>
        <v>10219</v>
      </c>
      <c r="E18" s="6" t="n">
        <f aca="false">79*28+313.26+2389.06+1797.26</f>
        <v>6711.58</v>
      </c>
      <c r="F18" s="7" t="n">
        <f aca="false">D18-E18</f>
        <v>3507.42</v>
      </c>
      <c r="G18" s="6" t="n">
        <v>130</v>
      </c>
      <c r="H18" s="6" t="n">
        <v>40</v>
      </c>
      <c r="I18" s="6"/>
      <c r="J18" s="8" t="n">
        <f aca="false">H18+G18+I18</f>
        <v>170</v>
      </c>
      <c r="K18" s="7" t="n">
        <f aca="false">F18-J18</f>
        <v>3337.42</v>
      </c>
      <c r="L18" s="1"/>
      <c r="M18" s="11"/>
      <c r="N18" s="1"/>
      <c r="O18" s="1"/>
      <c r="P18" s="1"/>
      <c r="Q18" s="1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5.75" hidden="false" customHeight="true" outlineLevel="0" collapsed="false">
      <c r="A19" s="1"/>
      <c r="B19" s="4" t="n">
        <v>45309</v>
      </c>
      <c r="C19" s="5" t="s">
        <v>16</v>
      </c>
      <c r="D19" s="6" t="n">
        <v>1900</v>
      </c>
      <c r="E19" s="6" t="n">
        <f aca="false">60.8*15+152</f>
        <v>1064</v>
      </c>
      <c r="F19" s="7" t="n">
        <f aca="false">D19-E19</f>
        <v>836</v>
      </c>
      <c r="G19" s="6" t="n">
        <v>130</v>
      </c>
      <c r="H19" s="6" t="n">
        <v>40</v>
      </c>
      <c r="I19" s="6"/>
      <c r="J19" s="8" t="n">
        <f aca="false">H19+G19+I19</f>
        <v>170</v>
      </c>
      <c r="K19" s="7" t="n">
        <f aca="false">F19-J19</f>
        <v>666</v>
      </c>
      <c r="L19" s="1"/>
      <c r="M19" s="11"/>
      <c r="N19" s="1"/>
      <c r="O19" s="1"/>
      <c r="P19" s="1"/>
      <c r="Q19" s="1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5.75" hidden="false" customHeight="true" outlineLevel="0" collapsed="false">
      <c r="A20" s="1"/>
      <c r="B20" s="4" t="n">
        <v>45310</v>
      </c>
      <c r="C20" s="5" t="s">
        <v>17</v>
      </c>
      <c r="D20" s="6" t="n">
        <v>3940</v>
      </c>
      <c r="E20" s="6" t="n">
        <f aca="false">79*28+174.13</f>
        <v>2386.13</v>
      </c>
      <c r="F20" s="7" t="n">
        <f aca="false">D20-E20</f>
        <v>1553.87</v>
      </c>
      <c r="G20" s="6" t="n">
        <v>130</v>
      </c>
      <c r="H20" s="6" t="n">
        <v>40</v>
      </c>
      <c r="I20" s="6"/>
      <c r="J20" s="8" t="n">
        <f aca="false">H20+G20+I20</f>
        <v>170</v>
      </c>
      <c r="K20" s="7" t="n">
        <f aca="false">F20-J20</f>
        <v>1383.87</v>
      </c>
      <c r="L20" s="1"/>
      <c r="M20" s="11"/>
      <c r="N20" s="1"/>
      <c r="O20" s="1"/>
      <c r="P20" s="1"/>
      <c r="Q20" s="1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customFormat="false" ht="15.75" hidden="false" customHeight="true" outlineLevel="0" collapsed="false">
      <c r="A21" s="1"/>
      <c r="B21" s="4" t="n">
        <v>45311</v>
      </c>
      <c r="C21" s="5" t="s">
        <v>18</v>
      </c>
      <c r="D21" s="6" t="n">
        <v>0</v>
      </c>
      <c r="E21" s="6" t="n">
        <v>0</v>
      </c>
      <c r="F21" s="7" t="n">
        <f aca="false">D21-E21</f>
        <v>0</v>
      </c>
      <c r="G21" s="6" t="n">
        <v>130</v>
      </c>
      <c r="H21" s="6" t="n">
        <v>40</v>
      </c>
      <c r="I21" s="6"/>
      <c r="J21" s="8" t="n">
        <f aca="false">H21+G21+I21</f>
        <v>170</v>
      </c>
      <c r="K21" s="7" t="n">
        <f aca="false">F21-J21</f>
        <v>-170</v>
      </c>
      <c r="L21" s="1"/>
      <c r="M21" s="11"/>
      <c r="N21" s="1"/>
      <c r="O21" s="1"/>
      <c r="P21" s="1"/>
      <c r="Q21" s="1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customFormat="false" ht="15.75" hidden="false" customHeight="true" outlineLevel="0" collapsed="false">
      <c r="A22" s="1"/>
      <c r="B22" s="4" t="n">
        <v>45312</v>
      </c>
      <c r="C22" s="5" t="s">
        <v>19</v>
      </c>
      <c r="D22" s="6" t="n">
        <v>0</v>
      </c>
      <c r="E22" s="6" t="n">
        <v>0</v>
      </c>
      <c r="F22" s="7" t="n">
        <f aca="false">D22-E22</f>
        <v>0</v>
      </c>
      <c r="G22" s="6" t="n">
        <v>130</v>
      </c>
      <c r="H22" s="6" t="n">
        <v>40</v>
      </c>
      <c r="I22" s="6"/>
      <c r="J22" s="8" t="n">
        <f aca="false">H22+G22+I22</f>
        <v>170</v>
      </c>
      <c r="K22" s="7" t="n">
        <f aca="false">F22-J22</f>
        <v>-170</v>
      </c>
      <c r="L22" s="1"/>
      <c r="M22" s="11"/>
      <c r="N22" s="1"/>
      <c r="O22" s="1"/>
      <c r="P22" s="1"/>
      <c r="Q22" s="1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customFormat="false" ht="15.75" hidden="false" customHeight="true" outlineLevel="0" collapsed="false">
      <c r="A23" s="1"/>
      <c r="B23" s="4" t="n">
        <v>45313</v>
      </c>
      <c r="C23" s="5" t="s">
        <v>13</v>
      </c>
      <c r="D23" s="6" t="n">
        <v>5106</v>
      </c>
      <c r="E23" s="6" t="n">
        <f aca="false">33.491*15.75+2211.82+1921.74</f>
        <v>4661.04325</v>
      </c>
      <c r="F23" s="7" t="n">
        <f aca="false">D23-E23</f>
        <v>444.95675</v>
      </c>
      <c r="G23" s="6" t="n">
        <v>130</v>
      </c>
      <c r="H23" s="6" t="n">
        <v>40</v>
      </c>
      <c r="I23" s="6"/>
      <c r="J23" s="8" t="n">
        <f aca="false">H23+G23+I23</f>
        <v>170</v>
      </c>
      <c r="K23" s="7" t="n">
        <f aca="false">F23-J23</f>
        <v>274.95675</v>
      </c>
      <c r="L23" s="1"/>
      <c r="M23" s="11"/>
      <c r="N23" s="1"/>
      <c r="O23" s="1"/>
      <c r="P23" s="1"/>
      <c r="Q23" s="1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customFormat="false" ht="15.75" hidden="false" customHeight="true" outlineLevel="0" collapsed="false">
      <c r="A24" s="1"/>
      <c r="B24" s="4" t="n">
        <v>45314</v>
      </c>
      <c r="C24" s="5" t="s">
        <v>14</v>
      </c>
      <c r="D24" s="6" t="n">
        <v>0</v>
      </c>
      <c r="E24" s="6" t="n">
        <v>0</v>
      </c>
      <c r="F24" s="7" t="n">
        <f aca="false">D24-E24</f>
        <v>0</v>
      </c>
      <c r="G24" s="6" t="n">
        <v>130</v>
      </c>
      <c r="H24" s="6" t="n">
        <v>40</v>
      </c>
      <c r="I24" s="6"/>
      <c r="J24" s="8" t="n">
        <f aca="false">H24+G24+I24</f>
        <v>170</v>
      </c>
      <c r="K24" s="7" t="n">
        <f aca="false">F24-J24</f>
        <v>-170</v>
      </c>
      <c r="L24" s="1"/>
      <c r="M24" s="11"/>
      <c r="N24" s="1"/>
      <c r="O24" s="1"/>
      <c r="P24" s="1"/>
      <c r="Q24" s="1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customFormat="false" ht="15.75" hidden="false" customHeight="true" outlineLevel="0" collapsed="false">
      <c r="A25" s="1"/>
      <c r="B25" s="4" t="n">
        <v>45315</v>
      </c>
      <c r="C25" s="5" t="s">
        <v>15</v>
      </c>
      <c r="D25" s="6" t="n">
        <v>0</v>
      </c>
      <c r="E25" s="6" t="n">
        <v>0</v>
      </c>
      <c r="F25" s="7" t="n">
        <f aca="false">D25-E25</f>
        <v>0</v>
      </c>
      <c r="G25" s="6" t="n">
        <v>130</v>
      </c>
      <c r="H25" s="6" t="n">
        <v>40</v>
      </c>
      <c r="I25" s="6"/>
      <c r="J25" s="8" t="n">
        <f aca="false">H25+G25+I25</f>
        <v>170</v>
      </c>
      <c r="K25" s="7" t="n">
        <f aca="false">F25-J25</f>
        <v>-170</v>
      </c>
      <c r="L25" s="1"/>
      <c r="M25" s="11"/>
      <c r="N25" s="1"/>
      <c r="O25" s="1"/>
      <c r="P25" s="1"/>
      <c r="Q25" s="1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customFormat="false" ht="15.75" hidden="false" customHeight="true" outlineLevel="0" collapsed="false">
      <c r="A26" s="1"/>
      <c r="B26" s="4" t="n">
        <v>45316</v>
      </c>
      <c r="C26" s="5" t="s">
        <v>16</v>
      </c>
      <c r="D26" s="6" t="n">
        <v>0</v>
      </c>
      <c r="E26" s="6" t="n">
        <v>0</v>
      </c>
      <c r="F26" s="7" t="n">
        <f aca="false">D26-E26</f>
        <v>0</v>
      </c>
      <c r="G26" s="6" t="n">
        <v>130</v>
      </c>
      <c r="H26" s="6" t="n">
        <v>40</v>
      </c>
      <c r="I26" s="6"/>
      <c r="J26" s="8" t="n">
        <f aca="false">H26+G26+I26</f>
        <v>170</v>
      </c>
      <c r="K26" s="7" t="n">
        <f aca="false">F26-J26</f>
        <v>-170</v>
      </c>
      <c r="L26" s="1"/>
      <c r="M26" s="11"/>
      <c r="N26" s="1"/>
      <c r="O26" s="1"/>
      <c r="P26" s="1"/>
      <c r="Q26" s="1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customFormat="false" ht="15.75" hidden="false" customHeight="true" outlineLevel="0" collapsed="false">
      <c r="A27" s="1"/>
      <c r="B27" s="4" t="n">
        <v>45317</v>
      </c>
      <c r="C27" s="5" t="s">
        <v>17</v>
      </c>
      <c r="D27" s="6" t="n">
        <v>0</v>
      </c>
      <c r="E27" s="6" t="n">
        <v>0</v>
      </c>
      <c r="F27" s="7" t="n">
        <f aca="false">D27-E27</f>
        <v>0</v>
      </c>
      <c r="G27" s="6" t="n">
        <v>130</v>
      </c>
      <c r="H27" s="6" t="n">
        <v>40</v>
      </c>
      <c r="I27" s="6"/>
      <c r="J27" s="8" t="n">
        <f aca="false">H27+G27+I27</f>
        <v>170</v>
      </c>
      <c r="K27" s="7" t="n">
        <f aca="false">F27-J27</f>
        <v>-170</v>
      </c>
      <c r="L27" s="1"/>
      <c r="M27" s="11"/>
      <c r="N27" s="1"/>
      <c r="O27" s="1"/>
      <c r="P27" s="1"/>
      <c r="Q27" s="1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customFormat="false" ht="15.75" hidden="false" customHeight="true" outlineLevel="0" collapsed="false">
      <c r="A28" s="1"/>
      <c r="B28" s="4" t="n">
        <v>45318</v>
      </c>
      <c r="C28" s="5" t="s">
        <v>18</v>
      </c>
      <c r="D28" s="6" t="n">
        <v>6880</v>
      </c>
      <c r="E28" s="6" t="n">
        <f aca="false">158*28+355.125</f>
        <v>4779.125</v>
      </c>
      <c r="F28" s="7" t="n">
        <f aca="false">D28-E28</f>
        <v>2100.875</v>
      </c>
      <c r="G28" s="6" t="n">
        <v>130</v>
      </c>
      <c r="H28" s="6" t="n">
        <v>40</v>
      </c>
      <c r="I28" s="6"/>
      <c r="J28" s="8" t="n">
        <f aca="false">H28+G28+I28</f>
        <v>170</v>
      </c>
      <c r="K28" s="7" t="n">
        <f aca="false">F28-J28</f>
        <v>1930.875</v>
      </c>
      <c r="L28" s="1"/>
      <c r="M28" s="11"/>
      <c r="N28" s="1"/>
      <c r="O28" s="1"/>
      <c r="P28" s="1"/>
      <c r="Q28" s="1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customFormat="false" ht="15.75" hidden="false" customHeight="true" outlineLevel="0" collapsed="false">
      <c r="A29" s="1"/>
      <c r="B29" s="4" t="n">
        <v>45319</v>
      </c>
      <c r="C29" s="5" t="s">
        <v>19</v>
      </c>
      <c r="D29" s="6"/>
      <c r="E29" s="6"/>
      <c r="F29" s="7" t="n">
        <f aca="false">D29-E29</f>
        <v>0</v>
      </c>
      <c r="G29" s="6" t="n">
        <v>130</v>
      </c>
      <c r="H29" s="6" t="n">
        <v>40</v>
      </c>
      <c r="I29" s="6"/>
      <c r="J29" s="8" t="n">
        <f aca="false">H29+G29+I29</f>
        <v>170</v>
      </c>
      <c r="K29" s="7" t="n">
        <f aca="false">F29-J29</f>
        <v>-170</v>
      </c>
      <c r="L29" s="1"/>
      <c r="M29" s="11"/>
      <c r="N29" s="1"/>
      <c r="O29" s="1"/>
      <c r="P29" s="1"/>
      <c r="Q29" s="1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customFormat="false" ht="15.75" hidden="false" customHeight="true" outlineLevel="0" collapsed="false">
      <c r="A30" s="1"/>
      <c r="B30" s="4" t="n">
        <v>45320</v>
      </c>
      <c r="C30" s="5" t="s">
        <v>13</v>
      </c>
      <c r="D30" s="6" t="n">
        <v>6500</v>
      </c>
      <c r="E30" s="6" t="n">
        <v>6387.32</v>
      </c>
      <c r="F30" s="7" t="n">
        <f aca="false">D30-E30</f>
        <v>112.68</v>
      </c>
      <c r="G30" s="6" t="n">
        <v>130</v>
      </c>
      <c r="H30" s="6" t="n">
        <v>40</v>
      </c>
      <c r="I30" s="6"/>
      <c r="J30" s="8" t="n">
        <f aca="false">H30+G30+I30</f>
        <v>170</v>
      </c>
      <c r="K30" s="7" t="n">
        <f aca="false">F30-J30</f>
        <v>-57.3199999999997</v>
      </c>
      <c r="L30" s="1"/>
      <c r="M30" s="11"/>
      <c r="N30" s="1"/>
      <c r="O30" s="1"/>
      <c r="P30" s="1"/>
      <c r="Q30" s="1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customFormat="false" ht="15.75" hidden="false" customHeight="true" outlineLevel="0" collapsed="false">
      <c r="A31" s="1"/>
      <c r="B31" s="4" t="n">
        <v>45321</v>
      </c>
      <c r="C31" s="5" t="s">
        <v>14</v>
      </c>
      <c r="D31" s="6" t="n">
        <v>0</v>
      </c>
      <c r="E31" s="6" t="n">
        <v>0</v>
      </c>
      <c r="F31" s="7" t="n">
        <f aca="false">D31-E31</f>
        <v>0</v>
      </c>
      <c r="G31" s="6" t="n">
        <v>130</v>
      </c>
      <c r="H31" s="6" t="n">
        <v>40</v>
      </c>
      <c r="I31" s="6"/>
      <c r="J31" s="8" t="n">
        <f aca="false">H31+G31+I31</f>
        <v>170</v>
      </c>
      <c r="K31" s="7" t="n">
        <f aca="false">F31-J31</f>
        <v>-170</v>
      </c>
      <c r="L31" s="1"/>
      <c r="M31" s="11"/>
      <c r="N31" s="1"/>
      <c r="O31" s="1"/>
      <c r="P31" s="1"/>
      <c r="Q31" s="1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customFormat="false" ht="15.75" hidden="false" customHeight="true" outlineLevel="0" collapsed="false">
      <c r="A32" s="1"/>
      <c r="B32" s="4" t="n">
        <v>45322</v>
      </c>
      <c r="C32" s="5" t="s">
        <v>15</v>
      </c>
      <c r="D32" s="6" t="n">
        <v>0</v>
      </c>
      <c r="E32" s="6" t="n">
        <v>0</v>
      </c>
      <c r="F32" s="7" t="n">
        <f aca="false">D32-E32</f>
        <v>0</v>
      </c>
      <c r="G32" s="6" t="n">
        <v>130</v>
      </c>
      <c r="H32" s="6" t="n">
        <v>40</v>
      </c>
      <c r="I32" s="6"/>
      <c r="J32" s="8" t="n">
        <f aca="false">H32+G32+I32</f>
        <v>170</v>
      </c>
      <c r="K32" s="7" t="n">
        <f aca="false">F32-J32</f>
        <v>-170</v>
      </c>
      <c r="L32" s="1"/>
      <c r="M32" s="11"/>
      <c r="N32" s="1"/>
      <c r="O32" s="1"/>
      <c r="P32" s="1"/>
      <c r="Q32" s="1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customFormat="false" ht="15.75" hidden="false" customHeight="true" outlineLevel="0" collapsed="false">
      <c r="A33" s="1"/>
      <c r="B33" s="4" t="n">
        <v>45323</v>
      </c>
      <c r="C33" s="5" t="s">
        <v>16</v>
      </c>
      <c r="D33" s="6" t="n">
        <v>0</v>
      </c>
      <c r="E33" s="6" t="n">
        <v>0</v>
      </c>
      <c r="F33" s="7" t="n">
        <f aca="false">D33-E33</f>
        <v>0</v>
      </c>
      <c r="G33" s="6" t="n">
        <v>130</v>
      </c>
      <c r="H33" s="6" t="n">
        <v>40</v>
      </c>
      <c r="I33" s="6"/>
      <c r="J33" s="8" t="n">
        <f aca="false">H33+G33+I33</f>
        <v>170</v>
      </c>
      <c r="K33" s="7" t="n">
        <f aca="false">F33-J33</f>
        <v>-170</v>
      </c>
      <c r="L33" s="1"/>
      <c r="M33" s="11"/>
      <c r="N33" s="1"/>
      <c r="O33" s="1"/>
      <c r="P33" s="1"/>
      <c r="Q33" s="1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customFormat="false" ht="15.75" hidden="false" customHeight="true" outlineLevel="0" collapsed="false">
      <c r="A34" s="1"/>
      <c r="B34" s="4" t="n">
        <v>45324</v>
      </c>
      <c r="C34" s="5" t="s">
        <v>17</v>
      </c>
      <c r="D34" s="6" t="n">
        <v>0</v>
      </c>
      <c r="E34" s="6"/>
      <c r="F34" s="7" t="n">
        <f aca="false">D34-E34</f>
        <v>0</v>
      </c>
      <c r="G34" s="6" t="n">
        <v>130</v>
      </c>
      <c r="H34" s="6" t="n">
        <v>40</v>
      </c>
      <c r="I34" s="6"/>
      <c r="J34" s="8" t="n">
        <f aca="false">H34+G34+I34</f>
        <v>170</v>
      </c>
      <c r="K34" s="7" t="n">
        <f aca="false">F34-J34</f>
        <v>-170</v>
      </c>
      <c r="L34" s="1"/>
      <c r="M34" s="11"/>
      <c r="N34" s="1"/>
      <c r="O34" s="1"/>
      <c r="P34" s="1"/>
      <c r="Q34" s="1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customFormat="false" ht="15.75" hidden="false" customHeight="true" outlineLevel="0" collapsed="false">
      <c r="A35" s="1"/>
      <c r="B35" s="4" t="n">
        <v>45325</v>
      </c>
      <c r="C35" s="5" t="s">
        <v>18</v>
      </c>
      <c r="D35" s="6" t="n">
        <v>0</v>
      </c>
      <c r="E35" s="6"/>
      <c r="F35" s="7" t="n">
        <f aca="false">D35-E35</f>
        <v>0</v>
      </c>
      <c r="G35" s="6" t="n">
        <v>130</v>
      </c>
      <c r="H35" s="6" t="n">
        <v>40</v>
      </c>
      <c r="I35" s="6"/>
      <c r="J35" s="8" t="n">
        <f aca="false">H35+G35+I35</f>
        <v>170</v>
      </c>
      <c r="K35" s="7" t="n">
        <f aca="false">F35-J35</f>
        <v>-170</v>
      </c>
      <c r="L35" s="1"/>
      <c r="M35" s="11"/>
      <c r="N35" s="1"/>
      <c r="O35" s="1"/>
      <c r="P35" s="1"/>
      <c r="Q35" s="1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customFormat="false" ht="15.75" hidden="false" customHeight="true" outlineLevel="0" collapsed="false">
      <c r="A36" s="1"/>
      <c r="B36" s="4" t="n">
        <v>45326</v>
      </c>
      <c r="C36" s="5" t="s">
        <v>19</v>
      </c>
      <c r="D36" s="6" t="n">
        <v>0</v>
      </c>
      <c r="E36" s="6"/>
      <c r="F36" s="7" t="n">
        <f aca="false">D36-E36</f>
        <v>0</v>
      </c>
      <c r="G36" s="6" t="n">
        <v>130</v>
      </c>
      <c r="H36" s="6" t="n">
        <v>40</v>
      </c>
      <c r="I36" s="6"/>
      <c r="J36" s="8" t="n">
        <f aca="false">H36+G36+I36</f>
        <v>170</v>
      </c>
      <c r="K36" s="7" t="n">
        <f aca="false">F36-J36</f>
        <v>-170</v>
      </c>
      <c r="L36" s="1"/>
      <c r="M36" s="11"/>
      <c r="N36" s="1"/>
      <c r="O36" s="1"/>
      <c r="P36" s="1"/>
      <c r="Q36" s="1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customFormat="false" ht="15.75" hidden="false" customHeight="true" outlineLevel="0" collapsed="false">
      <c r="A37" s="1"/>
      <c r="B37" s="4" t="n">
        <v>45327</v>
      </c>
      <c r="C37" s="5" t="s">
        <v>13</v>
      </c>
      <c r="D37" s="6" t="n">
        <v>0</v>
      </c>
      <c r="E37" s="6"/>
      <c r="F37" s="7" t="n">
        <f aca="false">D37-E37</f>
        <v>0</v>
      </c>
      <c r="G37" s="6" t="n">
        <v>130</v>
      </c>
      <c r="H37" s="6" t="n">
        <v>40</v>
      </c>
      <c r="I37" s="6"/>
      <c r="J37" s="8" t="n">
        <f aca="false">H37+G37+I37</f>
        <v>170</v>
      </c>
      <c r="K37" s="7" t="n">
        <f aca="false">F37-J37</f>
        <v>-170</v>
      </c>
      <c r="L37" s="1"/>
      <c r="M37" s="11"/>
      <c r="N37" s="1"/>
      <c r="O37" s="1"/>
      <c r="P37" s="1"/>
      <c r="Q37" s="1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customFormat="false" ht="15.75" hidden="false" customHeight="true" outlineLevel="0" collapsed="false">
      <c r="A38" s="1"/>
      <c r="B38" s="4" t="n">
        <v>45328</v>
      </c>
      <c r="C38" s="5" t="s">
        <v>14</v>
      </c>
      <c r="D38" s="6" t="n">
        <v>8700</v>
      </c>
      <c r="E38" s="6" t="n">
        <v>7203.73</v>
      </c>
      <c r="F38" s="7" t="n">
        <f aca="false">D38-E38</f>
        <v>1496.27</v>
      </c>
      <c r="G38" s="6" t="n">
        <v>130</v>
      </c>
      <c r="H38" s="6" t="n">
        <v>40</v>
      </c>
      <c r="I38" s="6"/>
      <c r="J38" s="8" t="n">
        <f aca="false">H38+G38+I38</f>
        <v>170</v>
      </c>
      <c r="K38" s="7" t="n">
        <f aca="false">F38-J38</f>
        <v>1326.27</v>
      </c>
      <c r="L38" s="1"/>
      <c r="M38" s="11"/>
      <c r="N38" s="1"/>
      <c r="O38" s="1"/>
      <c r="P38" s="1"/>
      <c r="Q38" s="1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customFormat="false" ht="15.75" hidden="false" customHeight="true" outlineLevel="0" collapsed="false">
      <c r="A39" s="1"/>
      <c r="B39" s="4" t="n">
        <v>45329</v>
      </c>
      <c r="C39" s="5" t="s">
        <v>15</v>
      </c>
      <c r="D39" s="6" t="n">
        <v>25999</v>
      </c>
      <c r="E39" s="6" t="n">
        <f aca="false">31.75*552+210</f>
        <v>17736</v>
      </c>
      <c r="F39" s="7" t="n">
        <f aca="false">D39-E39</f>
        <v>8263</v>
      </c>
      <c r="G39" s="6" t="n">
        <v>130</v>
      </c>
      <c r="H39" s="6" t="n">
        <v>40</v>
      </c>
      <c r="I39" s="6"/>
      <c r="J39" s="8" t="n">
        <f aca="false">H39+G39+I39</f>
        <v>170</v>
      </c>
      <c r="K39" s="7" t="n">
        <f aca="false">F39-J39</f>
        <v>8093</v>
      </c>
      <c r="L39" s="1"/>
      <c r="M39" s="11"/>
      <c r="N39" s="1"/>
      <c r="O39" s="1"/>
      <c r="P39" s="1"/>
      <c r="Q39" s="1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customFormat="false" ht="15.75" hidden="false" customHeight="true" outlineLevel="0" collapsed="false">
      <c r="A40" s="1"/>
      <c r="B40" s="4" t="n">
        <v>45330</v>
      </c>
      <c r="C40" s="5" t="s">
        <v>16</v>
      </c>
      <c r="D40" s="6" t="n">
        <v>25999</v>
      </c>
      <c r="E40" s="6" t="n">
        <v>15861</v>
      </c>
      <c r="F40" s="7" t="n">
        <f aca="false">D40-E40</f>
        <v>10138</v>
      </c>
      <c r="G40" s="6" t="n">
        <v>130</v>
      </c>
      <c r="H40" s="6" t="n">
        <v>40</v>
      </c>
      <c r="I40" s="6"/>
      <c r="J40" s="8" t="n">
        <f aca="false">H40+G40+I40</f>
        <v>170</v>
      </c>
      <c r="K40" s="7" t="n">
        <f aca="false">F40-J40</f>
        <v>9968</v>
      </c>
      <c r="L40" s="1"/>
      <c r="M40" s="11"/>
      <c r="N40" s="1"/>
      <c r="O40" s="1"/>
      <c r="P40" s="1"/>
      <c r="Q40" s="1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customFormat="false" ht="15.75" hidden="false" customHeight="true" outlineLevel="0" collapsed="false">
      <c r="A41" s="1"/>
      <c r="B41" s="4" t="n">
        <v>45331</v>
      </c>
      <c r="C41" s="5" t="s">
        <v>17</v>
      </c>
      <c r="D41" s="6" t="n">
        <v>2480</v>
      </c>
      <c r="E41" s="6" t="n">
        <v>1816.4</v>
      </c>
      <c r="F41" s="7" t="n">
        <f aca="false">D41-E41</f>
        <v>663.6</v>
      </c>
      <c r="G41" s="6" t="n">
        <v>130</v>
      </c>
      <c r="H41" s="6" t="n">
        <v>40</v>
      </c>
      <c r="I41" s="6"/>
      <c r="J41" s="8" t="n">
        <f aca="false">H41+G41+I41</f>
        <v>170</v>
      </c>
      <c r="K41" s="7" t="n">
        <f aca="false">F41-J41</f>
        <v>493.6</v>
      </c>
      <c r="L41" s="1"/>
      <c r="M41" s="11"/>
      <c r="N41" s="1"/>
      <c r="O41" s="1"/>
      <c r="P41" s="1"/>
      <c r="Q41" s="1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customFormat="false" ht="15.75" hidden="false" customHeight="true" outlineLevel="0" collapsed="false">
      <c r="A42" s="1"/>
      <c r="B42" s="4" t="n">
        <v>45332</v>
      </c>
      <c r="C42" s="5" t="s">
        <v>18</v>
      </c>
      <c r="D42" s="6" t="n">
        <v>0</v>
      </c>
      <c r="E42" s="6" t="n">
        <v>0</v>
      </c>
      <c r="F42" s="7" t="n">
        <f aca="false">D42-E42</f>
        <v>0</v>
      </c>
      <c r="G42" s="6" t="n">
        <v>130</v>
      </c>
      <c r="H42" s="6" t="n">
        <v>40</v>
      </c>
      <c r="I42" s="6"/>
      <c r="J42" s="8" t="n">
        <f aca="false">H42+G42+I42</f>
        <v>170</v>
      </c>
      <c r="K42" s="7" t="n">
        <f aca="false">F42-J42</f>
        <v>-170</v>
      </c>
      <c r="L42" s="1"/>
      <c r="M42" s="11"/>
      <c r="N42" s="1"/>
      <c r="O42" s="1"/>
      <c r="P42" s="1"/>
      <c r="Q42" s="1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customFormat="false" ht="15.75" hidden="false" customHeight="true" outlineLevel="0" collapsed="false">
      <c r="A43" s="1"/>
      <c r="B43" s="4" t="n">
        <v>45333</v>
      </c>
      <c r="C43" s="5" t="s">
        <v>19</v>
      </c>
      <c r="D43" s="6" t="n">
        <v>0</v>
      </c>
      <c r="E43" s="6" t="n">
        <v>0</v>
      </c>
      <c r="F43" s="7" t="n">
        <f aca="false">D43-E43</f>
        <v>0</v>
      </c>
      <c r="G43" s="6" t="n">
        <v>130</v>
      </c>
      <c r="H43" s="6" t="n">
        <v>40</v>
      </c>
      <c r="I43" s="6"/>
      <c r="J43" s="8" t="n">
        <f aca="false">H43+G43+I43</f>
        <v>170</v>
      </c>
      <c r="K43" s="7" t="n">
        <f aca="false">F43-J43</f>
        <v>-170</v>
      </c>
      <c r="L43" s="1"/>
      <c r="M43" s="11"/>
      <c r="N43" s="1"/>
      <c r="O43" s="1"/>
      <c r="P43" s="1"/>
      <c r="Q43" s="1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customFormat="false" ht="15.75" hidden="false" customHeight="true" outlineLevel="0" collapsed="false">
      <c r="A44" s="1"/>
      <c r="B44" s="4" t="n">
        <v>45334</v>
      </c>
      <c r="C44" s="5" t="s">
        <v>13</v>
      </c>
      <c r="D44" s="6" t="n">
        <v>0</v>
      </c>
      <c r="E44" s="6" t="n">
        <v>0</v>
      </c>
      <c r="F44" s="7" t="n">
        <f aca="false">D44-E44</f>
        <v>0</v>
      </c>
      <c r="G44" s="6" t="n">
        <v>130</v>
      </c>
      <c r="H44" s="6" t="n">
        <v>40</v>
      </c>
      <c r="I44" s="6"/>
      <c r="J44" s="8" t="n">
        <f aca="false">H44+G44+I44</f>
        <v>170</v>
      </c>
      <c r="K44" s="7" t="n">
        <f aca="false">F44-J44</f>
        <v>-170</v>
      </c>
      <c r="L44" s="1"/>
      <c r="M44" s="11"/>
      <c r="N44" s="1"/>
      <c r="O44" s="1"/>
      <c r="P44" s="1"/>
      <c r="Q44" s="1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customFormat="false" ht="15.75" hidden="false" customHeight="true" outlineLevel="0" collapsed="false">
      <c r="A45" s="1"/>
      <c r="B45" s="4" t="n">
        <v>45335</v>
      </c>
      <c r="C45" s="5" t="s">
        <v>14</v>
      </c>
      <c r="D45" s="6" t="n">
        <v>0</v>
      </c>
      <c r="E45" s="6"/>
      <c r="F45" s="7" t="n">
        <f aca="false">D45-E45</f>
        <v>0</v>
      </c>
      <c r="G45" s="6" t="n">
        <v>130</v>
      </c>
      <c r="H45" s="6" t="n">
        <v>40</v>
      </c>
      <c r="I45" s="6"/>
      <c r="J45" s="8" t="n">
        <f aca="false">H45+G45+I45</f>
        <v>170</v>
      </c>
      <c r="K45" s="7" t="n">
        <f aca="false">F45-J45</f>
        <v>-170</v>
      </c>
      <c r="L45" s="1"/>
      <c r="M45" s="11"/>
      <c r="N45" s="1"/>
      <c r="O45" s="1"/>
      <c r="P45" s="1"/>
      <c r="Q45" s="1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customFormat="false" ht="15.75" hidden="false" customHeight="true" outlineLevel="0" collapsed="false">
      <c r="A46" s="1"/>
      <c r="B46" s="4" t="n">
        <v>45336</v>
      </c>
      <c r="C46" s="5" t="s">
        <v>15</v>
      </c>
      <c r="D46" s="6" t="n">
        <v>0</v>
      </c>
      <c r="E46" s="6"/>
      <c r="F46" s="7" t="n">
        <f aca="false">D46-E46</f>
        <v>0</v>
      </c>
      <c r="G46" s="6" t="n">
        <v>130</v>
      </c>
      <c r="H46" s="6" t="n">
        <v>40</v>
      </c>
      <c r="I46" s="6"/>
      <c r="J46" s="8" t="n">
        <f aca="false">H46+G46+I46</f>
        <v>170</v>
      </c>
      <c r="K46" s="7" t="n">
        <f aca="false">F46-J46</f>
        <v>-170</v>
      </c>
      <c r="L46" s="1"/>
      <c r="M46" s="11"/>
      <c r="N46" s="1"/>
      <c r="O46" s="1"/>
      <c r="P46" s="1"/>
      <c r="Q46" s="1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customFormat="false" ht="15.75" hidden="false" customHeight="true" outlineLevel="0" collapsed="false">
      <c r="A47" s="1"/>
      <c r="B47" s="4" t="n">
        <v>45337</v>
      </c>
      <c r="C47" s="5" t="s">
        <v>16</v>
      </c>
      <c r="D47" s="6" t="n">
        <v>0</v>
      </c>
      <c r="E47" s="6"/>
      <c r="F47" s="7" t="n">
        <f aca="false">D47-E47</f>
        <v>0</v>
      </c>
      <c r="G47" s="6" t="n">
        <v>130</v>
      </c>
      <c r="H47" s="6" t="n">
        <v>40</v>
      </c>
      <c r="I47" s="6" t="n">
        <v>100</v>
      </c>
      <c r="J47" s="8" t="n">
        <f aca="false">H47+G47+I47</f>
        <v>270</v>
      </c>
      <c r="K47" s="7" t="n">
        <f aca="false">F47-J47</f>
        <v>-270</v>
      </c>
      <c r="L47" s="1"/>
      <c r="M47" s="11"/>
      <c r="N47" s="1"/>
      <c r="O47" s="1"/>
      <c r="P47" s="1"/>
      <c r="Q47" s="1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customFormat="false" ht="15.75" hidden="false" customHeight="true" outlineLevel="0" collapsed="false">
      <c r="A48" s="1"/>
      <c r="B48" s="4" t="n">
        <v>45338</v>
      </c>
      <c r="C48" s="5" t="s">
        <v>17</v>
      </c>
      <c r="D48" s="6" t="n">
        <v>2800</v>
      </c>
      <c r="E48" s="6" t="n">
        <v>2526.66</v>
      </c>
      <c r="F48" s="7" t="n">
        <f aca="false">D48-E48</f>
        <v>273.34</v>
      </c>
      <c r="G48" s="6" t="n">
        <v>130</v>
      </c>
      <c r="H48" s="6" t="n">
        <v>40</v>
      </c>
      <c r="I48" s="6" t="n">
        <v>100</v>
      </c>
      <c r="J48" s="8" t="n">
        <f aca="false">H48+G48+I48</f>
        <v>270</v>
      </c>
      <c r="K48" s="7" t="n">
        <f aca="false">F48-J48</f>
        <v>3.34000000000015</v>
      </c>
      <c r="L48" s="1"/>
      <c r="M48" s="11"/>
      <c r="N48" s="1"/>
      <c r="O48" s="1"/>
      <c r="P48" s="1"/>
      <c r="Q48" s="1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customFormat="false" ht="15.75" hidden="false" customHeight="true" outlineLevel="0" collapsed="false">
      <c r="A49" s="1"/>
      <c r="B49" s="4" t="n">
        <v>45339</v>
      </c>
      <c r="C49" s="5" t="s">
        <v>18</v>
      </c>
      <c r="D49" s="6" t="n">
        <v>0</v>
      </c>
      <c r="E49" s="6"/>
      <c r="F49" s="7" t="n">
        <f aca="false">D49-E49</f>
        <v>0</v>
      </c>
      <c r="G49" s="6" t="n">
        <v>130</v>
      </c>
      <c r="H49" s="6" t="n">
        <v>40</v>
      </c>
      <c r="I49" s="6" t="n">
        <v>100</v>
      </c>
      <c r="J49" s="8" t="n">
        <f aca="false">H49+G49+I49</f>
        <v>270</v>
      </c>
      <c r="K49" s="7" t="n">
        <f aca="false">F49-J49</f>
        <v>-270</v>
      </c>
      <c r="L49" s="1"/>
      <c r="M49" s="11"/>
      <c r="N49" s="1"/>
      <c r="O49" s="1"/>
      <c r="P49" s="1"/>
      <c r="Q49" s="1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customFormat="false" ht="15.75" hidden="false" customHeight="true" outlineLevel="0" collapsed="false">
      <c r="A50" s="1"/>
      <c r="B50" s="4" t="n">
        <v>45340</v>
      </c>
      <c r="C50" s="5" t="s">
        <v>19</v>
      </c>
      <c r="D50" s="6" t="n">
        <v>0</v>
      </c>
      <c r="E50" s="6"/>
      <c r="F50" s="7" t="n">
        <f aca="false">D50-E50</f>
        <v>0</v>
      </c>
      <c r="G50" s="6" t="n">
        <v>130</v>
      </c>
      <c r="H50" s="6" t="n">
        <v>40</v>
      </c>
      <c r="I50" s="6" t="n">
        <v>100</v>
      </c>
      <c r="J50" s="8" t="n">
        <f aca="false">H50+G50+I50</f>
        <v>270</v>
      </c>
      <c r="K50" s="7" t="n">
        <f aca="false">F50-J50</f>
        <v>-270</v>
      </c>
      <c r="L50" s="1"/>
      <c r="M50" s="11"/>
      <c r="N50" s="1"/>
      <c r="O50" s="1"/>
      <c r="P50" s="1"/>
      <c r="Q50" s="1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customFormat="false" ht="15.75" hidden="false" customHeight="true" outlineLevel="0" collapsed="false">
      <c r="A51" s="1"/>
      <c r="B51" s="4" t="n">
        <v>45341</v>
      </c>
      <c r="C51" s="5" t="s">
        <v>13</v>
      </c>
      <c r="D51" s="6" t="n">
        <v>2970</v>
      </c>
      <c r="E51" s="6" t="n">
        <f aca="false">127*15.75+181.91+384.48</f>
        <v>2566.64</v>
      </c>
      <c r="F51" s="7" t="n">
        <f aca="false">D51-E51</f>
        <v>403.36</v>
      </c>
      <c r="G51" s="6" t="n">
        <v>130</v>
      </c>
      <c r="H51" s="6" t="n">
        <v>40</v>
      </c>
      <c r="I51" s="6" t="n">
        <v>100</v>
      </c>
      <c r="J51" s="8" t="n">
        <f aca="false">H51+G51+I51</f>
        <v>270</v>
      </c>
      <c r="K51" s="7" t="n">
        <f aca="false">F51-J51</f>
        <v>133.36</v>
      </c>
      <c r="L51" s="1"/>
      <c r="M51" s="11"/>
      <c r="N51" s="1"/>
      <c r="O51" s="1"/>
      <c r="P51" s="1"/>
      <c r="Q51" s="1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customFormat="false" ht="15.75" hidden="false" customHeight="true" outlineLevel="0" collapsed="false">
      <c r="A52" s="1"/>
      <c r="B52" s="4" t="n">
        <v>45342</v>
      </c>
      <c r="C52" s="5" t="s">
        <v>14</v>
      </c>
      <c r="D52" s="6" t="n">
        <f aca="false">510+470</f>
        <v>980</v>
      </c>
      <c r="E52" s="6" t="n">
        <v>850</v>
      </c>
      <c r="F52" s="7" t="n">
        <f aca="false">D52-E52</f>
        <v>130</v>
      </c>
      <c r="G52" s="6" t="n">
        <v>130</v>
      </c>
      <c r="H52" s="6" t="n">
        <v>40</v>
      </c>
      <c r="I52" s="6" t="n">
        <v>100</v>
      </c>
      <c r="J52" s="8" t="n">
        <f aca="false">H52+G52+I52</f>
        <v>270</v>
      </c>
      <c r="K52" s="7" t="n">
        <f aca="false">F52-J52</f>
        <v>-140</v>
      </c>
      <c r="L52" s="1"/>
      <c r="M52" s="11"/>
      <c r="N52" s="1"/>
      <c r="O52" s="1"/>
      <c r="P52" s="1"/>
      <c r="Q52" s="1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customFormat="false" ht="15.75" hidden="false" customHeight="true" outlineLevel="0" collapsed="false">
      <c r="A53" s="1"/>
      <c r="B53" s="4" t="n">
        <v>45343</v>
      </c>
      <c r="C53" s="5" t="s">
        <v>15</v>
      </c>
      <c r="D53" s="6" t="n">
        <v>0</v>
      </c>
      <c r="E53" s="6"/>
      <c r="F53" s="7" t="n">
        <f aca="false">D53-E53</f>
        <v>0</v>
      </c>
      <c r="G53" s="6" t="n">
        <v>130</v>
      </c>
      <c r="H53" s="6" t="n">
        <v>40</v>
      </c>
      <c r="I53" s="6" t="n">
        <v>100</v>
      </c>
      <c r="J53" s="8" t="n">
        <f aca="false">H53+G53+I53</f>
        <v>270</v>
      </c>
      <c r="K53" s="7" t="n">
        <f aca="false">F53-J53</f>
        <v>-270</v>
      </c>
      <c r="L53" s="1"/>
      <c r="M53" s="11"/>
      <c r="N53" s="1"/>
      <c r="O53" s="1"/>
      <c r="P53" s="1"/>
      <c r="Q53" s="1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customFormat="false" ht="15.75" hidden="false" customHeight="true" outlineLevel="0" collapsed="false">
      <c r="A54" s="1"/>
      <c r="B54" s="4" t="n">
        <v>45344</v>
      </c>
      <c r="C54" s="5" t="s">
        <v>16</v>
      </c>
      <c r="D54" s="6" t="n">
        <v>8599</v>
      </c>
      <c r="E54" s="6" t="n">
        <f aca="false">174.125*28+351.48+1626.55+59.02</f>
        <v>6912.55</v>
      </c>
      <c r="F54" s="7" t="n">
        <f aca="false">D54-E54</f>
        <v>1686.45</v>
      </c>
      <c r="G54" s="6" t="n">
        <v>130</v>
      </c>
      <c r="H54" s="6" t="n">
        <v>40</v>
      </c>
      <c r="I54" s="6" t="n">
        <v>100</v>
      </c>
      <c r="J54" s="8" t="n">
        <f aca="false">H54+G54+I54</f>
        <v>270</v>
      </c>
      <c r="K54" s="7" t="n">
        <f aca="false">F54-J54</f>
        <v>1416.45</v>
      </c>
      <c r="L54" s="1"/>
      <c r="M54" s="11"/>
      <c r="N54" s="1"/>
      <c r="O54" s="1"/>
      <c r="P54" s="1"/>
      <c r="Q54" s="1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customFormat="false" ht="15.75" hidden="false" customHeight="true" outlineLevel="0" collapsed="false">
      <c r="A55" s="1"/>
      <c r="B55" s="4" t="n">
        <v>45345</v>
      </c>
      <c r="C55" s="5" t="s">
        <v>17</v>
      </c>
      <c r="D55" s="6" t="n">
        <v>0</v>
      </c>
      <c r="E55" s="6" t="n">
        <v>0</v>
      </c>
      <c r="F55" s="7" t="n">
        <f aca="false">D55-E55</f>
        <v>0</v>
      </c>
      <c r="G55" s="6" t="n">
        <v>130</v>
      </c>
      <c r="H55" s="6" t="n">
        <v>40</v>
      </c>
      <c r="I55" s="6" t="n">
        <v>100</v>
      </c>
      <c r="J55" s="8" t="n">
        <f aca="false">H55+G55+I55</f>
        <v>270</v>
      </c>
      <c r="K55" s="7" t="n">
        <f aca="false">F55-J55</f>
        <v>-270</v>
      </c>
      <c r="L55" s="1"/>
      <c r="M55" s="11"/>
      <c r="N55" s="1"/>
      <c r="O55" s="1"/>
      <c r="P55" s="1"/>
      <c r="Q55" s="1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customFormat="false" ht="15.75" hidden="false" customHeight="true" outlineLevel="0" collapsed="false">
      <c r="A56" s="1"/>
      <c r="B56" s="4" t="n">
        <v>45346</v>
      </c>
      <c r="C56" s="5" t="s">
        <v>18</v>
      </c>
      <c r="D56" s="6" t="n">
        <v>0</v>
      </c>
      <c r="E56" s="6" t="n">
        <v>0</v>
      </c>
      <c r="F56" s="7" t="n">
        <f aca="false">D56-E56</f>
        <v>0</v>
      </c>
      <c r="G56" s="6" t="n">
        <v>130</v>
      </c>
      <c r="H56" s="6" t="n">
        <v>40</v>
      </c>
      <c r="I56" s="6" t="n">
        <v>100</v>
      </c>
      <c r="J56" s="8" t="n">
        <f aca="false">H56+G56+I56</f>
        <v>270</v>
      </c>
      <c r="K56" s="7" t="n">
        <f aca="false">F56-J56</f>
        <v>-270</v>
      </c>
      <c r="L56" s="1"/>
      <c r="M56" s="11"/>
      <c r="N56" s="1"/>
      <c r="O56" s="1"/>
      <c r="P56" s="1"/>
      <c r="Q56" s="1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customFormat="false" ht="15.75" hidden="false" customHeight="true" outlineLevel="0" collapsed="false">
      <c r="A57" s="1"/>
      <c r="B57" s="4" t="n">
        <v>45347</v>
      </c>
      <c r="C57" s="5" t="s">
        <v>19</v>
      </c>
      <c r="D57" s="6" t="n">
        <v>0</v>
      </c>
      <c r="E57" s="6" t="n">
        <v>0</v>
      </c>
      <c r="F57" s="7" t="n">
        <f aca="false">D57-E57</f>
        <v>0</v>
      </c>
      <c r="G57" s="6" t="n">
        <v>130</v>
      </c>
      <c r="H57" s="6" t="n">
        <v>40</v>
      </c>
      <c r="I57" s="6" t="n">
        <v>100</v>
      </c>
      <c r="J57" s="8" t="n">
        <f aca="false">H57+G57+I57</f>
        <v>270</v>
      </c>
      <c r="K57" s="7" t="n">
        <f aca="false">F57-J57</f>
        <v>-270</v>
      </c>
      <c r="L57" s="1"/>
      <c r="M57" s="11"/>
      <c r="N57" s="1"/>
      <c r="O57" s="1"/>
      <c r="P57" s="1"/>
      <c r="Q57" s="1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customFormat="false" ht="15.75" hidden="false" customHeight="true" outlineLevel="0" collapsed="false">
      <c r="A58" s="1"/>
      <c r="B58" s="4" t="n">
        <v>45348</v>
      </c>
      <c r="C58" s="5" t="s">
        <v>13</v>
      </c>
      <c r="D58" s="6" t="n">
        <v>0</v>
      </c>
      <c r="E58" s="6" t="n">
        <v>0</v>
      </c>
      <c r="F58" s="7" t="n">
        <f aca="false">D58-E58</f>
        <v>0</v>
      </c>
      <c r="G58" s="6" t="n">
        <v>130</v>
      </c>
      <c r="H58" s="6" t="n">
        <v>40</v>
      </c>
      <c r="I58" s="6" t="n">
        <v>100</v>
      </c>
      <c r="J58" s="8" t="n">
        <f aca="false">H58+G58+I58</f>
        <v>270</v>
      </c>
      <c r="K58" s="7" t="n">
        <f aca="false">F58-J58</f>
        <v>-270</v>
      </c>
      <c r="L58" s="1"/>
      <c r="M58" s="11"/>
      <c r="N58" s="1"/>
      <c r="O58" s="1"/>
      <c r="P58" s="1"/>
      <c r="Q58" s="1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customFormat="false" ht="15.75" hidden="false" customHeight="true" outlineLevel="0" collapsed="false">
      <c r="A59" s="1"/>
      <c r="B59" s="4" t="n">
        <v>45349</v>
      </c>
      <c r="C59" s="5" t="s">
        <v>14</v>
      </c>
      <c r="D59" s="6" t="n">
        <v>3190</v>
      </c>
      <c r="E59" s="6" t="n">
        <f aca="false">89.605*25+182.89</f>
        <v>2423.015</v>
      </c>
      <c r="F59" s="7" t="n">
        <f aca="false">D59-E59</f>
        <v>766.985</v>
      </c>
      <c r="G59" s="6" t="n">
        <v>130</v>
      </c>
      <c r="H59" s="6" t="n">
        <v>40</v>
      </c>
      <c r="I59" s="6" t="n">
        <v>100</v>
      </c>
      <c r="J59" s="8" t="n">
        <f aca="false">H59+G59+I59</f>
        <v>270</v>
      </c>
      <c r="K59" s="7" t="n">
        <f aca="false">F59-J59</f>
        <v>496.985</v>
      </c>
      <c r="L59" s="1"/>
      <c r="M59" s="11"/>
      <c r="N59" s="1"/>
      <c r="O59" s="1"/>
      <c r="P59" s="1"/>
      <c r="Q59" s="1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customFormat="false" ht="15.75" hidden="false" customHeight="true" outlineLevel="0" collapsed="false">
      <c r="A60" s="1"/>
      <c r="B60" s="4" t="n">
        <v>45350</v>
      </c>
      <c r="C60" s="5" t="s">
        <v>15</v>
      </c>
      <c r="D60" s="6" t="n">
        <v>2620</v>
      </c>
      <c r="E60" s="6" t="n">
        <f aca="false">2162.79+303.12</f>
        <v>2465.91</v>
      </c>
      <c r="F60" s="7" t="n">
        <f aca="false">D60-E60</f>
        <v>154.09</v>
      </c>
      <c r="G60" s="6" t="n">
        <v>130</v>
      </c>
      <c r="H60" s="6" t="n">
        <v>40</v>
      </c>
      <c r="I60" s="6" t="n">
        <v>100</v>
      </c>
      <c r="J60" s="8" t="n">
        <f aca="false">H60+G60+I60</f>
        <v>270</v>
      </c>
      <c r="K60" s="7" t="n">
        <f aca="false">F60-J60</f>
        <v>-115.91</v>
      </c>
      <c r="L60" s="1"/>
      <c r="M60" s="11"/>
      <c r="N60" s="1"/>
      <c r="O60" s="1"/>
      <c r="P60" s="1"/>
      <c r="Q60" s="1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customFormat="false" ht="15.75" hidden="false" customHeight="true" outlineLevel="0" collapsed="false">
      <c r="A61" s="1"/>
      <c r="B61" s="4" t="n">
        <v>45351</v>
      </c>
      <c r="C61" s="5" t="s">
        <v>16</v>
      </c>
      <c r="D61" s="6" t="n">
        <v>4660</v>
      </c>
      <c r="E61" s="6" t="n">
        <f aca="false">3231.55+888.89</f>
        <v>4120.44</v>
      </c>
      <c r="F61" s="7" t="n">
        <f aca="false">D61-E61</f>
        <v>539.56</v>
      </c>
      <c r="G61" s="6" t="n">
        <v>130</v>
      </c>
      <c r="H61" s="6" t="n">
        <v>40</v>
      </c>
      <c r="I61" s="6" t="n">
        <v>100</v>
      </c>
      <c r="J61" s="8" t="n">
        <f aca="false">H61+G61+I61</f>
        <v>270</v>
      </c>
      <c r="K61" s="7" t="n">
        <f aca="false">F61-J61</f>
        <v>269.56</v>
      </c>
      <c r="L61" s="1"/>
      <c r="M61" s="11"/>
      <c r="N61" s="1"/>
      <c r="O61" s="1"/>
      <c r="P61" s="1"/>
      <c r="Q61" s="1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customFormat="false" ht="15.75" hidden="false" customHeight="true" outlineLevel="0" collapsed="false">
      <c r="A62" s="1"/>
      <c r="B62" s="4" t="n">
        <v>45352</v>
      </c>
      <c r="C62" s="5" t="s">
        <v>17</v>
      </c>
      <c r="D62" s="6" t="n">
        <v>0</v>
      </c>
      <c r="E62" s="6"/>
      <c r="F62" s="7" t="n">
        <f aca="false">D62-E62</f>
        <v>0</v>
      </c>
      <c r="G62" s="6" t="n">
        <v>130</v>
      </c>
      <c r="H62" s="6" t="n">
        <v>40</v>
      </c>
      <c r="I62" s="6" t="n">
        <v>100</v>
      </c>
      <c r="J62" s="8" t="n">
        <f aca="false">H62+G62+I62</f>
        <v>270</v>
      </c>
      <c r="K62" s="7" t="n">
        <f aca="false">F62-J62</f>
        <v>-270</v>
      </c>
      <c r="L62" s="1"/>
      <c r="M62" s="11"/>
      <c r="N62" s="1"/>
      <c r="O62" s="1"/>
      <c r="P62" s="1"/>
      <c r="Q62" s="1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customFormat="false" ht="15.75" hidden="false" customHeight="true" outlineLevel="0" collapsed="false">
      <c r="A63" s="1"/>
      <c r="B63" s="4" t="n">
        <v>45353</v>
      </c>
      <c r="C63" s="5" t="s">
        <v>18</v>
      </c>
      <c r="D63" s="6" t="n">
        <v>3860</v>
      </c>
      <c r="E63" s="6" t="n">
        <f aca="false">99.5*28+180</f>
        <v>2966</v>
      </c>
      <c r="F63" s="7" t="n">
        <f aca="false">D63-E63</f>
        <v>894</v>
      </c>
      <c r="G63" s="6" t="n">
        <v>130</v>
      </c>
      <c r="H63" s="6" t="n">
        <v>40</v>
      </c>
      <c r="I63" s="6" t="n">
        <v>100</v>
      </c>
      <c r="J63" s="8" t="n">
        <f aca="false">H63+G63+I63</f>
        <v>270</v>
      </c>
      <c r="K63" s="7" t="n">
        <f aca="false">F63-J63</f>
        <v>624</v>
      </c>
      <c r="L63" s="1"/>
      <c r="M63" s="11"/>
      <c r="N63" s="1"/>
      <c r="O63" s="1"/>
      <c r="P63" s="1"/>
      <c r="Q63" s="1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customFormat="false" ht="15.75" hidden="false" customHeight="true" outlineLevel="0" collapsed="false">
      <c r="A64" s="1"/>
      <c r="B64" s="4" t="n">
        <v>45354</v>
      </c>
      <c r="C64" s="5" t="s">
        <v>19</v>
      </c>
      <c r="D64" s="6" t="n">
        <v>0</v>
      </c>
      <c r="E64" s="6" t="n">
        <v>0</v>
      </c>
      <c r="F64" s="7" t="n">
        <f aca="false">D64-E64</f>
        <v>0</v>
      </c>
      <c r="G64" s="6" t="n">
        <v>130</v>
      </c>
      <c r="H64" s="6" t="n">
        <v>40</v>
      </c>
      <c r="I64" s="6" t="n">
        <v>100</v>
      </c>
      <c r="J64" s="8" t="n">
        <f aca="false">H64+G64+I64</f>
        <v>270</v>
      </c>
      <c r="K64" s="7" t="n">
        <f aca="false">F64-J64</f>
        <v>-270</v>
      </c>
      <c r="L64" s="1"/>
      <c r="M64" s="11"/>
      <c r="N64" s="1"/>
      <c r="O64" s="1"/>
      <c r="P64" s="1"/>
      <c r="Q64" s="1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customFormat="false" ht="15.75" hidden="false" customHeight="true" outlineLevel="0" collapsed="false">
      <c r="A65" s="1"/>
      <c r="B65" s="4" t="n">
        <v>45355</v>
      </c>
      <c r="C65" s="5" t="s">
        <v>13</v>
      </c>
      <c r="D65" s="6" t="n">
        <v>0</v>
      </c>
      <c r="E65" s="6"/>
      <c r="F65" s="7" t="n">
        <f aca="false">D65-E65</f>
        <v>0</v>
      </c>
      <c r="G65" s="6" t="n">
        <v>130</v>
      </c>
      <c r="H65" s="6" t="n">
        <v>40</v>
      </c>
      <c r="I65" s="6" t="n">
        <v>100</v>
      </c>
      <c r="J65" s="8" t="n">
        <f aca="false">H65+G65+I65</f>
        <v>270</v>
      </c>
      <c r="K65" s="7" t="n">
        <f aca="false">F65-J65</f>
        <v>-270</v>
      </c>
      <c r="L65" s="1"/>
      <c r="M65" s="11"/>
      <c r="N65" s="1"/>
      <c r="O65" s="1"/>
      <c r="P65" s="1"/>
      <c r="Q65" s="1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customFormat="false" ht="15.75" hidden="false" customHeight="true" outlineLevel="0" collapsed="false">
      <c r="A66" s="1"/>
      <c r="B66" s="4" t="n">
        <v>45356</v>
      </c>
      <c r="C66" s="5" t="s">
        <v>14</v>
      </c>
      <c r="D66" s="6" t="n">
        <v>0</v>
      </c>
      <c r="E66" s="6"/>
      <c r="F66" s="7" t="n">
        <f aca="false">D66-E66</f>
        <v>0</v>
      </c>
      <c r="G66" s="6" t="n">
        <v>130</v>
      </c>
      <c r="H66" s="6" t="n">
        <v>40</v>
      </c>
      <c r="I66" s="6" t="n">
        <v>100</v>
      </c>
      <c r="J66" s="8" t="n">
        <f aca="false">H66+G66+I66</f>
        <v>270</v>
      </c>
      <c r="K66" s="7" t="n">
        <f aca="false">F66-J66</f>
        <v>-270</v>
      </c>
      <c r="L66" s="1"/>
      <c r="M66" s="11"/>
      <c r="N66" s="1"/>
      <c r="O66" s="1"/>
      <c r="P66" s="1"/>
      <c r="Q66" s="1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customFormat="false" ht="15.75" hidden="false" customHeight="true" outlineLevel="0" collapsed="false">
      <c r="A67" s="1"/>
      <c r="B67" s="4" t="n">
        <v>45357</v>
      </c>
      <c r="C67" s="5" t="s">
        <v>15</v>
      </c>
      <c r="D67" s="6" t="n">
        <v>0</v>
      </c>
      <c r="E67" s="6"/>
      <c r="F67" s="7" t="n">
        <f aca="false">D67-E67</f>
        <v>0</v>
      </c>
      <c r="G67" s="6" t="n">
        <v>130</v>
      </c>
      <c r="H67" s="6" t="n">
        <v>40</v>
      </c>
      <c r="I67" s="6" t="n">
        <v>100</v>
      </c>
      <c r="J67" s="8" t="n">
        <f aca="false">H67+G67+I67</f>
        <v>270</v>
      </c>
      <c r="K67" s="7" t="n">
        <f aca="false">F67-J67</f>
        <v>-270</v>
      </c>
      <c r="L67" s="1"/>
      <c r="M67" s="11"/>
      <c r="N67" s="1"/>
      <c r="O67" s="1"/>
      <c r="P67" s="1"/>
      <c r="Q67" s="1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customFormat="false" ht="15.75" hidden="false" customHeight="true" outlineLevel="0" collapsed="false">
      <c r="A68" s="1"/>
      <c r="B68" s="4" t="n">
        <v>45358</v>
      </c>
      <c r="C68" s="5" t="s">
        <v>16</v>
      </c>
      <c r="D68" s="6" t="n">
        <f aca="false">5366+2684</f>
        <v>8050</v>
      </c>
      <c r="E68" s="6" t="n">
        <f aca="false">70.8*51+627.96</f>
        <v>4238.76</v>
      </c>
      <c r="F68" s="7" t="n">
        <f aca="false">D68-E68</f>
        <v>3811.24</v>
      </c>
      <c r="G68" s="6" t="n">
        <v>130</v>
      </c>
      <c r="H68" s="6" t="n">
        <v>40</v>
      </c>
      <c r="I68" s="6" t="n">
        <v>100</v>
      </c>
      <c r="J68" s="8" t="n">
        <f aca="false">H68+G68+I68</f>
        <v>270</v>
      </c>
      <c r="K68" s="7" t="n">
        <f aca="false">F68-J68</f>
        <v>3541.24</v>
      </c>
      <c r="L68" s="1"/>
      <c r="M68" s="11"/>
      <c r="N68" s="1"/>
      <c r="O68" s="1"/>
      <c r="P68" s="1"/>
      <c r="Q68" s="1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customFormat="false" ht="15.75" hidden="false" customHeight="true" outlineLevel="0" collapsed="false">
      <c r="A69" s="1"/>
      <c r="B69" s="4" t="n">
        <v>45359</v>
      </c>
      <c r="C69" s="5" t="s">
        <v>17</v>
      </c>
      <c r="D69" s="6" t="n">
        <v>2500</v>
      </c>
      <c r="E69" s="6" t="n">
        <v>2054.42</v>
      </c>
      <c r="F69" s="7" t="n">
        <f aca="false">D69-E69</f>
        <v>445.58</v>
      </c>
      <c r="G69" s="6" t="n">
        <v>130</v>
      </c>
      <c r="H69" s="6" t="n">
        <v>40</v>
      </c>
      <c r="I69" s="6" t="n">
        <v>100</v>
      </c>
      <c r="J69" s="8" t="n">
        <f aca="false">H69+G69+I69</f>
        <v>270</v>
      </c>
      <c r="K69" s="7" t="n">
        <f aca="false">F69-J69</f>
        <v>175.58</v>
      </c>
      <c r="L69" s="1"/>
      <c r="M69" s="11"/>
      <c r="N69" s="1"/>
      <c r="O69" s="1"/>
      <c r="P69" s="1"/>
      <c r="Q69" s="1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customFormat="false" ht="15.75" hidden="false" customHeight="true" outlineLevel="0" collapsed="false">
      <c r="A70" s="1"/>
      <c r="B70" s="4" t="n">
        <v>45360</v>
      </c>
      <c r="C70" s="5" t="s">
        <v>18</v>
      </c>
      <c r="D70" s="6" t="n">
        <v>0</v>
      </c>
      <c r="E70" s="6" t="n">
        <v>0</v>
      </c>
      <c r="F70" s="7" t="n">
        <f aca="false">D70-E70</f>
        <v>0</v>
      </c>
      <c r="G70" s="6" t="n">
        <v>130</v>
      </c>
      <c r="H70" s="6" t="n">
        <v>40</v>
      </c>
      <c r="I70" s="6" t="n">
        <v>100</v>
      </c>
      <c r="J70" s="8" t="n">
        <f aca="false">H70+G70+I70</f>
        <v>270</v>
      </c>
      <c r="K70" s="7" t="n">
        <f aca="false">F70-J70</f>
        <v>-270</v>
      </c>
      <c r="L70" s="1"/>
      <c r="M70" s="11"/>
      <c r="N70" s="1"/>
      <c r="O70" s="1"/>
      <c r="P70" s="1"/>
      <c r="Q70" s="1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customFormat="false" ht="15.75" hidden="false" customHeight="true" outlineLevel="0" collapsed="false">
      <c r="A71" s="1"/>
      <c r="B71" s="4" t="n">
        <v>45361</v>
      </c>
      <c r="C71" s="5" t="s">
        <v>19</v>
      </c>
      <c r="D71" s="6" t="n">
        <v>0</v>
      </c>
      <c r="E71" s="6" t="n">
        <v>0</v>
      </c>
      <c r="F71" s="7" t="n">
        <f aca="false">D71-E71</f>
        <v>0</v>
      </c>
      <c r="G71" s="6" t="n">
        <v>130</v>
      </c>
      <c r="H71" s="6" t="n">
        <v>40</v>
      </c>
      <c r="I71" s="6" t="n">
        <v>100</v>
      </c>
      <c r="J71" s="8" t="n">
        <f aca="false">H71+G71+I71</f>
        <v>270</v>
      </c>
      <c r="K71" s="7" t="n">
        <f aca="false">F71-J71</f>
        <v>-270</v>
      </c>
      <c r="L71" s="1"/>
      <c r="M71" s="11"/>
      <c r="N71" s="1"/>
      <c r="O71" s="1"/>
      <c r="P71" s="1"/>
      <c r="Q71" s="1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customFormat="false" ht="15.75" hidden="false" customHeight="true" outlineLevel="0" collapsed="false">
      <c r="A72" s="1"/>
      <c r="B72" s="4" t="n">
        <v>45362</v>
      </c>
      <c r="C72" s="5" t="s">
        <v>13</v>
      </c>
      <c r="D72" s="6" t="n">
        <v>1480</v>
      </c>
      <c r="E72" s="6" t="n">
        <v>1192.1</v>
      </c>
      <c r="F72" s="7" t="n">
        <f aca="false">D72-E72</f>
        <v>287.9</v>
      </c>
      <c r="G72" s="6" t="n">
        <v>130</v>
      </c>
      <c r="H72" s="6" t="n">
        <v>40</v>
      </c>
      <c r="I72" s="6" t="n">
        <v>100</v>
      </c>
      <c r="J72" s="8" t="n">
        <f aca="false">H72+G72+I72</f>
        <v>270</v>
      </c>
      <c r="K72" s="7" t="n">
        <f aca="false">F72-J72</f>
        <v>17.9000000000001</v>
      </c>
      <c r="L72" s="1"/>
      <c r="M72" s="11"/>
      <c r="N72" s="1"/>
      <c r="O72" s="1"/>
      <c r="P72" s="1"/>
      <c r="Q72" s="1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customFormat="false" ht="15.75" hidden="false" customHeight="true" outlineLevel="0" collapsed="false">
      <c r="A73" s="1"/>
      <c r="B73" s="4" t="n">
        <v>45363</v>
      </c>
      <c r="C73" s="5" t="s">
        <v>14</v>
      </c>
      <c r="D73" s="6" t="n">
        <v>2500</v>
      </c>
      <c r="E73" s="6" t="n">
        <f aca="false">13.8*15+30.76+130+53*28+318.82</f>
        <v>2170.58</v>
      </c>
      <c r="F73" s="7" t="n">
        <f aca="false">D73-E73</f>
        <v>329.42</v>
      </c>
      <c r="G73" s="6" t="n">
        <v>130</v>
      </c>
      <c r="H73" s="6" t="n">
        <v>40</v>
      </c>
      <c r="I73" s="6" t="n">
        <v>100</v>
      </c>
      <c r="J73" s="8" t="n">
        <f aca="false">H73+G73+I73</f>
        <v>270</v>
      </c>
      <c r="K73" s="7" t="n">
        <f aca="false">F73-J73</f>
        <v>59.4200000000001</v>
      </c>
      <c r="L73" s="1"/>
      <c r="M73" s="11"/>
      <c r="N73" s="1"/>
      <c r="O73" s="1"/>
      <c r="P73" s="1"/>
      <c r="Q73" s="1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customFormat="false" ht="15.75" hidden="false" customHeight="true" outlineLevel="0" collapsed="false">
      <c r="A74" s="1"/>
      <c r="B74" s="4" t="n">
        <v>45364</v>
      </c>
      <c r="C74" s="5" t="s">
        <v>15</v>
      </c>
      <c r="D74" s="6" t="n">
        <v>500</v>
      </c>
      <c r="E74" s="6" t="n">
        <v>199.35</v>
      </c>
      <c r="F74" s="7" t="n">
        <f aca="false">D74-E74</f>
        <v>300.65</v>
      </c>
      <c r="G74" s="6" t="n">
        <v>130</v>
      </c>
      <c r="H74" s="6" t="n">
        <v>40</v>
      </c>
      <c r="I74" s="6" t="n">
        <v>100</v>
      </c>
      <c r="J74" s="8" t="n">
        <f aca="false">H74+G74+I74</f>
        <v>270</v>
      </c>
      <c r="K74" s="7" t="n">
        <f aca="false">F74-J74</f>
        <v>30.65</v>
      </c>
      <c r="L74" s="1"/>
      <c r="M74" s="11"/>
      <c r="N74" s="1"/>
      <c r="O74" s="1"/>
      <c r="P74" s="1"/>
      <c r="Q74" s="1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customFormat="false" ht="15.75" hidden="false" customHeight="true" outlineLevel="0" collapsed="false">
      <c r="A75" s="1"/>
      <c r="B75" s="4" t="n">
        <v>45365</v>
      </c>
      <c r="C75" s="5" t="s">
        <v>16</v>
      </c>
      <c r="D75" s="6" t="n">
        <v>1140</v>
      </c>
      <c r="E75" s="6" t="n">
        <f aca="false">24*28+369.32</f>
        <v>1041.32</v>
      </c>
      <c r="F75" s="7" t="n">
        <f aca="false">D75-E75</f>
        <v>98.6800000000001</v>
      </c>
      <c r="G75" s="6" t="n">
        <v>130</v>
      </c>
      <c r="H75" s="6" t="n">
        <v>40</v>
      </c>
      <c r="I75" s="6" t="n">
        <v>100</v>
      </c>
      <c r="J75" s="8" t="n">
        <f aca="false">H75+G75+I75</f>
        <v>270</v>
      </c>
      <c r="K75" s="7" t="n">
        <f aca="false">F75-J75</f>
        <v>-171.32</v>
      </c>
      <c r="L75" s="1"/>
      <c r="M75" s="11"/>
      <c r="N75" s="1"/>
      <c r="O75" s="1"/>
      <c r="P75" s="1"/>
      <c r="Q75" s="1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customFormat="false" ht="15.75" hidden="false" customHeight="true" outlineLevel="0" collapsed="false">
      <c r="A76" s="1"/>
      <c r="B76" s="4" t="n">
        <v>45366</v>
      </c>
      <c r="C76" s="5" t="s">
        <v>17</v>
      </c>
      <c r="D76" s="6" t="n">
        <v>2500</v>
      </c>
      <c r="E76" s="6" t="n">
        <f aca="false">13.8*15+30.76+130+318.82+53*28</f>
        <v>2170.58</v>
      </c>
      <c r="F76" s="7" t="n">
        <f aca="false">D76-E76</f>
        <v>329.42</v>
      </c>
      <c r="G76" s="6" t="n">
        <v>130</v>
      </c>
      <c r="H76" s="6" t="n">
        <v>40</v>
      </c>
      <c r="I76" s="6" t="n">
        <v>100</v>
      </c>
      <c r="J76" s="8" t="n">
        <f aca="false">H76+G76+I76</f>
        <v>270</v>
      </c>
      <c r="K76" s="7" t="n">
        <f aca="false">F76-J76</f>
        <v>59.4200000000001</v>
      </c>
      <c r="L76" s="1"/>
      <c r="M76" s="11"/>
      <c r="N76" s="1"/>
      <c r="O76" s="1"/>
      <c r="P76" s="1"/>
      <c r="Q76" s="1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customFormat="false" ht="15.75" hidden="false" customHeight="true" outlineLevel="0" collapsed="false">
      <c r="A77" s="1"/>
      <c r="B77" s="4" t="n">
        <v>45367</v>
      </c>
      <c r="C77" s="5" t="s">
        <v>18</v>
      </c>
      <c r="D77" s="6" t="n">
        <f aca="false">2999+480</f>
        <v>3479</v>
      </c>
      <c r="E77" s="6" t="n">
        <f aca="false">16.108*25+29.51+79*28+372.26</f>
        <v>3016.47</v>
      </c>
      <c r="F77" s="7" t="n">
        <f aca="false">D77-E77</f>
        <v>462.53</v>
      </c>
      <c r="G77" s="6" t="n">
        <v>130</v>
      </c>
      <c r="H77" s="6" t="n">
        <v>40</v>
      </c>
      <c r="I77" s="6" t="n">
        <v>100</v>
      </c>
      <c r="J77" s="8" t="n">
        <f aca="false">H77+G77+I77</f>
        <v>270</v>
      </c>
      <c r="K77" s="7" t="n">
        <f aca="false">F77-J77</f>
        <v>192.53</v>
      </c>
      <c r="L77" s="1"/>
      <c r="M77" s="11"/>
      <c r="N77" s="1"/>
      <c r="O77" s="1"/>
      <c r="P77" s="1"/>
      <c r="Q77" s="1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customFormat="false" ht="15.75" hidden="false" customHeight="true" outlineLevel="0" collapsed="false">
      <c r="A78" s="1"/>
      <c r="B78" s="4" t="n">
        <v>45368</v>
      </c>
      <c r="C78" s="5" t="s">
        <v>19</v>
      </c>
      <c r="D78" s="6" t="n">
        <f aca="false">5780+1040</f>
        <v>6820</v>
      </c>
      <c r="E78" s="6" t="n">
        <f aca="false">34.22*25+75.47+173.324*25+926.63</f>
        <v>6190.7</v>
      </c>
      <c r="F78" s="7" t="n">
        <f aca="false">D78-E78</f>
        <v>629.3</v>
      </c>
      <c r="G78" s="6" t="n">
        <v>130</v>
      </c>
      <c r="H78" s="6" t="n">
        <v>40</v>
      </c>
      <c r="I78" s="6" t="n">
        <v>100</v>
      </c>
      <c r="J78" s="8" t="n">
        <f aca="false">H78+G78+I78</f>
        <v>270</v>
      </c>
      <c r="K78" s="7" t="n">
        <f aca="false">F78-J78</f>
        <v>359.3</v>
      </c>
      <c r="L78" s="1"/>
      <c r="M78" s="11"/>
      <c r="N78" s="1"/>
      <c r="O78" s="1"/>
      <c r="P78" s="1"/>
      <c r="Q78" s="1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customFormat="false" ht="15.75" hidden="false" customHeight="true" outlineLevel="0" collapsed="false">
      <c r="A79" s="1"/>
      <c r="B79" s="4" t="n">
        <v>45369</v>
      </c>
      <c r="C79" s="5" t="s">
        <v>13</v>
      </c>
      <c r="D79" s="6" t="n">
        <v>0</v>
      </c>
      <c r="E79" s="6" t="n">
        <v>0</v>
      </c>
      <c r="F79" s="7" t="n">
        <f aca="false">D79-E79</f>
        <v>0</v>
      </c>
      <c r="G79" s="6" t="n">
        <v>130</v>
      </c>
      <c r="H79" s="6" t="n">
        <v>40</v>
      </c>
      <c r="I79" s="6" t="n">
        <v>100</v>
      </c>
      <c r="J79" s="8" t="n">
        <f aca="false">H79+G79+I79</f>
        <v>270</v>
      </c>
      <c r="K79" s="7" t="n">
        <f aca="false">F79-J79</f>
        <v>-270</v>
      </c>
      <c r="L79" s="1"/>
      <c r="M79" s="11"/>
      <c r="N79" s="1"/>
      <c r="O79" s="1"/>
      <c r="P79" s="1"/>
      <c r="Q79" s="1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customFormat="false" ht="15.75" hidden="false" customHeight="true" outlineLevel="0" collapsed="false">
      <c r="A80" s="1"/>
      <c r="B80" s="4" t="n">
        <v>45370</v>
      </c>
      <c r="C80" s="5" t="s">
        <v>14</v>
      </c>
      <c r="D80" s="6" t="n">
        <v>0</v>
      </c>
      <c r="E80" s="6" t="n">
        <v>0</v>
      </c>
      <c r="F80" s="7" t="n">
        <f aca="false">D80-E80</f>
        <v>0</v>
      </c>
      <c r="G80" s="6" t="n">
        <v>130</v>
      </c>
      <c r="H80" s="6" t="n">
        <v>40</v>
      </c>
      <c r="I80" s="6" t="n">
        <v>100</v>
      </c>
      <c r="J80" s="8" t="n">
        <f aca="false">H80+G80+I80</f>
        <v>270</v>
      </c>
      <c r="K80" s="7" t="n">
        <f aca="false">F80-J80</f>
        <v>-270</v>
      </c>
      <c r="L80" s="1"/>
      <c r="M80" s="11"/>
      <c r="N80" s="1"/>
      <c r="O80" s="1"/>
      <c r="P80" s="1"/>
      <c r="Q80" s="1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customFormat="false" ht="15.75" hidden="false" customHeight="true" outlineLevel="0" collapsed="false">
      <c r="A81" s="1"/>
      <c r="B81" s="4" t="n">
        <v>45371</v>
      </c>
      <c r="C81" s="5" t="s">
        <v>15</v>
      </c>
      <c r="D81" s="6" t="n">
        <v>0</v>
      </c>
      <c r="E81" s="6" t="n">
        <v>0</v>
      </c>
      <c r="F81" s="7" t="n">
        <f aca="false">D81-E81</f>
        <v>0</v>
      </c>
      <c r="G81" s="6" t="n">
        <v>130</v>
      </c>
      <c r="H81" s="6" t="n">
        <v>40</v>
      </c>
      <c r="I81" s="6" t="n">
        <v>100</v>
      </c>
      <c r="J81" s="8" t="n">
        <f aca="false">H81+G81+I81</f>
        <v>270</v>
      </c>
      <c r="K81" s="7" t="n">
        <f aca="false">F81-J81</f>
        <v>-270</v>
      </c>
      <c r="L81" s="1"/>
      <c r="M81" s="11"/>
      <c r="N81" s="1"/>
      <c r="O81" s="1"/>
      <c r="P81" s="1"/>
      <c r="Q81" s="1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customFormat="false" ht="15.75" hidden="false" customHeight="true" outlineLevel="0" collapsed="false">
      <c r="A82" s="1"/>
      <c r="B82" s="4" t="n">
        <v>45372</v>
      </c>
      <c r="C82" s="5" t="s">
        <v>16</v>
      </c>
      <c r="D82" s="6" t="n">
        <v>0</v>
      </c>
      <c r="E82" s="6" t="n">
        <v>0</v>
      </c>
      <c r="F82" s="7" t="n">
        <f aca="false">D82-E82</f>
        <v>0</v>
      </c>
      <c r="G82" s="6" t="n">
        <v>130</v>
      </c>
      <c r="H82" s="6" t="n">
        <v>40</v>
      </c>
      <c r="I82" s="6" t="n">
        <v>100</v>
      </c>
      <c r="J82" s="8" t="n">
        <f aca="false">H82+G82+I82</f>
        <v>270</v>
      </c>
      <c r="K82" s="7" t="n">
        <f aca="false">F82-J82</f>
        <v>-270</v>
      </c>
      <c r="L82" s="1"/>
      <c r="M82" s="11"/>
      <c r="N82" s="1"/>
      <c r="O82" s="1"/>
      <c r="P82" s="1"/>
      <c r="Q82" s="1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customFormat="false" ht="15.75" hidden="false" customHeight="true" outlineLevel="0" collapsed="false">
      <c r="A83" s="1"/>
      <c r="B83" s="4" t="n">
        <v>45373</v>
      </c>
      <c r="C83" s="5" t="s">
        <v>17</v>
      </c>
      <c r="D83" s="6" t="n">
        <v>0</v>
      </c>
      <c r="E83" s="6" t="n">
        <v>0</v>
      </c>
      <c r="F83" s="7" t="n">
        <f aca="false">D83-E83</f>
        <v>0</v>
      </c>
      <c r="G83" s="6" t="n">
        <v>130</v>
      </c>
      <c r="H83" s="6" t="n">
        <v>40</v>
      </c>
      <c r="I83" s="6" t="n">
        <v>100</v>
      </c>
      <c r="J83" s="8" t="n">
        <f aca="false">H83+G83+I83</f>
        <v>270</v>
      </c>
      <c r="K83" s="7" t="n">
        <f aca="false">F83-J83</f>
        <v>-270</v>
      </c>
      <c r="L83" s="1"/>
      <c r="M83" s="11"/>
      <c r="N83" s="1"/>
      <c r="O83" s="1"/>
      <c r="P83" s="1"/>
      <c r="Q83" s="1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customFormat="false" ht="15.75" hidden="false" customHeight="true" outlineLevel="0" collapsed="false">
      <c r="A84" s="1"/>
      <c r="B84" s="4" t="n">
        <v>45374</v>
      </c>
      <c r="C84" s="5" t="s">
        <v>18</v>
      </c>
      <c r="D84" s="6" t="n">
        <v>15540</v>
      </c>
      <c r="E84" s="6" t="n">
        <f aca="false">38.4*155+110+47.45</f>
        <v>6109.45</v>
      </c>
      <c r="F84" s="7" t="n">
        <f aca="false">D84-E84</f>
        <v>9430.55</v>
      </c>
      <c r="G84" s="6" t="n">
        <v>130</v>
      </c>
      <c r="H84" s="6" t="n">
        <v>40</v>
      </c>
      <c r="I84" s="6" t="n">
        <v>100</v>
      </c>
      <c r="J84" s="8" t="n">
        <f aca="false">H84+G84+I84</f>
        <v>270</v>
      </c>
      <c r="K84" s="7" t="n">
        <f aca="false">F84-J84</f>
        <v>9160.55</v>
      </c>
      <c r="L84" s="1"/>
      <c r="M84" s="11"/>
      <c r="N84" s="1"/>
      <c r="O84" s="1"/>
      <c r="P84" s="1"/>
      <c r="Q84" s="1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customFormat="false" ht="15.75" hidden="false" customHeight="true" outlineLevel="0" collapsed="false">
      <c r="A85" s="1"/>
      <c r="B85" s="4" t="n">
        <v>45375</v>
      </c>
      <c r="C85" s="5" t="s">
        <v>19</v>
      </c>
      <c r="D85" s="6" t="n">
        <v>0</v>
      </c>
      <c r="E85" s="6" t="n">
        <v>0</v>
      </c>
      <c r="F85" s="7" t="n">
        <f aca="false">D85-E85</f>
        <v>0</v>
      </c>
      <c r="G85" s="6" t="n">
        <v>130</v>
      </c>
      <c r="H85" s="6" t="n">
        <v>40</v>
      </c>
      <c r="I85" s="6" t="n">
        <v>100</v>
      </c>
      <c r="J85" s="8" t="n">
        <f aca="false">H85+G85+I85</f>
        <v>270</v>
      </c>
      <c r="K85" s="7" t="n">
        <f aca="false">F85-J85</f>
        <v>-270</v>
      </c>
      <c r="L85" s="1"/>
      <c r="M85" s="11"/>
      <c r="N85" s="1"/>
      <c r="O85" s="1"/>
      <c r="P85" s="1"/>
      <c r="Q85" s="1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customFormat="false" ht="15.75" hidden="false" customHeight="true" outlineLevel="0" collapsed="false">
      <c r="A86" s="1"/>
      <c r="B86" s="4" t="n">
        <v>45376</v>
      </c>
      <c r="C86" s="5" t="s">
        <v>13</v>
      </c>
      <c r="D86" s="6" t="n">
        <v>15020</v>
      </c>
      <c r="E86" s="6" t="n">
        <f aca="false">24*258+586.2</f>
        <v>6778.2</v>
      </c>
      <c r="F86" s="7" t="n">
        <f aca="false">D86-E86</f>
        <v>8241.8</v>
      </c>
      <c r="G86" s="6" t="n">
        <v>130</v>
      </c>
      <c r="H86" s="6" t="n">
        <v>40</v>
      </c>
      <c r="I86" s="6" t="n">
        <v>100</v>
      </c>
      <c r="J86" s="8" t="n">
        <f aca="false">H86+G86+I86</f>
        <v>270</v>
      </c>
      <c r="K86" s="7" t="n">
        <f aca="false">F86-J86</f>
        <v>7971.8</v>
      </c>
      <c r="L86" s="1"/>
      <c r="M86" s="11"/>
      <c r="N86" s="1"/>
      <c r="O86" s="1"/>
      <c r="P86" s="1"/>
      <c r="Q86" s="1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customFormat="false" ht="15.75" hidden="false" customHeight="true" outlineLevel="0" collapsed="false">
      <c r="A87" s="1"/>
      <c r="B87" s="4" t="n">
        <v>45377</v>
      </c>
      <c r="C87" s="5" t="s">
        <v>14</v>
      </c>
      <c r="D87" s="6" t="n">
        <v>0</v>
      </c>
      <c r="E87" s="6" t="n">
        <v>0</v>
      </c>
      <c r="F87" s="7" t="n">
        <f aca="false">D87-E87</f>
        <v>0</v>
      </c>
      <c r="G87" s="6" t="n">
        <v>130</v>
      </c>
      <c r="H87" s="6" t="n">
        <v>40</v>
      </c>
      <c r="I87" s="6" t="n">
        <v>100</v>
      </c>
      <c r="J87" s="8" t="n">
        <f aca="false">H87+G87+I87</f>
        <v>270</v>
      </c>
      <c r="K87" s="7" t="n">
        <f aca="false">F87-J87</f>
        <v>-270</v>
      </c>
      <c r="L87" s="1"/>
      <c r="M87" s="11"/>
      <c r="N87" s="1"/>
      <c r="O87" s="1"/>
      <c r="P87" s="1"/>
      <c r="Q87" s="1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customFormat="false" ht="15.75" hidden="false" customHeight="true" outlineLevel="0" collapsed="false">
      <c r="A88" s="1"/>
      <c r="B88" s="4" t="n">
        <v>45378</v>
      </c>
      <c r="C88" s="5" t="s">
        <v>15</v>
      </c>
      <c r="D88" s="6" t="n">
        <v>3599</v>
      </c>
      <c r="E88" s="6" t="n">
        <f aca="false">65.726*25+52.56+1369.53</f>
        <v>3065.24</v>
      </c>
      <c r="F88" s="7" t="n">
        <f aca="false">D88-E88</f>
        <v>533.76</v>
      </c>
      <c r="G88" s="6" t="n">
        <v>130</v>
      </c>
      <c r="H88" s="6" t="n">
        <v>40</v>
      </c>
      <c r="I88" s="6" t="n">
        <v>100</v>
      </c>
      <c r="J88" s="8" t="n">
        <f aca="false">H88+G88+I88</f>
        <v>270</v>
      </c>
      <c r="K88" s="7" t="n">
        <f aca="false">F88-J88</f>
        <v>263.76</v>
      </c>
      <c r="L88" s="1"/>
      <c r="M88" s="11"/>
      <c r="N88" s="1"/>
      <c r="O88" s="1"/>
      <c r="P88" s="1"/>
      <c r="Q88" s="1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customFormat="false" ht="15.75" hidden="false" customHeight="true" outlineLevel="0" collapsed="false">
      <c r="A89" s="1"/>
      <c r="B89" s="4" t="n">
        <v>45379</v>
      </c>
      <c r="C89" s="5" t="s">
        <v>16</v>
      </c>
      <c r="D89" s="6" t="n">
        <v>1099</v>
      </c>
      <c r="E89" s="6" t="n">
        <v>760.44</v>
      </c>
      <c r="F89" s="7" t="n">
        <f aca="false">D89-E89</f>
        <v>338.56</v>
      </c>
      <c r="G89" s="6" t="n">
        <v>130</v>
      </c>
      <c r="H89" s="6" t="n">
        <v>40</v>
      </c>
      <c r="I89" s="6" t="n">
        <v>100</v>
      </c>
      <c r="J89" s="8" t="n">
        <f aca="false">H89+G89+I89</f>
        <v>270</v>
      </c>
      <c r="K89" s="7" t="n">
        <f aca="false">F89-J89</f>
        <v>68.5599999999999</v>
      </c>
      <c r="L89" s="1"/>
      <c r="M89" s="11"/>
      <c r="N89" s="1"/>
      <c r="O89" s="1"/>
      <c r="P89" s="1"/>
      <c r="Q89" s="1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customFormat="false" ht="15.75" hidden="false" customHeight="true" outlineLevel="0" collapsed="false">
      <c r="A90" s="1"/>
      <c r="B90" s="4" t="n">
        <v>45380</v>
      </c>
      <c r="C90" s="5" t="s">
        <v>17</v>
      </c>
      <c r="D90" s="6" t="n">
        <v>1380</v>
      </c>
      <c r="E90" s="6" t="n">
        <f aca="false">841+363.58</f>
        <v>1204.58</v>
      </c>
      <c r="F90" s="7" t="n">
        <f aca="false">D90-E90</f>
        <v>175.42</v>
      </c>
      <c r="G90" s="6" t="n">
        <v>130</v>
      </c>
      <c r="H90" s="6" t="n">
        <v>40</v>
      </c>
      <c r="I90" s="6" t="n">
        <v>100</v>
      </c>
      <c r="J90" s="8" t="n">
        <f aca="false">H90+G90+I90</f>
        <v>270</v>
      </c>
      <c r="K90" s="7" t="n">
        <f aca="false">F90-J90</f>
        <v>-94.5799999999999</v>
      </c>
      <c r="L90" s="1"/>
      <c r="M90" s="11"/>
      <c r="N90" s="1"/>
      <c r="O90" s="1"/>
      <c r="P90" s="1"/>
      <c r="Q90" s="1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customFormat="false" ht="15.75" hidden="false" customHeight="true" outlineLevel="0" collapsed="false">
      <c r="A91" s="1"/>
      <c r="B91" s="4" t="n">
        <v>45381</v>
      </c>
      <c r="C91" s="5" t="s">
        <v>18</v>
      </c>
      <c r="D91" s="6" t="n">
        <v>4870</v>
      </c>
      <c r="E91" s="6" t="n">
        <f aca="false">143.814*25+54.24+100</f>
        <v>3749.59</v>
      </c>
      <c r="F91" s="7" t="n">
        <f aca="false">D91-E91</f>
        <v>1120.41</v>
      </c>
      <c r="G91" s="6" t="n">
        <v>130</v>
      </c>
      <c r="H91" s="6" t="n">
        <v>40</v>
      </c>
      <c r="I91" s="6" t="n">
        <v>100</v>
      </c>
      <c r="J91" s="8" t="n">
        <f aca="false">H91+G91+I91</f>
        <v>270</v>
      </c>
      <c r="K91" s="7" t="n">
        <f aca="false">F91-J91</f>
        <v>850.41</v>
      </c>
      <c r="L91" s="1"/>
      <c r="M91" s="11"/>
      <c r="N91" s="1"/>
      <c r="O91" s="1"/>
      <c r="P91" s="1"/>
      <c r="Q91" s="1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customFormat="false" ht="15.75" hidden="false" customHeight="true" outlineLevel="0" collapsed="false">
      <c r="A92" s="1"/>
      <c r="B92" s="4" t="n">
        <v>45382</v>
      </c>
      <c r="C92" s="5" t="s">
        <v>19</v>
      </c>
      <c r="D92" s="6" t="n">
        <f aca="false">2850+650</f>
        <v>3500</v>
      </c>
      <c r="E92" s="6" t="n">
        <f aca="false">79*28+318.85</f>
        <v>2530.85</v>
      </c>
      <c r="F92" s="7" t="n">
        <f aca="false">D92-E92</f>
        <v>969.15</v>
      </c>
      <c r="G92" s="6" t="n">
        <v>130</v>
      </c>
      <c r="H92" s="6" t="n">
        <v>40</v>
      </c>
      <c r="I92" s="6" t="n">
        <v>100</v>
      </c>
      <c r="J92" s="8" t="n">
        <f aca="false">H92+G92+I92</f>
        <v>270</v>
      </c>
      <c r="K92" s="7" t="n">
        <f aca="false">F92-J92</f>
        <v>699.15</v>
      </c>
      <c r="L92" s="1"/>
      <c r="M92" s="11"/>
      <c r="N92" s="1"/>
      <c r="O92" s="1"/>
      <c r="P92" s="1"/>
      <c r="Q92" s="1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customFormat="false" ht="15.75" hidden="false" customHeight="true" outlineLevel="0" collapsed="false">
      <c r="A93" s="1"/>
      <c r="B93" s="4" t="n">
        <v>45383</v>
      </c>
      <c r="C93" s="5" t="s">
        <v>13</v>
      </c>
      <c r="D93" s="6" t="n">
        <v>5040</v>
      </c>
      <c r="E93" s="6" t="n">
        <f aca="false">160.38*25+429.6</f>
        <v>4439.1</v>
      </c>
      <c r="F93" s="7" t="n">
        <f aca="false">D93-E93</f>
        <v>600.9</v>
      </c>
      <c r="G93" s="6" t="n">
        <v>130</v>
      </c>
      <c r="H93" s="6" t="n">
        <v>40</v>
      </c>
      <c r="I93" s="6" t="n">
        <v>100</v>
      </c>
      <c r="J93" s="8" t="n">
        <f aca="false">H93+G93+I93</f>
        <v>270</v>
      </c>
      <c r="K93" s="7" t="n">
        <f aca="false">F93-J93</f>
        <v>330.9</v>
      </c>
      <c r="L93" s="1"/>
      <c r="M93" s="11"/>
      <c r="N93" s="1"/>
      <c r="O93" s="1"/>
      <c r="P93" s="1"/>
      <c r="Q93" s="1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customFormat="false" ht="15.75" hidden="false" customHeight="true" outlineLevel="0" collapsed="false">
      <c r="A94" s="1"/>
      <c r="B94" s="4" t="n">
        <v>45384</v>
      </c>
      <c r="C94" s="5" t="s">
        <v>14</v>
      </c>
      <c r="D94" s="6" t="n">
        <v>27300</v>
      </c>
      <c r="E94" s="6" t="n">
        <v>25078.4</v>
      </c>
      <c r="F94" s="7" t="n">
        <f aca="false">D94-E94</f>
        <v>2221.6</v>
      </c>
      <c r="G94" s="6" t="n">
        <v>130</v>
      </c>
      <c r="H94" s="6" t="n">
        <v>40</v>
      </c>
      <c r="I94" s="6" t="n">
        <v>100</v>
      </c>
      <c r="J94" s="8" t="n">
        <f aca="false">H94+G94+I94</f>
        <v>270</v>
      </c>
      <c r="K94" s="7" t="n">
        <f aca="false">F94-J94</f>
        <v>1951.6</v>
      </c>
      <c r="L94" s="1"/>
      <c r="M94" s="11"/>
      <c r="N94" s="1"/>
      <c r="O94" s="1"/>
      <c r="P94" s="1"/>
      <c r="Q94" s="1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customFormat="false" ht="15.75" hidden="false" customHeight="true" outlineLevel="0" collapsed="false">
      <c r="A95" s="1"/>
      <c r="B95" s="4" t="n">
        <v>45385</v>
      </c>
      <c r="C95" s="5" t="s">
        <v>15</v>
      </c>
      <c r="D95" s="6" t="n">
        <v>1420</v>
      </c>
      <c r="E95" s="6" t="n">
        <f aca="false">44.292*25+143.2</f>
        <v>1250.5</v>
      </c>
      <c r="F95" s="7" t="n">
        <f aca="false">D95-E95</f>
        <v>169.5</v>
      </c>
      <c r="G95" s="6" t="n">
        <v>130</v>
      </c>
      <c r="H95" s="6" t="n">
        <v>40</v>
      </c>
      <c r="I95" s="6" t="n">
        <v>100</v>
      </c>
      <c r="J95" s="8" t="n">
        <f aca="false">H95+G95+I95</f>
        <v>270</v>
      </c>
      <c r="K95" s="7" t="n">
        <f aca="false">F95-J95</f>
        <v>-100.5</v>
      </c>
      <c r="L95" s="1"/>
      <c r="M95" s="11"/>
      <c r="N95" s="1"/>
      <c r="O95" s="1"/>
      <c r="P95" s="1"/>
      <c r="Q95" s="1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customFormat="false" ht="15.75" hidden="false" customHeight="true" outlineLevel="0" collapsed="false">
      <c r="A96" s="1"/>
      <c r="B96" s="4" t="n">
        <v>45386</v>
      </c>
      <c r="C96" s="5" t="s">
        <v>16</v>
      </c>
      <c r="D96" s="6" t="n">
        <v>780</v>
      </c>
      <c r="E96" s="6" t="n">
        <f aca="false">24.438*25+71.6</f>
        <v>682.55</v>
      </c>
      <c r="F96" s="7" t="n">
        <f aca="false">D96-E96</f>
        <v>97.45</v>
      </c>
      <c r="G96" s="6" t="n">
        <v>130</v>
      </c>
      <c r="H96" s="6" t="n">
        <v>40</v>
      </c>
      <c r="I96" s="6" t="n">
        <v>100</v>
      </c>
      <c r="J96" s="8" t="n">
        <f aca="false">H96+G96+I96</f>
        <v>270</v>
      </c>
      <c r="K96" s="7" t="n">
        <f aca="false">F96-J96</f>
        <v>-172.55</v>
      </c>
      <c r="L96" s="1"/>
      <c r="M96" s="11"/>
      <c r="N96" s="1"/>
      <c r="O96" s="1"/>
      <c r="P96" s="1"/>
      <c r="Q96" s="1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customFormat="false" ht="15.75" hidden="false" customHeight="true" outlineLevel="0" collapsed="false">
      <c r="A97" s="1"/>
      <c r="B97" s="4" t="n">
        <v>45387</v>
      </c>
      <c r="C97" s="5" t="s">
        <v>17</v>
      </c>
      <c r="D97" s="6" t="n">
        <v>6230</v>
      </c>
      <c r="E97" s="6" t="n">
        <f aca="false">178.5*28+522.68</f>
        <v>5520.68</v>
      </c>
      <c r="F97" s="7" t="n">
        <f aca="false">D97-E97</f>
        <v>709.32</v>
      </c>
      <c r="G97" s="6" t="n">
        <v>130</v>
      </c>
      <c r="H97" s="6" t="n">
        <v>40</v>
      </c>
      <c r="I97" s="6" t="n">
        <v>100</v>
      </c>
      <c r="J97" s="8" t="n">
        <f aca="false">H97+G97+I97</f>
        <v>270</v>
      </c>
      <c r="K97" s="7" t="n">
        <f aca="false">F97-J97</f>
        <v>439.32</v>
      </c>
      <c r="L97" s="1"/>
      <c r="M97" s="11"/>
      <c r="N97" s="1"/>
      <c r="O97" s="1"/>
      <c r="P97" s="1"/>
      <c r="Q97" s="1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customFormat="false" ht="15.75" hidden="false" customHeight="true" outlineLevel="0" collapsed="false">
      <c r="A98" s="1"/>
      <c r="B98" s="4" t="n">
        <v>45388</v>
      </c>
      <c r="C98" s="5" t="s">
        <v>18</v>
      </c>
      <c r="D98" s="6" t="n">
        <v>4080</v>
      </c>
      <c r="E98" s="6" t="n">
        <f aca="false">3058.39+100</f>
        <v>3158.39</v>
      </c>
      <c r="F98" s="7" t="n">
        <f aca="false">D98-E98</f>
        <v>921.61</v>
      </c>
      <c r="G98" s="6" t="n">
        <v>130</v>
      </c>
      <c r="H98" s="6" t="n">
        <v>40</v>
      </c>
      <c r="I98" s="6" t="n">
        <v>100</v>
      </c>
      <c r="J98" s="8" t="n">
        <f aca="false">H98+G98+I98</f>
        <v>270</v>
      </c>
      <c r="K98" s="7" t="n">
        <f aca="false">F98-J98</f>
        <v>651.61</v>
      </c>
      <c r="L98" s="1"/>
      <c r="M98" s="11"/>
      <c r="N98" s="1"/>
      <c r="O98" s="1"/>
      <c r="P98" s="1"/>
      <c r="Q98" s="1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customFormat="false" ht="15.75" hidden="false" customHeight="true" outlineLevel="0" collapsed="false">
      <c r="A99" s="1"/>
      <c r="B99" s="4" t="n">
        <v>45389</v>
      </c>
      <c r="C99" s="5" t="s">
        <v>19</v>
      </c>
      <c r="D99" s="6" t="n">
        <v>4710</v>
      </c>
      <c r="E99" s="6" t="n">
        <f aca="false">139.883*25+163.76+100</f>
        <v>3760.835</v>
      </c>
      <c r="F99" s="7" t="n">
        <f aca="false">D99-E99</f>
        <v>949.165</v>
      </c>
      <c r="G99" s="6" t="n">
        <v>130</v>
      </c>
      <c r="H99" s="6" t="n">
        <v>40</v>
      </c>
      <c r="I99" s="6" t="n">
        <v>100</v>
      </c>
      <c r="J99" s="8" t="n">
        <f aca="false">H99+G99+I99</f>
        <v>270</v>
      </c>
      <c r="K99" s="7" t="n">
        <f aca="false">F99-J99</f>
        <v>679.165</v>
      </c>
      <c r="L99" s="1"/>
      <c r="M99" s="11"/>
      <c r="N99" s="1"/>
      <c r="O99" s="1"/>
      <c r="P99" s="1"/>
      <c r="Q99" s="1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customFormat="false" ht="15.75" hidden="false" customHeight="true" outlineLevel="0" collapsed="false">
      <c r="A100" s="1"/>
      <c r="B100" s="4" t="n">
        <v>45390</v>
      </c>
      <c r="C100" s="5" t="s">
        <v>13</v>
      </c>
      <c r="D100" s="6" t="n">
        <v>3870</v>
      </c>
      <c r="E100" s="6" t="n">
        <v>3421.08</v>
      </c>
      <c r="F100" s="7" t="n">
        <f aca="false">D100-E100</f>
        <v>448.92</v>
      </c>
      <c r="G100" s="6" t="n">
        <v>130</v>
      </c>
      <c r="H100" s="6" t="n">
        <v>40</v>
      </c>
      <c r="I100" s="6" t="n">
        <v>100</v>
      </c>
      <c r="J100" s="8" t="n">
        <f aca="false">H100+G100+I100</f>
        <v>270</v>
      </c>
      <c r="K100" s="7" t="n">
        <f aca="false">F100-J100</f>
        <v>178.92</v>
      </c>
      <c r="L100" s="1"/>
      <c r="M100" s="11"/>
      <c r="N100" s="1"/>
      <c r="O100" s="1"/>
      <c r="P100" s="1"/>
      <c r="Q100" s="1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customFormat="false" ht="15.75" hidden="false" customHeight="true" outlineLevel="0" collapsed="false">
      <c r="A101" s="1"/>
      <c r="B101" s="4" t="n">
        <v>45391</v>
      </c>
      <c r="C101" s="5" t="s">
        <v>14</v>
      </c>
      <c r="D101" s="6" t="n">
        <f aca="false">4933+2300+2300+2300+2300+2300</f>
        <v>16433</v>
      </c>
      <c r="E101" s="6" t="n">
        <v>13600.44</v>
      </c>
      <c r="F101" s="7" t="n">
        <f aca="false">D101-E101</f>
        <v>2832.56</v>
      </c>
      <c r="G101" s="6" t="n">
        <v>130</v>
      </c>
      <c r="H101" s="6" t="n">
        <v>40</v>
      </c>
      <c r="I101" s="6" t="n">
        <v>100</v>
      </c>
      <c r="J101" s="8" t="n">
        <f aca="false">H101+G101+I101</f>
        <v>270</v>
      </c>
      <c r="K101" s="7" t="n">
        <f aca="false">F101-J101</f>
        <v>2562.56</v>
      </c>
      <c r="L101" s="1"/>
      <c r="M101" s="11"/>
      <c r="N101" s="1"/>
      <c r="O101" s="1"/>
      <c r="P101" s="1"/>
      <c r="Q101" s="1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customFormat="false" ht="15.75" hidden="false" customHeight="true" outlineLevel="0" collapsed="false">
      <c r="A102" s="1"/>
      <c r="B102" s="4" t="n">
        <v>45392</v>
      </c>
      <c r="C102" s="5" t="s">
        <v>15</v>
      </c>
      <c r="D102" s="6" t="n">
        <v>1300</v>
      </c>
      <c r="E102" s="6" t="n">
        <v>1036.68</v>
      </c>
      <c r="F102" s="7" t="n">
        <f aca="false">D102-E102</f>
        <v>263.32</v>
      </c>
      <c r="G102" s="6" t="n">
        <v>130</v>
      </c>
      <c r="H102" s="6" t="n">
        <v>40</v>
      </c>
      <c r="I102" s="6" t="n">
        <v>100</v>
      </c>
      <c r="J102" s="8" t="n">
        <f aca="false">H102+G102+I102</f>
        <v>270</v>
      </c>
      <c r="K102" s="7" t="n">
        <f aca="false">F102-J102</f>
        <v>-6.68000000000006</v>
      </c>
      <c r="L102" s="1"/>
      <c r="M102" s="11"/>
      <c r="N102" s="1"/>
      <c r="O102" s="1"/>
      <c r="P102" s="1"/>
      <c r="Q102" s="1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customFormat="false" ht="15.75" hidden="false" customHeight="true" outlineLevel="0" collapsed="false">
      <c r="A103" s="1"/>
      <c r="B103" s="4" t="n">
        <v>45393</v>
      </c>
      <c r="C103" s="5" t="s">
        <v>16</v>
      </c>
      <c r="D103" s="6" t="n">
        <v>9998</v>
      </c>
      <c r="E103" s="6" t="n">
        <f aca="false">8313.5+200</f>
        <v>8513.5</v>
      </c>
      <c r="F103" s="7" t="n">
        <f aca="false">D103-E103</f>
        <v>1484.5</v>
      </c>
      <c r="G103" s="6" t="n">
        <v>130</v>
      </c>
      <c r="H103" s="6" t="n">
        <v>40</v>
      </c>
      <c r="I103" s="6" t="n">
        <v>100</v>
      </c>
      <c r="J103" s="8" t="n">
        <f aca="false">H103+G103+I103</f>
        <v>270</v>
      </c>
      <c r="K103" s="7" t="n">
        <f aca="false">F103-J103</f>
        <v>1214.5</v>
      </c>
      <c r="L103" s="1"/>
      <c r="M103" s="11"/>
      <c r="N103" s="1"/>
      <c r="O103" s="1"/>
      <c r="P103" s="1"/>
      <c r="Q103" s="1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customFormat="false" ht="15.75" hidden="false" customHeight="true" outlineLevel="0" collapsed="false">
      <c r="A104" s="1"/>
      <c r="B104" s="4" t="n">
        <v>45394</v>
      </c>
      <c r="C104" s="5" t="s">
        <v>17</v>
      </c>
      <c r="D104" s="6" t="n">
        <f aca="false">3620+6620</f>
        <v>10240</v>
      </c>
      <c r="E104" s="6" t="n">
        <f aca="false">158*28+558.26+18*28+778.4</f>
        <v>6264.66</v>
      </c>
      <c r="F104" s="7" t="n">
        <f aca="false">D104-E104</f>
        <v>3975.34</v>
      </c>
      <c r="G104" s="6" t="n">
        <v>130</v>
      </c>
      <c r="H104" s="6" t="n">
        <v>40</v>
      </c>
      <c r="I104" s="6" t="n">
        <v>100</v>
      </c>
      <c r="J104" s="8" t="n">
        <f aca="false">H104+G104+I104</f>
        <v>270</v>
      </c>
      <c r="K104" s="7" t="n">
        <f aca="false">F104-J104</f>
        <v>3705.34</v>
      </c>
      <c r="L104" s="1"/>
      <c r="M104" s="11"/>
      <c r="N104" s="1"/>
      <c r="O104" s="1"/>
      <c r="P104" s="1"/>
      <c r="Q104" s="1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customFormat="false" ht="15.75" hidden="false" customHeight="true" outlineLevel="0" collapsed="false">
      <c r="A105" s="1"/>
      <c r="B105" s="4" t="n">
        <v>45395</v>
      </c>
      <c r="C105" s="5" t="s">
        <v>18</v>
      </c>
      <c r="D105" s="6" t="n">
        <v>3800</v>
      </c>
      <c r="E105" s="6" t="n">
        <f aca="false">21.2*15+29.51+79*28+350</f>
        <v>2909.51</v>
      </c>
      <c r="F105" s="7" t="n">
        <f aca="false">D105-E105</f>
        <v>890.49</v>
      </c>
      <c r="G105" s="6" t="n">
        <v>130</v>
      </c>
      <c r="H105" s="6" t="n">
        <v>40</v>
      </c>
      <c r="I105" s="6" t="n">
        <v>100</v>
      </c>
      <c r="J105" s="8" t="n">
        <f aca="false">H105+G105+I105</f>
        <v>270</v>
      </c>
      <c r="K105" s="7" t="n">
        <f aca="false">F105-J105</f>
        <v>620.49</v>
      </c>
      <c r="L105" s="1"/>
      <c r="M105" s="11"/>
      <c r="N105" s="1"/>
      <c r="O105" s="1"/>
      <c r="P105" s="1"/>
      <c r="Q105" s="1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customFormat="false" ht="15.75" hidden="false" customHeight="true" outlineLevel="0" collapsed="false">
      <c r="A106" s="1"/>
      <c r="B106" s="4" t="n">
        <v>45396</v>
      </c>
      <c r="C106" s="5" t="s">
        <v>19</v>
      </c>
      <c r="D106" s="6" t="n">
        <f aca="false">2795*2</f>
        <v>5590</v>
      </c>
      <c r="E106" s="6" t="n">
        <f aca="false">4667.26+200</f>
        <v>4867.26</v>
      </c>
      <c r="F106" s="7" t="n">
        <f aca="false">D106-E106</f>
        <v>722.74</v>
      </c>
      <c r="G106" s="6" t="n">
        <v>130</v>
      </c>
      <c r="H106" s="6" t="n">
        <v>40</v>
      </c>
      <c r="I106" s="6" t="n">
        <v>100</v>
      </c>
      <c r="J106" s="8" t="n">
        <f aca="false">H106+G106+I106</f>
        <v>270</v>
      </c>
      <c r="K106" s="7" t="n">
        <f aca="false">F106-J106</f>
        <v>452.74</v>
      </c>
      <c r="L106" s="1"/>
      <c r="M106" s="11"/>
      <c r="N106" s="1"/>
      <c r="O106" s="1"/>
      <c r="P106" s="1"/>
      <c r="Q106" s="1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customFormat="false" ht="15.75" hidden="false" customHeight="true" outlineLevel="0" collapsed="false">
      <c r="A107" s="1"/>
      <c r="B107" s="4" t="n">
        <v>45397</v>
      </c>
      <c r="C107" s="5" t="s">
        <v>13</v>
      </c>
      <c r="D107" s="6" t="n">
        <v>2850</v>
      </c>
      <c r="E107" s="6" t="n">
        <f aca="false">79*28+322.93</f>
        <v>2534.93</v>
      </c>
      <c r="F107" s="7" t="n">
        <f aca="false">D107-E107</f>
        <v>315.07</v>
      </c>
      <c r="G107" s="6" t="n">
        <v>130</v>
      </c>
      <c r="H107" s="6" t="n">
        <v>40</v>
      </c>
      <c r="I107" s="6" t="n">
        <v>100</v>
      </c>
      <c r="J107" s="8" t="n">
        <f aca="false">H107+G107+I107</f>
        <v>270</v>
      </c>
      <c r="K107" s="7" t="n">
        <f aca="false">F107-J107</f>
        <v>45.0700000000002</v>
      </c>
      <c r="L107" s="1"/>
      <c r="M107" s="11"/>
      <c r="N107" s="1"/>
      <c r="O107" s="1"/>
      <c r="P107" s="1"/>
      <c r="Q107" s="1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customFormat="false" ht="15.75" hidden="false" customHeight="true" outlineLevel="0" collapsed="false">
      <c r="A108" s="1"/>
      <c r="B108" s="4" t="n">
        <v>45398</v>
      </c>
      <c r="C108" s="5" t="s">
        <v>14</v>
      </c>
      <c r="D108" s="6" t="n">
        <v>5060</v>
      </c>
      <c r="E108" s="6" t="n">
        <v>4624.93</v>
      </c>
      <c r="F108" s="7" t="n">
        <f aca="false">D108-E108</f>
        <v>435.07</v>
      </c>
      <c r="G108" s="6" t="n">
        <v>130</v>
      </c>
      <c r="H108" s="6" t="n">
        <v>40</v>
      </c>
      <c r="I108" s="6" t="n">
        <v>100</v>
      </c>
      <c r="J108" s="8" t="n">
        <f aca="false">H108+G108+I108</f>
        <v>270</v>
      </c>
      <c r="K108" s="7" t="n">
        <f aca="false">F108-J108</f>
        <v>165.07</v>
      </c>
      <c r="L108" s="1"/>
      <c r="M108" s="11"/>
      <c r="N108" s="1"/>
      <c r="O108" s="1"/>
      <c r="P108" s="1"/>
      <c r="Q108" s="1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customFormat="false" ht="15.75" hidden="false" customHeight="true" outlineLevel="0" collapsed="false">
      <c r="A109" s="1"/>
      <c r="B109" s="4" t="n">
        <v>45399</v>
      </c>
      <c r="C109" s="5" t="s">
        <v>15</v>
      </c>
      <c r="D109" s="6" t="n">
        <v>3860</v>
      </c>
      <c r="E109" s="6" t="n">
        <f aca="false">99.5*28+183.8+100</f>
        <v>3069.8</v>
      </c>
      <c r="F109" s="7" t="n">
        <f aca="false">D109-E109</f>
        <v>790.2</v>
      </c>
      <c r="G109" s="6" t="n">
        <v>130</v>
      </c>
      <c r="H109" s="6" t="n">
        <v>40</v>
      </c>
      <c r="I109" s="6" t="n">
        <v>100</v>
      </c>
      <c r="J109" s="8" t="n">
        <f aca="false">H109+G109+I109</f>
        <v>270</v>
      </c>
      <c r="K109" s="7" t="n">
        <f aca="false">F109-J109</f>
        <v>520.2</v>
      </c>
      <c r="L109" s="1"/>
      <c r="M109" s="11"/>
      <c r="N109" s="1"/>
      <c r="O109" s="1"/>
      <c r="P109" s="1"/>
      <c r="Q109" s="1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customFormat="false" ht="15.75" hidden="false" customHeight="true" outlineLevel="0" collapsed="false">
      <c r="A110" s="1"/>
      <c r="B110" s="4" t="n">
        <v>45400</v>
      </c>
      <c r="C110" s="5" t="s">
        <v>16</v>
      </c>
      <c r="D110" s="6" t="n">
        <f aca="false">1990+430</f>
        <v>2420</v>
      </c>
      <c r="E110" s="6" t="n">
        <f aca="false">109.6+1371+169.47+120</f>
        <v>1770.07</v>
      </c>
      <c r="F110" s="7" t="n">
        <f aca="false">D110-E110</f>
        <v>649.93</v>
      </c>
      <c r="G110" s="6" t="n">
        <v>130</v>
      </c>
      <c r="H110" s="6" t="n">
        <v>40</v>
      </c>
      <c r="I110" s="6" t="n">
        <v>100</v>
      </c>
      <c r="J110" s="8" t="n">
        <f aca="false">H110+G110+I110</f>
        <v>270</v>
      </c>
      <c r="K110" s="7" t="n">
        <f aca="false">F110-J110</f>
        <v>379.93</v>
      </c>
      <c r="L110" s="1"/>
      <c r="M110" s="11"/>
      <c r="N110" s="1"/>
      <c r="O110" s="1"/>
      <c r="P110" s="1"/>
      <c r="Q110" s="1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customFormat="false" ht="15.75" hidden="false" customHeight="true" outlineLevel="0" collapsed="false">
      <c r="A111" s="1"/>
      <c r="B111" s="4" t="n">
        <v>45401</v>
      </c>
      <c r="C111" s="5" t="s">
        <v>17</v>
      </c>
      <c r="D111" s="6" t="n">
        <v>230</v>
      </c>
      <c r="E111" s="6" t="n">
        <f aca="false">10.483*15.75</f>
        <v>165.10725</v>
      </c>
      <c r="F111" s="7" t="n">
        <f aca="false">D111-E111</f>
        <v>64.89275</v>
      </c>
      <c r="G111" s="6" t="n">
        <v>130</v>
      </c>
      <c r="H111" s="6" t="n">
        <v>40</v>
      </c>
      <c r="I111" s="6" t="n">
        <v>100</v>
      </c>
      <c r="J111" s="8" t="n">
        <f aca="false">H111+G111+I111</f>
        <v>270</v>
      </c>
      <c r="K111" s="7" t="n">
        <f aca="false">F111-J111</f>
        <v>-205.10725</v>
      </c>
      <c r="L111" s="1"/>
      <c r="M111" s="11"/>
      <c r="N111" s="1"/>
      <c r="O111" s="1"/>
      <c r="P111" s="1"/>
      <c r="Q111" s="1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customFormat="false" ht="15.75" hidden="false" customHeight="true" outlineLevel="0" collapsed="false">
      <c r="A112" s="1"/>
      <c r="B112" s="4" t="n">
        <v>45402</v>
      </c>
      <c r="C112" s="5" t="s">
        <v>18</v>
      </c>
      <c r="D112" s="6" t="n">
        <v>4100</v>
      </c>
      <c r="E112" s="6" t="n">
        <f aca="false">99.5*28+185.12</f>
        <v>2971.12</v>
      </c>
      <c r="F112" s="7" t="n">
        <f aca="false">D112-E112</f>
        <v>1128.88</v>
      </c>
      <c r="G112" s="6" t="n">
        <v>130</v>
      </c>
      <c r="H112" s="6" t="n">
        <v>40</v>
      </c>
      <c r="I112" s="6" t="n">
        <v>100</v>
      </c>
      <c r="J112" s="8" t="n">
        <f aca="false">H112+G112+I112</f>
        <v>270</v>
      </c>
      <c r="K112" s="7" t="n">
        <f aca="false">F112-J112</f>
        <v>858.88</v>
      </c>
      <c r="L112" s="1"/>
      <c r="M112" s="11"/>
      <c r="N112" s="1"/>
      <c r="O112" s="1"/>
      <c r="P112" s="1"/>
      <c r="Q112" s="1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customFormat="false" ht="15.75" hidden="false" customHeight="true" outlineLevel="0" collapsed="false">
      <c r="A113" s="1"/>
      <c r="B113" s="4" t="n">
        <v>45403</v>
      </c>
      <c r="C113" s="5" t="s">
        <v>19</v>
      </c>
      <c r="D113" s="6" t="n">
        <v>2550</v>
      </c>
      <c r="E113" s="6" t="n">
        <f aca="false">1000+1517.29</f>
        <v>2517.29</v>
      </c>
      <c r="F113" s="7" t="n">
        <f aca="false">D113-E113</f>
        <v>32.71</v>
      </c>
      <c r="G113" s="6" t="n">
        <v>130</v>
      </c>
      <c r="H113" s="6" t="n">
        <v>40</v>
      </c>
      <c r="I113" s="6" t="n">
        <v>100</v>
      </c>
      <c r="J113" s="8" t="n">
        <f aca="false">H113+G113+I113</f>
        <v>270</v>
      </c>
      <c r="K113" s="7" t="n">
        <f aca="false">F113-J113</f>
        <v>-237.29</v>
      </c>
      <c r="L113" s="1"/>
      <c r="M113" s="11"/>
      <c r="N113" s="1"/>
      <c r="O113" s="1"/>
      <c r="P113" s="1"/>
      <c r="Q113" s="1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customFormat="false" ht="15.75" hidden="false" customHeight="true" outlineLevel="0" collapsed="false">
      <c r="A114" s="1"/>
      <c r="B114" s="4" t="n">
        <v>45404</v>
      </c>
      <c r="C114" s="5" t="s">
        <v>13</v>
      </c>
      <c r="D114" s="6" t="n">
        <v>1250</v>
      </c>
      <c r="E114" s="6" t="n">
        <f aca="false">62.8*15+79.72</f>
        <v>1021.72</v>
      </c>
      <c r="F114" s="7" t="n">
        <f aca="false">D114-E114</f>
        <v>228.28</v>
      </c>
      <c r="G114" s="6" t="n">
        <v>130</v>
      </c>
      <c r="H114" s="6" t="n">
        <v>40</v>
      </c>
      <c r="I114" s="6" t="n">
        <v>100</v>
      </c>
      <c r="J114" s="8" t="n">
        <f aca="false">H114+G114+I114</f>
        <v>270</v>
      </c>
      <c r="K114" s="7" t="n">
        <f aca="false">F114-J114</f>
        <v>-41.72</v>
      </c>
      <c r="L114" s="1"/>
      <c r="M114" s="11"/>
      <c r="N114" s="1"/>
      <c r="O114" s="1"/>
      <c r="P114" s="1"/>
      <c r="Q114" s="1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customFormat="false" ht="15.75" hidden="false" customHeight="true" outlineLevel="0" collapsed="false">
      <c r="A115" s="1"/>
      <c r="B115" s="4" t="n">
        <v>45405</v>
      </c>
      <c r="C115" s="5" t="s">
        <v>14</v>
      </c>
      <c r="D115" s="6" t="n">
        <v>4160</v>
      </c>
      <c r="E115" s="6" t="n">
        <f aca="false">79*28+380.53+43*15+29.51+80</f>
        <v>3347.04</v>
      </c>
      <c r="F115" s="7" t="n">
        <f aca="false">D115-E115</f>
        <v>812.96</v>
      </c>
      <c r="G115" s="6" t="n">
        <v>130</v>
      </c>
      <c r="H115" s="6" t="n">
        <v>40</v>
      </c>
      <c r="I115" s="6" t="n">
        <v>100</v>
      </c>
      <c r="J115" s="8" t="n">
        <f aca="false">H115+G115+I115</f>
        <v>270</v>
      </c>
      <c r="K115" s="7" t="n">
        <f aca="false">F115-J115</f>
        <v>542.96</v>
      </c>
      <c r="L115" s="1"/>
      <c r="M115" s="11"/>
      <c r="N115" s="1"/>
      <c r="O115" s="1"/>
      <c r="P115" s="1"/>
      <c r="Q115" s="1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customFormat="false" ht="15.75" hidden="false" customHeight="true" outlineLevel="0" collapsed="false">
      <c r="A116" s="1"/>
      <c r="B116" s="4" t="n">
        <v>45406</v>
      </c>
      <c r="C116" s="5" t="s">
        <v>15</v>
      </c>
      <c r="D116" s="6" t="n">
        <v>0</v>
      </c>
      <c r="E116" s="6" t="n">
        <v>0</v>
      </c>
      <c r="F116" s="7" t="n">
        <f aca="false">D116-E116</f>
        <v>0</v>
      </c>
      <c r="G116" s="6" t="n">
        <v>130</v>
      </c>
      <c r="H116" s="6" t="n">
        <v>40</v>
      </c>
      <c r="I116" s="6" t="n">
        <v>100</v>
      </c>
      <c r="J116" s="8" t="n">
        <f aca="false">H116+G116+I116</f>
        <v>270</v>
      </c>
      <c r="K116" s="7" t="n">
        <f aca="false">F116-J116</f>
        <v>-270</v>
      </c>
      <c r="L116" s="1"/>
      <c r="M116" s="11"/>
      <c r="N116" s="1"/>
      <c r="O116" s="1"/>
      <c r="P116" s="1"/>
      <c r="Q116" s="1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customFormat="false" ht="15.75" hidden="false" customHeight="true" outlineLevel="0" collapsed="false">
      <c r="A117" s="1"/>
      <c r="B117" s="4" t="n">
        <v>45407</v>
      </c>
      <c r="C117" s="5" t="s">
        <v>16</v>
      </c>
      <c r="D117" s="6" t="n">
        <v>0</v>
      </c>
      <c r="E117" s="6" t="n">
        <v>0</v>
      </c>
      <c r="F117" s="7" t="n">
        <f aca="false">D117-E117</f>
        <v>0</v>
      </c>
      <c r="G117" s="6" t="n">
        <v>130</v>
      </c>
      <c r="H117" s="6" t="n">
        <v>40</v>
      </c>
      <c r="I117" s="6" t="n">
        <v>100</v>
      </c>
      <c r="J117" s="8" t="n">
        <f aca="false">H117+G117+I117</f>
        <v>270</v>
      </c>
      <c r="K117" s="7" t="n">
        <f aca="false">F117-J117</f>
        <v>-270</v>
      </c>
      <c r="L117" s="1"/>
      <c r="M117" s="11"/>
      <c r="N117" s="1"/>
      <c r="O117" s="1"/>
      <c r="P117" s="1"/>
      <c r="Q117" s="1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customFormat="false" ht="15.75" hidden="false" customHeight="true" outlineLevel="0" collapsed="false">
      <c r="A118" s="1"/>
      <c r="B118" s="4" t="n">
        <v>45408</v>
      </c>
      <c r="C118" s="5" t="s">
        <v>17</v>
      </c>
      <c r="D118" s="6" t="n">
        <v>0</v>
      </c>
      <c r="E118" s="6" t="n">
        <v>0</v>
      </c>
      <c r="F118" s="7" t="n">
        <f aca="false">D118-E118</f>
        <v>0</v>
      </c>
      <c r="G118" s="6" t="n">
        <v>130</v>
      </c>
      <c r="H118" s="6" t="n">
        <v>40</v>
      </c>
      <c r="I118" s="6" t="n">
        <v>100</v>
      </c>
      <c r="J118" s="8" t="n">
        <f aca="false">H118+G118+I118</f>
        <v>270</v>
      </c>
      <c r="K118" s="7" t="n">
        <f aca="false">F118-J118</f>
        <v>-270</v>
      </c>
      <c r="L118" s="1"/>
      <c r="M118" s="11"/>
      <c r="N118" s="1"/>
      <c r="O118" s="1"/>
      <c r="P118" s="1"/>
      <c r="Q118" s="1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customFormat="false" ht="15.75" hidden="false" customHeight="true" outlineLevel="0" collapsed="false">
      <c r="A119" s="1"/>
      <c r="B119" s="4" t="n">
        <v>45409</v>
      </c>
      <c r="C119" s="5" t="s">
        <v>18</v>
      </c>
      <c r="D119" s="6" t="n">
        <v>0</v>
      </c>
      <c r="E119" s="6" t="n">
        <v>0</v>
      </c>
      <c r="F119" s="7" t="n">
        <f aca="false">D119-E119</f>
        <v>0</v>
      </c>
      <c r="G119" s="6" t="n">
        <v>130</v>
      </c>
      <c r="H119" s="6" t="n">
        <v>40</v>
      </c>
      <c r="I119" s="6" t="n">
        <v>100</v>
      </c>
      <c r="J119" s="8" t="n">
        <f aca="false">H119+G119+I119</f>
        <v>270</v>
      </c>
      <c r="K119" s="7" t="n">
        <f aca="false">F119-J119</f>
        <v>-270</v>
      </c>
      <c r="L119" s="1"/>
      <c r="M119" s="11"/>
      <c r="N119" s="1"/>
      <c r="O119" s="1"/>
      <c r="P119" s="1"/>
      <c r="Q119" s="1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customFormat="false" ht="15.75" hidden="false" customHeight="true" outlineLevel="0" collapsed="false">
      <c r="A120" s="1"/>
      <c r="B120" s="4" t="n">
        <v>45410</v>
      </c>
      <c r="C120" s="5" t="s">
        <v>19</v>
      </c>
      <c r="D120" s="6" t="n">
        <v>0</v>
      </c>
      <c r="E120" s="6" t="n">
        <v>0</v>
      </c>
      <c r="F120" s="7" t="n">
        <f aca="false">D120-E120</f>
        <v>0</v>
      </c>
      <c r="G120" s="6" t="n">
        <v>130</v>
      </c>
      <c r="H120" s="6" t="n">
        <v>40</v>
      </c>
      <c r="I120" s="6" t="n">
        <v>100</v>
      </c>
      <c r="J120" s="8" t="n">
        <f aca="false">H120+G120+I120</f>
        <v>270</v>
      </c>
      <c r="K120" s="7" t="n">
        <f aca="false">F120-J120</f>
        <v>-270</v>
      </c>
      <c r="L120" s="1"/>
      <c r="M120" s="11"/>
      <c r="N120" s="1"/>
      <c r="O120" s="1"/>
      <c r="P120" s="1"/>
      <c r="Q120" s="1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customFormat="false" ht="15.75" hidden="false" customHeight="true" outlineLevel="0" collapsed="false">
      <c r="A121" s="1"/>
      <c r="B121" s="4" t="n">
        <v>45411</v>
      </c>
      <c r="C121" s="5" t="s">
        <v>13</v>
      </c>
      <c r="D121" s="6" t="n">
        <v>0</v>
      </c>
      <c r="E121" s="6" t="n">
        <v>0</v>
      </c>
      <c r="F121" s="7" t="n">
        <f aca="false">D121-E121</f>
        <v>0</v>
      </c>
      <c r="G121" s="6" t="n">
        <v>130</v>
      </c>
      <c r="H121" s="6" t="n">
        <v>40</v>
      </c>
      <c r="I121" s="6" t="n">
        <v>100</v>
      </c>
      <c r="J121" s="8" t="n">
        <f aca="false">H121+G121+I121</f>
        <v>270</v>
      </c>
      <c r="K121" s="7" t="n">
        <f aca="false">F121-J121</f>
        <v>-270</v>
      </c>
      <c r="L121" s="1"/>
      <c r="M121" s="11"/>
      <c r="N121" s="1"/>
      <c r="O121" s="1"/>
      <c r="P121" s="1"/>
      <c r="Q121" s="1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customFormat="false" ht="15.75" hidden="false" customHeight="true" outlineLevel="0" collapsed="false">
      <c r="A122" s="1"/>
      <c r="B122" s="4" t="n">
        <v>45412</v>
      </c>
      <c r="C122" s="5" t="s">
        <v>14</v>
      </c>
      <c r="D122" s="6" t="n">
        <v>5660</v>
      </c>
      <c r="E122" s="6" t="n">
        <f aca="false">70*51.6+102.33+200</f>
        <v>3914.33</v>
      </c>
      <c r="F122" s="7" t="n">
        <f aca="false">D122-E122</f>
        <v>1745.67</v>
      </c>
      <c r="G122" s="6" t="n">
        <v>130</v>
      </c>
      <c r="H122" s="6" t="n">
        <v>40</v>
      </c>
      <c r="I122" s="6" t="n">
        <v>100</v>
      </c>
      <c r="J122" s="8" t="n">
        <f aca="false">H122+G122+I122</f>
        <v>270</v>
      </c>
      <c r="K122" s="7" t="n">
        <f aca="false">F122-J122</f>
        <v>1475.67</v>
      </c>
      <c r="L122" s="1"/>
      <c r="M122" s="11"/>
      <c r="N122" s="1"/>
      <c r="O122" s="1"/>
      <c r="P122" s="1"/>
      <c r="Q122" s="1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customFormat="false" ht="15.75" hidden="false" customHeight="true" outlineLevel="0" collapsed="false">
      <c r="A123" s="1"/>
      <c r="B123" s="4" t="n">
        <v>45413</v>
      </c>
      <c r="C123" s="5" t="s">
        <v>15</v>
      </c>
      <c r="D123" s="6" t="n">
        <v>0</v>
      </c>
      <c r="E123" s="6" t="n">
        <v>0</v>
      </c>
      <c r="F123" s="7" t="n">
        <f aca="false">D123-E123</f>
        <v>0</v>
      </c>
      <c r="G123" s="6" t="n">
        <v>130</v>
      </c>
      <c r="H123" s="6" t="n">
        <v>40</v>
      </c>
      <c r="I123" s="6" t="n">
        <v>100</v>
      </c>
      <c r="J123" s="8" t="n">
        <f aca="false">H123+G123+I123</f>
        <v>270</v>
      </c>
      <c r="K123" s="7" t="n">
        <f aca="false">F123-J123</f>
        <v>-270</v>
      </c>
      <c r="L123" s="1"/>
      <c r="M123" s="11"/>
      <c r="N123" s="1"/>
      <c r="O123" s="1"/>
      <c r="P123" s="1"/>
      <c r="Q123" s="1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customFormat="false" ht="15.75" hidden="false" customHeight="true" outlineLevel="0" collapsed="false">
      <c r="A124" s="1"/>
      <c r="B124" s="4" t="n">
        <v>45414</v>
      </c>
      <c r="C124" s="5" t="s">
        <v>16</v>
      </c>
      <c r="D124" s="6" t="n">
        <v>4100</v>
      </c>
      <c r="E124" s="6" t="n">
        <v>3734.73</v>
      </c>
      <c r="F124" s="7" t="n">
        <f aca="false">D124-E124</f>
        <v>365.27</v>
      </c>
      <c r="G124" s="6" t="n">
        <v>130</v>
      </c>
      <c r="H124" s="6" t="n">
        <v>40</v>
      </c>
      <c r="I124" s="6" t="n">
        <v>100</v>
      </c>
      <c r="J124" s="8" t="n">
        <f aca="false">H124+G124+I124</f>
        <v>270</v>
      </c>
      <c r="K124" s="7" t="n">
        <f aca="false">F124-J124</f>
        <v>95.27</v>
      </c>
      <c r="L124" s="1"/>
      <c r="M124" s="11"/>
      <c r="N124" s="1"/>
      <c r="O124" s="1"/>
      <c r="P124" s="1"/>
      <c r="Q124" s="1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customFormat="false" ht="15.75" hidden="false" customHeight="true" outlineLevel="0" collapsed="false">
      <c r="A125" s="1"/>
      <c r="B125" s="4" t="n">
        <v>45415</v>
      </c>
      <c r="C125" s="5" t="s">
        <v>17</v>
      </c>
      <c r="D125" s="6" t="n">
        <v>5160</v>
      </c>
      <c r="E125" s="6" t="n">
        <f aca="false">200+2876.53</f>
        <v>3076.53</v>
      </c>
      <c r="F125" s="7" t="n">
        <f aca="false">D125-E125</f>
        <v>2083.47</v>
      </c>
      <c r="G125" s="6" t="n">
        <v>130</v>
      </c>
      <c r="H125" s="6" t="n">
        <v>40</v>
      </c>
      <c r="I125" s="6" t="n">
        <v>100</v>
      </c>
      <c r="J125" s="8" t="n">
        <f aca="false">H125+G125+I125</f>
        <v>270</v>
      </c>
      <c r="K125" s="7" t="n">
        <f aca="false">F125-J125</f>
        <v>1813.47</v>
      </c>
      <c r="L125" s="1"/>
      <c r="M125" s="11"/>
      <c r="N125" s="1"/>
      <c r="O125" s="1"/>
      <c r="P125" s="1"/>
      <c r="Q125" s="1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customFormat="false" ht="15.75" hidden="false" customHeight="true" outlineLevel="0" collapsed="false">
      <c r="A126" s="1"/>
      <c r="B126" s="4" t="n">
        <v>45416</v>
      </c>
      <c r="C126" s="5" t="s">
        <v>18</v>
      </c>
      <c r="D126" s="6" t="n">
        <v>7030</v>
      </c>
      <c r="E126" s="6" t="n">
        <v>6357.98</v>
      </c>
      <c r="F126" s="7" t="n">
        <f aca="false">D126-E126</f>
        <v>672.02</v>
      </c>
      <c r="G126" s="6" t="n">
        <v>130</v>
      </c>
      <c r="H126" s="6" t="n">
        <v>40</v>
      </c>
      <c r="I126" s="6" t="n">
        <v>100</v>
      </c>
      <c r="J126" s="8" t="n">
        <f aca="false">H126+G126+I126</f>
        <v>270</v>
      </c>
      <c r="K126" s="7" t="n">
        <f aca="false">F126-J126</f>
        <v>402.02</v>
      </c>
      <c r="L126" s="1"/>
      <c r="M126" s="11"/>
      <c r="N126" s="1"/>
      <c r="O126" s="1"/>
      <c r="P126" s="1"/>
      <c r="Q126" s="1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customFormat="false" ht="15.75" hidden="false" customHeight="true" outlineLevel="0" collapsed="false">
      <c r="A127" s="1"/>
      <c r="B127" s="4" t="n">
        <v>45417</v>
      </c>
      <c r="C127" s="5" t="s">
        <v>19</v>
      </c>
      <c r="D127" s="6" t="n">
        <v>3380</v>
      </c>
      <c r="E127" s="6" t="n">
        <f aca="false">113.209*24.5+99.8</f>
        <v>2873.4205</v>
      </c>
      <c r="F127" s="7" t="n">
        <f aca="false">D127-E127</f>
        <v>506.5795</v>
      </c>
      <c r="G127" s="6" t="n">
        <v>130</v>
      </c>
      <c r="H127" s="6" t="n">
        <v>40</v>
      </c>
      <c r="I127" s="6" t="n">
        <v>100</v>
      </c>
      <c r="J127" s="8" t="n">
        <f aca="false">H127+G127+I127</f>
        <v>270</v>
      </c>
      <c r="K127" s="7" t="n">
        <f aca="false">F127-J127</f>
        <v>236.5795</v>
      </c>
      <c r="L127" s="1"/>
      <c r="M127" s="11"/>
      <c r="N127" s="1"/>
      <c r="O127" s="1"/>
      <c r="P127" s="1"/>
      <c r="Q127" s="1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customFormat="false" ht="15.75" hidden="false" customHeight="true" outlineLevel="0" collapsed="false">
      <c r="A128" s="1"/>
      <c r="B128" s="4" t="n">
        <v>45418</v>
      </c>
      <c r="C128" s="5" t="s">
        <v>13</v>
      </c>
      <c r="D128" s="6" t="n">
        <v>27356.82</v>
      </c>
      <c r="E128" s="6" t="n">
        <f aca="false">22256.2+3014.55+578.68</f>
        <v>25849.43</v>
      </c>
      <c r="F128" s="7" t="n">
        <f aca="false">D128-E128</f>
        <v>1507.39</v>
      </c>
      <c r="G128" s="6" t="n">
        <v>130</v>
      </c>
      <c r="H128" s="6" t="n">
        <v>40</v>
      </c>
      <c r="I128" s="6" t="n">
        <v>100</v>
      </c>
      <c r="J128" s="8" t="n">
        <f aca="false">H128+G128+I128</f>
        <v>270</v>
      </c>
      <c r="K128" s="7" t="n">
        <f aca="false">F128-J128</f>
        <v>1237.39</v>
      </c>
      <c r="L128" s="1"/>
      <c r="M128" s="11"/>
      <c r="N128" s="1"/>
      <c r="O128" s="1"/>
      <c r="P128" s="1"/>
      <c r="Q128" s="1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customFormat="false" ht="15.75" hidden="false" customHeight="true" outlineLevel="0" collapsed="false">
      <c r="A129" s="1"/>
      <c r="B129" s="4" t="n">
        <v>45419</v>
      </c>
      <c r="C129" s="5" t="s">
        <v>14</v>
      </c>
      <c r="D129" s="6"/>
      <c r="E129" s="6"/>
      <c r="F129" s="7" t="n">
        <f aca="false">D129-E129</f>
        <v>0</v>
      </c>
      <c r="G129" s="6" t="n">
        <v>130</v>
      </c>
      <c r="H129" s="6" t="n">
        <v>40</v>
      </c>
      <c r="I129" s="6" t="n">
        <v>100</v>
      </c>
      <c r="J129" s="8" t="n">
        <f aca="false">H129+G129+I129</f>
        <v>270</v>
      </c>
      <c r="K129" s="7" t="n">
        <f aca="false">F129-J129</f>
        <v>-270</v>
      </c>
      <c r="L129" s="1"/>
      <c r="M129" s="11"/>
      <c r="N129" s="1"/>
      <c r="O129" s="1"/>
      <c r="P129" s="1"/>
      <c r="Q129" s="1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customFormat="false" ht="15.75" hidden="false" customHeight="true" outlineLevel="0" collapsed="false">
      <c r="A130" s="1"/>
      <c r="B130" s="4" t="n">
        <v>45420</v>
      </c>
      <c r="C130" s="5" t="s">
        <v>15</v>
      </c>
      <c r="D130" s="6" t="n">
        <v>3430</v>
      </c>
      <c r="E130" s="6" t="n">
        <v>3083.8</v>
      </c>
      <c r="F130" s="7" t="n">
        <f aca="false">D130-E130</f>
        <v>346.2</v>
      </c>
      <c r="G130" s="6" t="n">
        <v>130</v>
      </c>
      <c r="H130" s="6" t="n">
        <v>40</v>
      </c>
      <c r="I130" s="6" t="n">
        <v>100</v>
      </c>
      <c r="J130" s="8" t="n">
        <f aca="false">H130+G130+I130</f>
        <v>270</v>
      </c>
      <c r="K130" s="7" t="n">
        <f aca="false">F130-J130</f>
        <v>76.1999999999998</v>
      </c>
      <c r="L130" s="1"/>
      <c r="M130" s="11"/>
      <c r="N130" s="1"/>
      <c r="O130" s="1"/>
      <c r="P130" s="1"/>
      <c r="Q130" s="1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customFormat="false" ht="15.75" hidden="false" customHeight="true" outlineLevel="0" collapsed="false">
      <c r="A131" s="1"/>
      <c r="B131" s="4" t="n">
        <v>45421</v>
      </c>
      <c r="C131" s="5" t="s">
        <v>16</v>
      </c>
      <c r="D131" s="6" t="n">
        <v>2510</v>
      </c>
      <c r="E131" s="6" t="n">
        <v>2288.99</v>
      </c>
      <c r="F131" s="7" t="n">
        <f aca="false">D131-E131</f>
        <v>221.01</v>
      </c>
      <c r="G131" s="6" t="n">
        <v>130</v>
      </c>
      <c r="H131" s="6" t="n">
        <v>40</v>
      </c>
      <c r="I131" s="6" t="n">
        <v>100</v>
      </c>
      <c r="J131" s="8" t="n">
        <f aca="false">H131+G131+I131</f>
        <v>270</v>
      </c>
      <c r="K131" s="7" t="n">
        <f aca="false">F131-J131</f>
        <v>-48.9899999999998</v>
      </c>
      <c r="L131" s="1"/>
      <c r="M131" s="11"/>
      <c r="N131" s="1"/>
      <c r="O131" s="1"/>
      <c r="P131" s="1"/>
      <c r="Q131" s="1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customFormat="false" ht="15.75" hidden="false" customHeight="true" outlineLevel="0" collapsed="false">
      <c r="A132" s="1"/>
      <c r="B132" s="4" t="n">
        <v>45422</v>
      </c>
      <c r="C132" s="5" t="s">
        <v>17</v>
      </c>
      <c r="D132" s="6" t="n">
        <v>4780</v>
      </c>
      <c r="E132" s="6" t="n">
        <v>1626.26</v>
      </c>
      <c r="F132" s="7" t="n">
        <f aca="false">D132-E132</f>
        <v>3153.74</v>
      </c>
      <c r="G132" s="6" t="n">
        <v>130</v>
      </c>
      <c r="H132" s="6" t="n">
        <v>40</v>
      </c>
      <c r="I132" s="6" t="n">
        <v>100</v>
      </c>
      <c r="J132" s="8" t="n">
        <f aca="false">H132+G132+I132</f>
        <v>270</v>
      </c>
      <c r="K132" s="7" t="n">
        <f aca="false">F132-J132</f>
        <v>2883.74</v>
      </c>
      <c r="L132" s="1"/>
      <c r="M132" s="11"/>
      <c r="N132" s="1"/>
      <c r="O132" s="1"/>
      <c r="P132" s="1"/>
      <c r="Q132" s="1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customFormat="false" ht="15.75" hidden="false" customHeight="true" outlineLevel="0" collapsed="false">
      <c r="A133" s="1"/>
      <c r="B133" s="4" t="n">
        <v>45423</v>
      </c>
      <c r="C133" s="5" t="s">
        <v>18</v>
      </c>
      <c r="D133" s="6" t="n">
        <v>2499</v>
      </c>
      <c r="E133" s="6" t="n">
        <f aca="false">53*28+182.13+100</f>
        <v>1766.13</v>
      </c>
      <c r="F133" s="7" t="n">
        <f aca="false">D133-E133</f>
        <v>732.87</v>
      </c>
      <c r="G133" s="6" t="n">
        <v>130</v>
      </c>
      <c r="H133" s="6" t="n">
        <v>40</v>
      </c>
      <c r="I133" s="6" t="n">
        <v>100</v>
      </c>
      <c r="J133" s="8" t="n">
        <f aca="false">H133+G133+I133</f>
        <v>270</v>
      </c>
      <c r="K133" s="7" t="n">
        <f aca="false">F133-J133</f>
        <v>462.87</v>
      </c>
      <c r="L133" s="1"/>
      <c r="M133" s="11"/>
      <c r="N133" s="1"/>
      <c r="O133" s="1"/>
      <c r="P133" s="1"/>
      <c r="Q133" s="1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customFormat="false" ht="15.75" hidden="false" customHeight="true" outlineLevel="0" collapsed="false">
      <c r="A134" s="1"/>
      <c r="B134" s="4" t="n">
        <v>45424</v>
      </c>
      <c r="C134" s="5" t="s">
        <v>19</v>
      </c>
      <c r="D134" s="6"/>
      <c r="E134" s="6"/>
      <c r="F134" s="7" t="n">
        <f aca="false">D134-E134</f>
        <v>0</v>
      </c>
      <c r="G134" s="6" t="n">
        <v>130</v>
      </c>
      <c r="H134" s="6" t="n">
        <v>40</v>
      </c>
      <c r="I134" s="6" t="n">
        <v>100</v>
      </c>
      <c r="J134" s="8" t="n">
        <f aca="false">H134+G134+I134</f>
        <v>270</v>
      </c>
      <c r="K134" s="7" t="n">
        <f aca="false">F134-J134</f>
        <v>-270</v>
      </c>
      <c r="L134" s="1"/>
      <c r="M134" s="11"/>
      <c r="N134" s="1"/>
      <c r="O134" s="1"/>
      <c r="P134" s="1"/>
      <c r="Q134" s="1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customFormat="false" ht="15.75" hidden="false" customHeight="true" outlineLevel="0" collapsed="false">
      <c r="A135" s="1"/>
      <c r="B135" s="4" t="n">
        <v>45425</v>
      </c>
      <c r="C135" s="5" t="s">
        <v>13</v>
      </c>
      <c r="D135" s="6" t="n">
        <v>2630</v>
      </c>
      <c r="E135" s="6" t="n">
        <v>2132.36</v>
      </c>
      <c r="F135" s="7" t="n">
        <f aca="false">D135-E135</f>
        <v>497.64</v>
      </c>
      <c r="G135" s="6" t="n">
        <v>130</v>
      </c>
      <c r="H135" s="6" t="n">
        <v>40</v>
      </c>
      <c r="I135" s="6" t="n">
        <v>100</v>
      </c>
      <c r="J135" s="8" t="n">
        <f aca="false">H135+G135+I135</f>
        <v>270</v>
      </c>
      <c r="K135" s="7" t="n">
        <f aca="false">F135-J135</f>
        <v>227.64</v>
      </c>
      <c r="L135" s="1"/>
      <c r="M135" s="11"/>
      <c r="N135" s="1"/>
      <c r="O135" s="1"/>
      <c r="P135" s="1"/>
      <c r="Q135" s="1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customFormat="false" ht="15.75" hidden="false" customHeight="true" outlineLevel="0" collapsed="false">
      <c r="A136" s="1"/>
      <c r="B136" s="4" t="n">
        <v>45426</v>
      </c>
      <c r="C136" s="5" t="s">
        <v>14</v>
      </c>
      <c r="D136" s="6"/>
      <c r="E136" s="6"/>
      <c r="F136" s="7" t="n">
        <f aca="false">D136-E136</f>
        <v>0</v>
      </c>
      <c r="G136" s="6" t="n">
        <v>130</v>
      </c>
      <c r="H136" s="6" t="n">
        <v>40</v>
      </c>
      <c r="I136" s="6" t="n">
        <v>100</v>
      </c>
      <c r="J136" s="8" t="n">
        <f aca="false">H136+G136+I136</f>
        <v>270</v>
      </c>
      <c r="K136" s="7" t="n">
        <f aca="false">F136-J136</f>
        <v>-270</v>
      </c>
      <c r="L136" s="1"/>
      <c r="M136" s="11"/>
      <c r="N136" s="1"/>
      <c r="O136" s="1"/>
      <c r="P136" s="1"/>
      <c r="Q136" s="1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customFormat="false" ht="15.75" hidden="false" customHeight="true" outlineLevel="0" collapsed="false">
      <c r="A137" s="1"/>
      <c r="B137" s="4" t="n">
        <v>45427</v>
      </c>
      <c r="C137" s="5" t="s">
        <v>15</v>
      </c>
      <c r="D137" s="6"/>
      <c r="E137" s="6"/>
      <c r="F137" s="7" t="n">
        <f aca="false">D137-E137</f>
        <v>0</v>
      </c>
      <c r="G137" s="6" t="n">
        <v>130</v>
      </c>
      <c r="H137" s="6" t="n">
        <v>40</v>
      </c>
      <c r="I137" s="6" t="n">
        <v>100</v>
      </c>
      <c r="J137" s="8" t="n">
        <f aca="false">H137+G137+I137</f>
        <v>270</v>
      </c>
      <c r="K137" s="7" t="n">
        <f aca="false">F137-J137</f>
        <v>-270</v>
      </c>
      <c r="L137" s="1"/>
      <c r="M137" s="11"/>
      <c r="N137" s="1"/>
      <c r="O137" s="1"/>
      <c r="P137" s="1"/>
      <c r="Q137" s="1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customFormat="false" ht="15.75" hidden="false" customHeight="true" outlineLevel="0" collapsed="false">
      <c r="A138" s="1"/>
      <c r="B138" s="4" t="n">
        <v>45428</v>
      </c>
      <c r="C138" s="5" t="s">
        <v>16</v>
      </c>
      <c r="D138" s="6"/>
      <c r="E138" s="6"/>
      <c r="F138" s="7" t="n">
        <f aca="false">D138-E138</f>
        <v>0</v>
      </c>
      <c r="G138" s="6" t="n">
        <v>130</v>
      </c>
      <c r="H138" s="6" t="n">
        <v>40</v>
      </c>
      <c r="I138" s="6" t="n">
        <v>100</v>
      </c>
      <c r="J138" s="8" t="n">
        <f aca="false">H138+G138+I138</f>
        <v>270</v>
      </c>
      <c r="K138" s="7" t="n">
        <f aca="false">F138-J138</f>
        <v>-270</v>
      </c>
      <c r="L138" s="1"/>
      <c r="M138" s="11"/>
      <c r="N138" s="1"/>
      <c r="O138" s="1"/>
      <c r="P138" s="1"/>
      <c r="Q138" s="1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customFormat="false" ht="15.75" hidden="false" customHeight="true" outlineLevel="0" collapsed="false">
      <c r="A139" s="1"/>
      <c r="B139" s="4" t="n">
        <v>45429</v>
      </c>
      <c r="C139" s="5" t="s">
        <v>17</v>
      </c>
      <c r="D139" s="6"/>
      <c r="E139" s="6"/>
      <c r="F139" s="7" t="n">
        <f aca="false">D139-E139</f>
        <v>0</v>
      </c>
      <c r="G139" s="6" t="n">
        <v>130</v>
      </c>
      <c r="H139" s="6" t="n">
        <v>40</v>
      </c>
      <c r="I139" s="6" t="n">
        <v>100</v>
      </c>
      <c r="J139" s="8" t="n">
        <f aca="false">H139+G139+I139</f>
        <v>270</v>
      </c>
      <c r="K139" s="7" t="n">
        <f aca="false">F139-J139</f>
        <v>-270</v>
      </c>
      <c r="L139" s="1"/>
      <c r="M139" s="11"/>
      <c r="N139" s="1"/>
      <c r="O139" s="1"/>
      <c r="P139" s="1"/>
      <c r="Q139" s="1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customFormat="false" ht="15.75" hidden="false" customHeight="true" outlineLevel="0" collapsed="false">
      <c r="A140" s="1"/>
      <c r="B140" s="4" t="n">
        <v>45430</v>
      </c>
      <c r="C140" s="5" t="s">
        <v>18</v>
      </c>
      <c r="D140" s="6"/>
      <c r="E140" s="6"/>
      <c r="F140" s="7" t="n">
        <f aca="false">D140-E140</f>
        <v>0</v>
      </c>
      <c r="G140" s="6" t="n">
        <v>130</v>
      </c>
      <c r="H140" s="6" t="n">
        <v>40</v>
      </c>
      <c r="I140" s="6" t="n">
        <v>100</v>
      </c>
      <c r="J140" s="8" t="n">
        <f aca="false">H140+G140+I140</f>
        <v>270</v>
      </c>
      <c r="K140" s="7" t="n">
        <f aca="false">F140-J140</f>
        <v>-270</v>
      </c>
      <c r="L140" s="1"/>
      <c r="M140" s="11"/>
      <c r="N140" s="1"/>
      <c r="O140" s="1"/>
      <c r="P140" s="1"/>
      <c r="Q140" s="1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customFormat="false" ht="15.75" hidden="false" customHeight="true" outlineLevel="0" collapsed="false">
      <c r="A141" s="1"/>
      <c r="B141" s="4" t="n">
        <v>45431</v>
      </c>
      <c r="C141" s="5" t="s">
        <v>19</v>
      </c>
      <c r="D141" s="6"/>
      <c r="E141" s="6"/>
      <c r="F141" s="7" t="n">
        <f aca="false">D141-E141</f>
        <v>0</v>
      </c>
      <c r="G141" s="6" t="n">
        <v>130</v>
      </c>
      <c r="H141" s="6" t="n">
        <v>40</v>
      </c>
      <c r="I141" s="6" t="n">
        <v>100</v>
      </c>
      <c r="J141" s="8" t="n">
        <f aca="false">H141+G141+I141</f>
        <v>270</v>
      </c>
      <c r="K141" s="7" t="n">
        <f aca="false">F141-J141</f>
        <v>-270</v>
      </c>
      <c r="L141" s="1"/>
      <c r="M141" s="11"/>
      <c r="N141" s="1"/>
      <c r="O141" s="1"/>
      <c r="P141" s="1"/>
      <c r="Q141" s="1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customFormat="false" ht="15.75" hidden="false" customHeight="true" outlineLevel="0" collapsed="false">
      <c r="A142" s="1"/>
      <c r="B142" s="4" t="n">
        <v>45432</v>
      </c>
      <c r="C142" s="5" t="s">
        <v>13</v>
      </c>
      <c r="D142" s="6"/>
      <c r="E142" s="6"/>
      <c r="F142" s="7" t="n">
        <f aca="false">D142-E142</f>
        <v>0</v>
      </c>
      <c r="G142" s="6" t="n">
        <v>130</v>
      </c>
      <c r="H142" s="6" t="n">
        <v>40</v>
      </c>
      <c r="I142" s="6" t="n">
        <v>100</v>
      </c>
      <c r="J142" s="8" t="n">
        <f aca="false">H142+G142+I142</f>
        <v>270</v>
      </c>
      <c r="K142" s="7" t="n">
        <f aca="false">F142-J142</f>
        <v>-270</v>
      </c>
      <c r="L142" s="1"/>
      <c r="M142" s="11"/>
      <c r="N142" s="1"/>
      <c r="O142" s="1"/>
      <c r="P142" s="1"/>
      <c r="Q142" s="1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customFormat="false" ht="15.75" hidden="false" customHeight="true" outlineLevel="0" collapsed="false">
      <c r="A143" s="1"/>
      <c r="B143" s="4" t="n">
        <v>45433</v>
      </c>
      <c r="C143" s="5" t="s">
        <v>14</v>
      </c>
      <c r="D143" s="6"/>
      <c r="E143" s="6"/>
      <c r="F143" s="7" t="n">
        <f aca="false">D143-E143</f>
        <v>0</v>
      </c>
      <c r="G143" s="6" t="n">
        <v>130</v>
      </c>
      <c r="H143" s="6" t="n">
        <v>40</v>
      </c>
      <c r="I143" s="6" t="n">
        <v>100</v>
      </c>
      <c r="J143" s="8" t="n">
        <f aca="false">H143+G143+I143</f>
        <v>270</v>
      </c>
      <c r="K143" s="7" t="n">
        <f aca="false">F143-J143</f>
        <v>-270</v>
      </c>
      <c r="L143" s="1"/>
      <c r="M143" s="11"/>
      <c r="N143" s="1"/>
      <c r="O143" s="1"/>
      <c r="P143" s="1"/>
      <c r="Q143" s="1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customFormat="false" ht="15.75" hidden="false" customHeight="true" outlineLevel="0" collapsed="false">
      <c r="A144" s="1"/>
      <c r="B144" s="4" t="n">
        <v>45434</v>
      </c>
      <c r="C144" s="5" t="s">
        <v>15</v>
      </c>
      <c r="D144" s="6"/>
      <c r="E144" s="6"/>
      <c r="F144" s="7" t="n">
        <f aca="false">D144-E144</f>
        <v>0</v>
      </c>
      <c r="G144" s="6" t="n">
        <v>130</v>
      </c>
      <c r="H144" s="6" t="n">
        <v>40</v>
      </c>
      <c r="I144" s="6" t="n">
        <v>100</v>
      </c>
      <c r="J144" s="8" t="n">
        <f aca="false">H144+G144+I144</f>
        <v>270</v>
      </c>
      <c r="K144" s="7" t="n">
        <f aca="false">F144-J144</f>
        <v>-270</v>
      </c>
      <c r="L144" s="1"/>
      <c r="M144" s="11"/>
      <c r="N144" s="1"/>
      <c r="O144" s="1"/>
      <c r="P144" s="1"/>
      <c r="Q144" s="1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customFormat="false" ht="15.75" hidden="false" customHeight="true" outlineLevel="0" collapsed="false">
      <c r="A145" s="1"/>
      <c r="B145" s="4" t="n">
        <v>45435</v>
      </c>
      <c r="C145" s="5" t="s">
        <v>16</v>
      </c>
      <c r="D145" s="6"/>
      <c r="E145" s="6"/>
      <c r="F145" s="7" t="n">
        <f aca="false">D145-E145</f>
        <v>0</v>
      </c>
      <c r="G145" s="6" t="n">
        <v>130</v>
      </c>
      <c r="H145" s="6" t="n">
        <v>40</v>
      </c>
      <c r="I145" s="6" t="n">
        <v>100</v>
      </c>
      <c r="J145" s="8" t="n">
        <f aca="false">H145+G145+I145</f>
        <v>270</v>
      </c>
      <c r="K145" s="7" t="n">
        <f aca="false">F145-J145</f>
        <v>-270</v>
      </c>
      <c r="L145" s="1"/>
      <c r="M145" s="11"/>
      <c r="N145" s="1"/>
      <c r="O145" s="1"/>
      <c r="P145" s="1"/>
      <c r="Q145" s="1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customFormat="false" ht="15.75" hidden="false" customHeight="true" outlineLevel="0" collapsed="false">
      <c r="A146" s="1"/>
      <c r="B146" s="4" t="n">
        <v>45436</v>
      </c>
      <c r="C146" s="5" t="s">
        <v>17</v>
      </c>
      <c r="D146" s="6"/>
      <c r="E146" s="6"/>
      <c r="F146" s="7" t="n">
        <f aca="false">D146-E146</f>
        <v>0</v>
      </c>
      <c r="G146" s="6" t="n">
        <v>130</v>
      </c>
      <c r="H146" s="6" t="n">
        <v>40</v>
      </c>
      <c r="I146" s="6" t="n">
        <v>100</v>
      </c>
      <c r="J146" s="8" t="n">
        <f aca="false">H146+G146+I146</f>
        <v>270</v>
      </c>
      <c r="K146" s="7" t="n">
        <f aca="false">F146-J146</f>
        <v>-270</v>
      </c>
      <c r="L146" s="1"/>
      <c r="M146" s="11"/>
      <c r="N146" s="1"/>
      <c r="O146" s="1"/>
      <c r="P146" s="1"/>
      <c r="Q146" s="1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customFormat="false" ht="15.75" hidden="false" customHeight="true" outlineLevel="0" collapsed="false">
      <c r="A147" s="1"/>
      <c r="B147" s="4" t="n">
        <v>45437</v>
      </c>
      <c r="C147" s="5" t="s">
        <v>18</v>
      </c>
      <c r="D147" s="6" t="n">
        <v>3350</v>
      </c>
      <c r="E147" s="6" t="n">
        <f aca="false">40.5*53+131.5+100</f>
        <v>2378</v>
      </c>
      <c r="F147" s="7" t="n">
        <f aca="false">D147-E147</f>
        <v>972</v>
      </c>
      <c r="G147" s="6" t="n">
        <v>130</v>
      </c>
      <c r="H147" s="6" t="n">
        <v>40</v>
      </c>
      <c r="I147" s="6" t="n">
        <v>100</v>
      </c>
      <c r="J147" s="8" t="n">
        <f aca="false">H147+G147+I147</f>
        <v>270</v>
      </c>
      <c r="K147" s="7" t="n">
        <f aca="false">F147-J147</f>
        <v>702</v>
      </c>
      <c r="L147" s="1"/>
      <c r="M147" s="11"/>
      <c r="N147" s="1"/>
      <c r="O147" s="1"/>
      <c r="P147" s="1"/>
      <c r="Q147" s="1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customFormat="false" ht="15.75" hidden="false" customHeight="true" outlineLevel="0" collapsed="false">
      <c r="A148" s="1"/>
      <c r="B148" s="4" t="n">
        <v>45438</v>
      </c>
      <c r="C148" s="5" t="s">
        <v>19</v>
      </c>
      <c r="D148" s="6"/>
      <c r="E148" s="6"/>
      <c r="F148" s="7" t="n">
        <f aca="false">D148-E148</f>
        <v>0</v>
      </c>
      <c r="G148" s="6" t="n">
        <v>130</v>
      </c>
      <c r="H148" s="6" t="n">
        <v>40</v>
      </c>
      <c r="I148" s="6" t="n">
        <v>100</v>
      </c>
      <c r="J148" s="8" t="n">
        <f aca="false">H148+G148+I148</f>
        <v>270</v>
      </c>
      <c r="K148" s="7" t="n">
        <f aca="false">F148-J148</f>
        <v>-270</v>
      </c>
      <c r="L148" s="1"/>
      <c r="M148" s="11"/>
      <c r="N148" s="1"/>
      <c r="O148" s="1"/>
      <c r="P148" s="1"/>
      <c r="Q148" s="1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customFormat="false" ht="15.75" hidden="false" customHeight="true" outlineLevel="0" collapsed="false">
      <c r="A149" s="1"/>
      <c r="B149" s="4" t="n">
        <v>45439</v>
      </c>
      <c r="C149" s="5" t="s">
        <v>13</v>
      </c>
      <c r="D149" s="6" t="n">
        <f aca="false">14040+11500</f>
        <v>25540</v>
      </c>
      <c r="E149" s="6" t="n">
        <f aca="false">5525.53+900+11981.76</f>
        <v>18407.29</v>
      </c>
      <c r="F149" s="7" t="n">
        <f aca="false">D149-E149</f>
        <v>7132.71</v>
      </c>
      <c r="G149" s="6" t="n">
        <v>130</v>
      </c>
      <c r="H149" s="6" t="n">
        <v>40</v>
      </c>
      <c r="I149" s="6" t="n">
        <v>100</v>
      </c>
      <c r="J149" s="8" t="n">
        <f aca="false">H149+G149+I149</f>
        <v>270</v>
      </c>
      <c r="K149" s="7" t="n">
        <f aca="false">F149-J149</f>
        <v>6862.71</v>
      </c>
      <c r="L149" s="1"/>
      <c r="M149" s="11"/>
      <c r="N149" s="1"/>
      <c r="O149" s="1"/>
      <c r="P149" s="1"/>
      <c r="Q149" s="1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customFormat="false" ht="15.75" hidden="false" customHeight="true" outlineLevel="0" collapsed="false">
      <c r="A150" s="1"/>
      <c r="B150" s="4" t="n">
        <v>45440</v>
      </c>
      <c r="C150" s="5" t="s">
        <v>14</v>
      </c>
      <c r="D150" s="6" t="n">
        <v>9150</v>
      </c>
      <c r="E150" s="6" t="n">
        <f aca="false">6819.46+200</f>
        <v>7019.46</v>
      </c>
      <c r="F150" s="7" t="n">
        <f aca="false">D150-E150</f>
        <v>2130.54</v>
      </c>
      <c r="G150" s="6" t="n">
        <v>130</v>
      </c>
      <c r="H150" s="6" t="n">
        <v>40</v>
      </c>
      <c r="I150" s="6" t="n">
        <v>100</v>
      </c>
      <c r="J150" s="8" t="n">
        <f aca="false">H150+G150+I150</f>
        <v>270</v>
      </c>
      <c r="K150" s="7" t="n">
        <f aca="false">F150-J150</f>
        <v>1860.54</v>
      </c>
      <c r="L150" s="1"/>
      <c r="M150" s="11"/>
      <c r="N150" s="1"/>
      <c r="O150" s="1"/>
      <c r="P150" s="1"/>
      <c r="Q150" s="1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customFormat="false" ht="15.75" hidden="false" customHeight="true" outlineLevel="0" collapsed="false">
      <c r="A151" s="1"/>
      <c r="B151" s="4" t="n">
        <v>45441</v>
      </c>
      <c r="C151" s="5" t="s">
        <v>15</v>
      </c>
      <c r="D151" s="6" t="n">
        <v>8160</v>
      </c>
      <c r="E151" s="6" t="n">
        <f aca="false">138.25*28+693.98+2277.55</f>
        <v>6842.53</v>
      </c>
      <c r="F151" s="7" t="n">
        <f aca="false">D151-E151</f>
        <v>1317.47</v>
      </c>
      <c r="G151" s="6" t="n">
        <v>130</v>
      </c>
      <c r="H151" s="6" t="n">
        <v>40</v>
      </c>
      <c r="I151" s="6" t="n">
        <v>100</v>
      </c>
      <c r="J151" s="8" t="n">
        <f aca="false">H151+G151+I151</f>
        <v>270</v>
      </c>
      <c r="K151" s="7" t="n">
        <f aca="false">F151-J151</f>
        <v>1047.47</v>
      </c>
      <c r="L151" s="1"/>
      <c r="M151" s="11"/>
      <c r="N151" s="1"/>
      <c r="O151" s="1"/>
      <c r="P151" s="1"/>
      <c r="Q151" s="1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customFormat="false" ht="15.75" hidden="false" customHeight="true" outlineLevel="0" collapsed="false">
      <c r="A152" s="1"/>
      <c r="B152" s="4" t="n">
        <v>45442</v>
      </c>
      <c r="C152" s="5" t="s">
        <v>16</v>
      </c>
      <c r="D152" s="6" t="n">
        <v>10950</v>
      </c>
      <c r="E152" s="6" t="n">
        <f aca="false">158*28+423.83</f>
        <v>4847.83</v>
      </c>
      <c r="F152" s="7" t="n">
        <f aca="false">D152-E152</f>
        <v>6102.17</v>
      </c>
      <c r="G152" s="6" t="n">
        <v>130</v>
      </c>
      <c r="H152" s="6" t="n">
        <v>40</v>
      </c>
      <c r="I152" s="6" t="n">
        <v>100</v>
      </c>
      <c r="J152" s="8" t="n">
        <f aca="false">H152+G152+I152</f>
        <v>270</v>
      </c>
      <c r="K152" s="7" t="n">
        <f aca="false">F152-J152</f>
        <v>5832.17</v>
      </c>
      <c r="L152" s="1"/>
      <c r="M152" s="11"/>
      <c r="N152" s="1"/>
      <c r="O152" s="1"/>
      <c r="P152" s="1"/>
      <c r="Q152" s="1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customFormat="false" ht="15.75" hidden="false" customHeight="true" outlineLevel="0" collapsed="false">
      <c r="A153" s="1"/>
      <c r="B153" s="4" t="n">
        <v>45443</v>
      </c>
      <c r="C153" s="5" t="s">
        <v>17</v>
      </c>
      <c r="D153" s="6" t="n">
        <v>3450</v>
      </c>
      <c r="E153" s="6" t="n">
        <v>3345.63</v>
      </c>
      <c r="F153" s="7" t="n">
        <f aca="false">D153-E153</f>
        <v>104.37</v>
      </c>
      <c r="G153" s="6" t="n">
        <v>130</v>
      </c>
      <c r="H153" s="6" t="n">
        <v>40</v>
      </c>
      <c r="I153" s="6" t="n">
        <v>100</v>
      </c>
      <c r="J153" s="8" t="n">
        <f aca="false">H153+G153+I153</f>
        <v>270</v>
      </c>
      <c r="K153" s="7" t="n">
        <f aca="false">F153-J153</f>
        <v>-165.63</v>
      </c>
      <c r="L153" s="1"/>
      <c r="M153" s="11"/>
      <c r="N153" s="1"/>
      <c r="O153" s="1"/>
      <c r="P153" s="1"/>
      <c r="Q153" s="1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customFormat="false" ht="15.75" hidden="false" customHeight="true" outlineLevel="0" collapsed="false">
      <c r="A154" s="1"/>
      <c r="B154" s="4" t="n">
        <v>45444</v>
      </c>
      <c r="C154" s="5" t="s">
        <v>18</v>
      </c>
      <c r="D154" s="6"/>
      <c r="E154" s="6"/>
      <c r="F154" s="7" t="n">
        <f aca="false">D154-E154</f>
        <v>0</v>
      </c>
      <c r="G154" s="6" t="n">
        <v>130</v>
      </c>
      <c r="H154" s="6" t="n">
        <v>40</v>
      </c>
      <c r="I154" s="6" t="n">
        <v>100</v>
      </c>
      <c r="J154" s="8" t="n">
        <f aca="false">H154+G154+I154</f>
        <v>270</v>
      </c>
      <c r="K154" s="7" t="n">
        <f aca="false">F154-J154</f>
        <v>-270</v>
      </c>
      <c r="L154" s="1"/>
      <c r="M154" s="11"/>
      <c r="N154" s="1"/>
      <c r="O154" s="1"/>
      <c r="P154" s="1"/>
      <c r="Q154" s="1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customFormat="false" ht="15.75" hidden="false" customHeight="true" outlineLevel="0" collapsed="false">
      <c r="A155" s="1"/>
      <c r="B155" s="4" t="n">
        <v>45445</v>
      </c>
      <c r="C155" s="5" t="s">
        <v>19</v>
      </c>
      <c r="D155" s="6"/>
      <c r="E155" s="6"/>
      <c r="F155" s="7" t="n">
        <f aca="false">D155-E155</f>
        <v>0</v>
      </c>
      <c r="G155" s="6" t="n">
        <v>130</v>
      </c>
      <c r="H155" s="6" t="n">
        <v>40</v>
      </c>
      <c r="I155" s="6" t="n">
        <v>100</v>
      </c>
      <c r="J155" s="8" t="n">
        <f aca="false">H155+G155+I155</f>
        <v>270</v>
      </c>
      <c r="K155" s="7" t="n">
        <f aca="false">F155-J155</f>
        <v>-270</v>
      </c>
      <c r="L155" s="1"/>
      <c r="M155" s="11"/>
      <c r="N155" s="1"/>
      <c r="O155" s="1"/>
      <c r="P155" s="1"/>
      <c r="Q155" s="1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customFormat="false" ht="15.75" hidden="false" customHeight="true" outlineLevel="0" collapsed="false">
      <c r="A156" s="1"/>
      <c r="B156" s="4" t="n">
        <v>45446</v>
      </c>
      <c r="C156" s="5" t="s">
        <v>13</v>
      </c>
      <c r="D156" s="6"/>
      <c r="E156" s="6"/>
      <c r="F156" s="7" t="n">
        <f aca="false">D156-E156</f>
        <v>0</v>
      </c>
      <c r="G156" s="6" t="n">
        <v>130</v>
      </c>
      <c r="H156" s="6" t="n">
        <v>40</v>
      </c>
      <c r="I156" s="6" t="n">
        <v>100</v>
      </c>
      <c r="J156" s="8" t="n">
        <f aca="false">H156+G156+I156</f>
        <v>270</v>
      </c>
      <c r="K156" s="7" t="n">
        <f aca="false">F156-J156</f>
        <v>-270</v>
      </c>
      <c r="L156" s="1"/>
      <c r="M156" s="11"/>
      <c r="N156" s="1"/>
      <c r="O156" s="1"/>
      <c r="P156" s="1"/>
      <c r="Q156" s="1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customFormat="false" ht="15.75" hidden="false" customHeight="true" outlineLevel="0" collapsed="false">
      <c r="A157" s="1"/>
      <c r="B157" s="4" t="n">
        <v>45447</v>
      </c>
      <c r="C157" s="5" t="s">
        <v>14</v>
      </c>
      <c r="D157" s="6"/>
      <c r="E157" s="6"/>
      <c r="F157" s="7" t="n">
        <f aca="false">D157-E157</f>
        <v>0</v>
      </c>
      <c r="G157" s="6" t="n">
        <v>130</v>
      </c>
      <c r="H157" s="6" t="n">
        <v>40</v>
      </c>
      <c r="I157" s="6" t="n">
        <v>100</v>
      </c>
      <c r="J157" s="8" t="n">
        <f aca="false">H157+G157+I157</f>
        <v>270</v>
      </c>
      <c r="K157" s="7" t="n">
        <f aca="false">F157-J157</f>
        <v>-270</v>
      </c>
      <c r="L157" s="1"/>
      <c r="M157" s="11"/>
      <c r="N157" s="1"/>
      <c r="O157" s="1"/>
      <c r="P157" s="1"/>
      <c r="Q157" s="1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customFormat="false" ht="15.75" hidden="false" customHeight="true" outlineLevel="0" collapsed="false">
      <c r="A158" s="1"/>
      <c r="B158" s="4" t="n">
        <v>45448</v>
      </c>
      <c r="C158" s="5" t="s">
        <v>15</v>
      </c>
      <c r="D158" s="6"/>
      <c r="E158" s="6"/>
      <c r="F158" s="7" t="n">
        <f aca="false">D158-E158</f>
        <v>0</v>
      </c>
      <c r="G158" s="6" t="n">
        <v>130</v>
      </c>
      <c r="H158" s="6" t="n">
        <v>40</v>
      </c>
      <c r="I158" s="6" t="n">
        <v>100</v>
      </c>
      <c r="J158" s="8" t="n">
        <f aca="false">H158+G158+I158</f>
        <v>270</v>
      </c>
      <c r="K158" s="7" t="n">
        <f aca="false">F158-J158</f>
        <v>-270</v>
      </c>
      <c r="L158" s="1"/>
      <c r="M158" s="11"/>
      <c r="N158" s="1"/>
      <c r="O158" s="1"/>
      <c r="P158" s="1"/>
      <c r="Q158" s="1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customFormat="false" ht="15.75" hidden="false" customHeight="true" outlineLevel="0" collapsed="false">
      <c r="A159" s="1"/>
      <c r="B159" s="4" t="n">
        <v>45449</v>
      </c>
      <c r="C159" s="5" t="s">
        <v>16</v>
      </c>
      <c r="D159" s="6"/>
      <c r="E159" s="6"/>
      <c r="F159" s="7" t="n">
        <f aca="false">D159-E159</f>
        <v>0</v>
      </c>
      <c r="G159" s="6" t="n">
        <v>130</v>
      </c>
      <c r="H159" s="6" t="n">
        <v>40</v>
      </c>
      <c r="I159" s="6" t="n">
        <v>100</v>
      </c>
      <c r="J159" s="8" t="n">
        <f aca="false">H159+G159+I159</f>
        <v>270</v>
      </c>
      <c r="K159" s="7" t="n">
        <f aca="false">F159-J159</f>
        <v>-270</v>
      </c>
      <c r="L159" s="1"/>
      <c r="M159" s="11"/>
      <c r="N159" s="1"/>
      <c r="O159" s="1"/>
      <c r="P159" s="1"/>
      <c r="Q159" s="1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customFormat="false" ht="15.75" hidden="false" customHeight="true" outlineLevel="0" collapsed="false">
      <c r="A160" s="1"/>
      <c r="B160" s="4" t="n">
        <v>45450</v>
      </c>
      <c r="C160" s="5" t="s">
        <v>17</v>
      </c>
      <c r="D160" s="6" t="n">
        <v>12500</v>
      </c>
      <c r="E160" s="6" t="n">
        <f aca="false">316*28+1780.88</f>
        <v>10628.88</v>
      </c>
      <c r="F160" s="7" t="n">
        <f aca="false">D160-E160</f>
        <v>1871.12</v>
      </c>
      <c r="G160" s="6" t="n">
        <v>130</v>
      </c>
      <c r="H160" s="6" t="n">
        <v>40</v>
      </c>
      <c r="I160" s="6" t="n">
        <v>100</v>
      </c>
      <c r="J160" s="8" t="n">
        <f aca="false">H160+G160+I160</f>
        <v>270</v>
      </c>
      <c r="K160" s="7" t="n">
        <f aca="false">F160-J160</f>
        <v>1601.12</v>
      </c>
      <c r="L160" s="1"/>
      <c r="M160" s="11"/>
      <c r="N160" s="1"/>
      <c r="O160" s="1"/>
      <c r="P160" s="1"/>
      <c r="Q160" s="1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customFormat="false" ht="15.75" hidden="false" customHeight="true" outlineLevel="0" collapsed="false">
      <c r="A161" s="1"/>
      <c r="B161" s="4" t="n">
        <v>45451</v>
      </c>
      <c r="C161" s="5" t="s">
        <v>18</v>
      </c>
      <c r="D161" s="6" t="n">
        <v>3400</v>
      </c>
      <c r="E161" s="6" t="n">
        <f aca="false">11*272.17+82.74</f>
        <v>3076.61</v>
      </c>
      <c r="F161" s="7" t="n">
        <f aca="false">D161-E161</f>
        <v>323.39</v>
      </c>
      <c r="G161" s="6" t="n">
        <v>130</v>
      </c>
      <c r="H161" s="6" t="n">
        <v>40</v>
      </c>
      <c r="I161" s="6" t="n">
        <v>100</v>
      </c>
      <c r="J161" s="8" t="n">
        <f aca="false">H161+G161+I161</f>
        <v>270</v>
      </c>
      <c r="K161" s="7" t="n">
        <f aca="false">F161-J161</f>
        <v>53.3899999999999</v>
      </c>
      <c r="L161" s="1"/>
      <c r="M161" s="11"/>
      <c r="N161" s="1"/>
      <c r="O161" s="1"/>
      <c r="P161" s="1"/>
      <c r="Q161" s="1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customFormat="false" ht="15.75" hidden="false" customHeight="true" outlineLevel="0" collapsed="false">
      <c r="A162" s="1"/>
      <c r="B162" s="4" t="n">
        <v>45452</v>
      </c>
      <c r="C162" s="5" t="s">
        <v>19</v>
      </c>
      <c r="D162" s="6" t="n">
        <v>4170</v>
      </c>
      <c r="E162" s="6" t="n">
        <f aca="false">79*28+206.24</f>
        <v>2418.24</v>
      </c>
      <c r="F162" s="7" t="n">
        <f aca="false">D162-E162</f>
        <v>1751.76</v>
      </c>
      <c r="G162" s="6" t="n">
        <v>130</v>
      </c>
      <c r="H162" s="6" t="n">
        <v>40</v>
      </c>
      <c r="I162" s="6" t="n">
        <v>100</v>
      </c>
      <c r="J162" s="8" t="n">
        <f aca="false">H162+G162+I162</f>
        <v>270</v>
      </c>
      <c r="K162" s="7" t="n">
        <f aca="false">F162-J162</f>
        <v>1481.76</v>
      </c>
      <c r="L162" s="1"/>
      <c r="M162" s="11"/>
      <c r="N162" s="1"/>
      <c r="O162" s="1"/>
      <c r="P162" s="1"/>
      <c r="Q162" s="1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customFormat="false" ht="15.75" hidden="false" customHeight="true" outlineLevel="0" collapsed="false">
      <c r="A163" s="1"/>
      <c r="B163" s="4" t="n">
        <v>45453</v>
      </c>
      <c r="C163" s="5" t="s">
        <v>13</v>
      </c>
      <c r="D163" s="6" t="n">
        <v>3780</v>
      </c>
      <c r="E163" s="6" t="n">
        <v>3213.06</v>
      </c>
      <c r="F163" s="7" t="n">
        <f aca="false">D163-E163</f>
        <v>566.94</v>
      </c>
      <c r="G163" s="6" t="n">
        <v>130</v>
      </c>
      <c r="H163" s="6" t="n">
        <v>40</v>
      </c>
      <c r="I163" s="6" t="n">
        <v>100</v>
      </c>
      <c r="J163" s="8" t="n">
        <f aca="false">H163+G163+I163</f>
        <v>270</v>
      </c>
      <c r="K163" s="7" t="n">
        <f aca="false">F163-J163</f>
        <v>296.94</v>
      </c>
      <c r="L163" s="1"/>
      <c r="M163" s="11"/>
      <c r="N163" s="1"/>
      <c r="O163" s="1"/>
      <c r="P163" s="1"/>
      <c r="Q163" s="1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customFormat="false" ht="15.75" hidden="false" customHeight="true" outlineLevel="0" collapsed="false">
      <c r="A164" s="1"/>
      <c r="B164" s="4" t="n">
        <v>45454</v>
      </c>
      <c r="C164" s="5" t="s">
        <v>14</v>
      </c>
      <c r="D164" s="6" t="n">
        <v>11860</v>
      </c>
      <c r="E164" s="6" t="n">
        <f aca="false">316*28+1780.88</f>
        <v>10628.88</v>
      </c>
      <c r="F164" s="7" t="n">
        <f aca="false">D164-E164</f>
        <v>1231.12</v>
      </c>
      <c r="G164" s="6" t="n">
        <v>130</v>
      </c>
      <c r="H164" s="6" t="n">
        <v>40</v>
      </c>
      <c r="I164" s="6" t="n">
        <v>100</v>
      </c>
      <c r="J164" s="8" t="n">
        <f aca="false">H164+G164+I164</f>
        <v>270</v>
      </c>
      <c r="K164" s="7" t="n">
        <f aca="false">F164-J164</f>
        <v>961.120000000001</v>
      </c>
      <c r="L164" s="1"/>
      <c r="M164" s="11"/>
      <c r="N164" s="1"/>
      <c r="O164" s="1"/>
      <c r="P164" s="1"/>
      <c r="Q164" s="1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customFormat="false" ht="15.75" hidden="false" customHeight="true" outlineLevel="0" collapsed="false">
      <c r="A165" s="1"/>
      <c r="B165" s="4" t="n">
        <v>45455</v>
      </c>
      <c r="C165" s="5" t="s">
        <v>15</v>
      </c>
      <c r="D165" s="6" t="n">
        <v>13060</v>
      </c>
      <c r="E165" s="6" t="n">
        <v>11060.76</v>
      </c>
      <c r="F165" s="7" t="n">
        <f aca="false">D165-E165</f>
        <v>1999.24</v>
      </c>
      <c r="G165" s="6" t="n">
        <v>130</v>
      </c>
      <c r="H165" s="6" t="n">
        <v>40</v>
      </c>
      <c r="I165" s="6" t="n">
        <v>100</v>
      </c>
      <c r="J165" s="8" t="n">
        <f aca="false">H165+G165+I165</f>
        <v>270</v>
      </c>
      <c r="K165" s="7" t="n">
        <f aca="false">F165-J165</f>
        <v>1729.24</v>
      </c>
      <c r="L165" s="1"/>
      <c r="M165" s="11"/>
      <c r="N165" s="1"/>
      <c r="O165" s="1"/>
      <c r="P165" s="1"/>
      <c r="Q165" s="1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customFormat="false" ht="15.75" hidden="false" customHeight="true" outlineLevel="0" collapsed="false">
      <c r="A166" s="1"/>
      <c r="B166" s="4" t="n">
        <v>45456</v>
      </c>
      <c r="C166" s="5" t="s">
        <v>16</v>
      </c>
      <c r="D166" s="6"/>
      <c r="E166" s="6"/>
      <c r="F166" s="7" t="n">
        <f aca="false">D166-E166</f>
        <v>0</v>
      </c>
      <c r="G166" s="6" t="n">
        <v>130</v>
      </c>
      <c r="H166" s="6" t="n">
        <v>40</v>
      </c>
      <c r="I166" s="6" t="n">
        <v>100</v>
      </c>
      <c r="J166" s="8" t="n">
        <f aca="false">H166+G166+I166</f>
        <v>270</v>
      </c>
      <c r="K166" s="7" t="n">
        <f aca="false">F166-J166</f>
        <v>-270</v>
      </c>
      <c r="L166" s="1"/>
      <c r="M166" s="11"/>
      <c r="N166" s="1"/>
      <c r="O166" s="1"/>
      <c r="P166" s="1"/>
      <c r="Q166" s="1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customFormat="false" ht="15.75" hidden="false" customHeight="true" outlineLevel="0" collapsed="false">
      <c r="A167" s="1"/>
      <c r="B167" s="4" t="n">
        <v>45457</v>
      </c>
      <c r="C167" s="5" t="s">
        <v>17</v>
      </c>
      <c r="D167" s="6"/>
      <c r="E167" s="6"/>
      <c r="F167" s="7" t="n">
        <f aca="false">D167-E167</f>
        <v>0</v>
      </c>
      <c r="G167" s="6" t="n">
        <v>130</v>
      </c>
      <c r="H167" s="6" t="n">
        <v>40</v>
      </c>
      <c r="I167" s="6" t="n">
        <v>100</v>
      </c>
      <c r="J167" s="8" t="n">
        <f aca="false">H167+G167+I167</f>
        <v>270</v>
      </c>
      <c r="K167" s="7" t="n">
        <f aca="false">F167-J167</f>
        <v>-270</v>
      </c>
      <c r="L167" s="1"/>
      <c r="M167" s="11"/>
      <c r="N167" s="1"/>
      <c r="O167" s="1"/>
      <c r="P167" s="1"/>
      <c r="Q167" s="1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customFormat="false" ht="15.75" hidden="false" customHeight="true" outlineLevel="0" collapsed="false">
      <c r="A168" s="1"/>
      <c r="B168" s="4" t="n">
        <v>45458</v>
      </c>
      <c r="C168" s="5" t="s">
        <v>18</v>
      </c>
      <c r="D168" s="6"/>
      <c r="E168" s="6"/>
      <c r="F168" s="7" t="n">
        <f aca="false">D168-E168</f>
        <v>0</v>
      </c>
      <c r="G168" s="6" t="n">
        <v>130</v>
      </c>
      <c r="H168" s="6" t="n">
        <v>40</v>
      </c>
      <c r="I168" s="6" t="n">
        <v>100</v>
      </c>
      <c r="J168" s="8" t="n">
        <f aca="false">H168+G168+I168</f>
        <v>270</v>
      </c>
      <c r="K168" s="7" t="n">
        <f aca="false">F168-J168</f>
        <v>-270</v>
      </c>
      <c r="L168" s="1"/>
      <c r="M168" s="11"/>
      <c r="N168" s="1"/>
      <c r="O168" s="1"/>
      <c r="P168" s="1"/>
      <c r="Q168" s="1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customFormat="false" ht="15.75" hidden="false" customHeight="true" outlineLevel="0" collapsed="false">
      <c r="A169" s="1"/>
      <c r="B169" s="4" t="n">
        <v>45459</v>
      </c>
      <c r="C169" s="5" t="s">
        <v>19</v>
      </c>
      <c r="D169" s="6"/>
      <c r="E169" s="6"/>
      <c r="F169" s="7" t="n">
        <f aca="false">D169-E169</f>
        <v>0</v>
      </c>
      <c r="G169" s="6" t="n">
        <v>130</v>
      </c>
      <c r="H169" s="6" t="n">
        <v>40</v>
      </c>
      <c r="I169" s="6" t="n">
        <v>100</v>
      </c>
      <c r="J169" s="8" t="n">
        <f aca="false">H169+G169+I169</f>
        <v>270</v>
      </c>
      <c r="K169" s="7" t="n">
        <f aca="false">F169-J169</f>
        <v>-270</v>
      </c>
      <c r="L169" s="1"/>
      <c r="M169" s="11"/>
      <c r="N169" s="1"/>
      <c r="O169" s="1"/>
      <c r="P169" s="1"/>
      <c r="Q169" s="1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customFormat="false" ht="15.75" hidden="false" customHeight="true" outlineLevel="0" collapsed="false">
      <c r="A170" s="1"/>
      <c r="B170" s="4" t="n">
        <v>45460</v>
      </c>
      <c r="C170" s="5" t="s">
        <v>13</v>
      </c>
      <c r="D170" s="6"/>
      <c r="E170" s="6"/>
      <c r="F170" s="7" t="n">
        <f aca="false">D170-E170</f>
        <v>0</v>
      </c>
      <c r="G170" s="6" t="n">
        <v>130</v>
      </c>
      <c r="H170" s="6" t="n">
        <v>40</v>
      </c>
      <c r="I170" s="6" t="n">
        <v>100</v>
      </c>
      <c r="J170" s="8" t="n">
        <f aca="false">H170+G170+I170</f>
        <v>270</v>
      </c>
      <c r="K170" s="7" t="n">
        <f aca="false">F170-J170</f>
        <v>-270</v>
      </c>
      <c r="L170" s="1"/>
      <c r="M170" s="11"/>
      <c r="N170" s="1"/>
      <c r="O170" s="1"/>
      <c r="P170" s="1"/>
      <c r="Q170" s="1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customFormat="false" ht="15.75" hidden="false" customHeight="true" outlineLevel="0" collapsed="false">
      <c r="A171" s="1"/>
      <c r="B171" s="4" t="n">
        <v>45461</v>
      </c>
      <c r="C171" s="5" t="s">
        <v>14</v>
      </c>
      <c r="D171" s="6"/>
      <c r="E171" s="6"/>
      <c r="F171" s="7" t="n">
        <f aca="false">D171-E171</f>
        <v>0</v>
      </c>
      <c r="G171" s="6" t="n">
        <v>130</v>
      </c>
      <c r="H171" s="6" t="n">
        <v>40</v>
      </c>
      <c r="I171" s="6" t="n">
        <v>100</v>
      </c>
      <c r="J171" s="8" t="n">
        <f aca="false">H171+G171+I171</f>
        <v>270</v>
      </c>
      <c r="K171" s="7" t="n">
        <f aca="false">F171-J171</f>
        <v>-270</v>
      </c>
      <c r="L171" s="1"/>
      <c r="M171" s="11"/>
      <c r="N171" s="1"/>
      <c r="O171" s="1"/>
      <c r="P171" s="1"/>
      <c r="Q171" s="1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customFormat="false" ht="15.75" hidden="false" customHeight="true" outlineLevel="0" collapsed="false">
      <c r="A172" s="1"/>
      <c r="B172" s="4" t="n">
        <v>45462</v>
      </c>
      <c r="C172" s="5" t="s">
        <v>15</v>
      </c>
      <c r="D172" s="6"/>
      <c r="E172" s="6"/>
      <c r="F172" s="7" t="n">
        <f aca="false">D172-E172</f>
        <v>0</v>
      </c>
      <c r="G172" s="6" t="n">
        <v>130</v>
      </c>
      <c r="H172" s="6" t="n">
        <v>40</v>
      </c>
      <c r="I172" s="6" t="n">
        <v>100</v>
      </c>
      <c r="J172" s="8" t="n">
        <f aca="false">H172+G172+I172</f>
        <v>270</v>
      </c>
      <c r="K172" s="7" t="n">
        <f aca="false">F172-J172</f>
        <v>-270</v>
      </c>
      <c r="L172" s="1"/>
      <c r="M172" s="11"/>
      <c r="N172" s="1"/>
      <c r="O172" s="1"/>
      <c r="P172" s="1"/>
      <c r="Q172" s="1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customFormat="false" ht="15.75" hidden="false" customHeight="true" outlineLevel="0" collapsed="false">
      <c r="A173" s="1"/>
      <c r="B173" s="4" t="n">
        <v>45463</v>
      </c>
      <c r="C173" s="5" t="s">
        <v>16</v>
      </c>
      <c r="D173" s="6"/>
      <c r="E173" s="6"/>
      <c r="F173" s="7" t="n">
        <f aca="false">D173-E173</f>
        <v>0</v>
      </c>
      <c r="G173" s="6" t="n">
        <v>130</v>
      </c>
      <c r="H173" s="6" t="n">
        <v>40</v>
      </c>
      <c r="I173" s="6" t="n">
        <v>100</v>
      </c>
      <c r="J173" s="8" t="n">
        <f aca="false">H173+G173+I173</f>
        <v>270</v>
      </c>
      <c r="K173" s="7" t="n">
        <f aca="false">F173-J173</f>
        <v>-270</v>
      </c>
      <c r="L173" s="1"/>
      <c r="M173" s="11"/>
      <c r="N173" s="1"/>
      <c r="O173" s="1"/>
      <c r="P173" s="1"/>
      <c r="Q173" s="1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customFormat="false" ht="15.75" hidden="false" customHeight="true" outlineLevel="0" collapsed="false">
      <c r="A174" s="1"/>
      <c r="B174" s="4" t="n">
        <v>45464</v>
      </c>
      <c r="C174" s="5" t="s">
        <v>17</v>
      </c>
      <c r="D174" s="6"/>
      <c r="E174" s="6"/>
      <c r="F174" s="7" t="n">
        <f aca="false">D174-E174</f>
        <v>0</v>
      </c>
      <c r="G174" s="6" t="n">
        <v>130</v>
      </c>
      <c r="H174" s="6" t="n">
        <v>40</v>
      </c>
      <c r="I174" s="6" t="n">
        <v>100</v>
      </c>
      <c r="J174" s="8" t="n">
        <f aca="false">H174+G174+I174</f>
        <v>270</v>
      </c>
      <c r="K174" s="7" t="n">
        <f aca="false">F174-J174</f>
        <v>-270</v>
      </c>
      <c r="L174" s="1"/>
      <c r="M174" s="11"/>
      <c r="N174" s="1"/>
      <c r="O174" s="1"/>
      <c r="P174" s="1"/>
      <c r="Q174" s="1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customFormat="false" ht="15.75" hidden="false" customHeight="true" outlineLevel="0" collapsed="false">
      <c r="A175" s="1"/>
      <c r="B175" s="4" t="n">
        <v>45465</v>
      </c>
      <c r="C175" s="5" t="s">
        <v>18</v>
      </c>
      <c r="D175" s="6" t="n">
        <v>8640</v>
      </c>
      <c r="E175" s="6" t="n">
        <f aca="false">107*48+1310</f>
        <v>6446</v>
      </c>
      <c r="F175" s="7" t="n">
        <f aca="false">D175-E175</f>
        <v>2194</v>
      </c>
      <c r="G175" s="6" t="n">
        <v>130</v>
      </c>
      <c r="H175" s="6" t="n">
        <v>40</v>
      </c>
      <c r="I175" s="6" t="n">
        <v>100</v>
      </c>
      <c r="J175" s="8" t="n">
        <f aca="false">H175+G175+I175</f>
        <v>270</v>
      </c>
      <c r="K175" s="7" t="n">
        <f aca="false">F175-J175</f>
        <v>1924</v>
      </c>
      <c r="L175" s="1"/>
      <c r="M175" s="11"/>
      <c r="N175" s="1"/>
      <c r="O175" s="1"/>
      <c r="P175" s="1"/>
      <c r="Q175" s="1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customFormat="false" ht="15.75" hidden="false" customHeight="true" outlineLevel="0" collapsed="false">
      <c r="A176" s="1"/>
      <c r="B176" s="4" t="n">
        <v>45466</v>
      </c>
      <c r="C176" s="5" t="s">
        <v>19</v>
      </c>
      <c r="D176" s="6" t="n">
        <v>9980</v>
      </c>
      <c r="E176" s="6" t="n">
        <f aca="false">(100+139.8+264.6)*15+1005.7+121.58+400+174.92</f>
        <v>9268.2</v>
      </c>
      <c r="F176" s="7" t="n">
        <f aca="false">D176-E176</f>
        <v>711.799999999999</v>
      </c>
      <c r="G176" s="6" t="n">
        <v>130</v>
      </c>
      <c r="H176" s="6" t="n">
        <v>40</v>
      </c>
      <c r="I176" s="6" t="n">
        <v>100</v>
      </c>
      <c r="J176" s="8" t="n">
        <f aca="false">H176+G176+I176</f>
        <v>270</v>
      </c>
      <c r="K176" s="7" t="n">
        <f aca="false">F176-J176</f>
        <v>441.799999999999</v>
      </c>
      <c r="L176" s="1"/>
      <c r="M176" s="11"/>
      <c r="N176" s="1"/>
      <c r="O176" s="1"/>
      <c r="P176" s="1"/>
      <c r="Q176" s="1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customFormat="false" ht="15.75" hidden="false" customHeight="true" outlineLevel="0" collapsed="false">
      <c r="A177" s="1"/>
      <c r="B177" s="4" t="n">
        <v>45467</v>
      </c>
      <c r="C177" s="5" t="s">
        <v>13</v>
      </c>
      <c r="D177" s="6" t="n">
        <f aca="false">8900+5590</f>
        <v>14490</v>
      </c>
      <c r="E177" s="6" t="n">
        <f aca="false">(53+53+53+79+79)*28+1088.28+376.52</f>
        <v>10340.8</v>
      </c>
      <c r="F177" s="7" t="n">
        <f aca="false">D177-E177</f>
        <v>4149.2</v>
      </c>
      <c r="G177" s="6" t="n">
        <v>130</v>
      </c>
      <c r="H177" s="6" t="n">
        <v>40</v>
      </c>
      <c r="I177" s="6" t="n">
        <v>100</v>
      </c>
      <c r="J177" s="8" t="n">
        <f aca="false">H177+G177+I177</f>
        <v>270</v>
      </c>
      <c r="K177" s="7" t="n">
        <f aca="false">F177-J177</f>
        <v>3879.2</v>
      </c>
      <c r="L177" s="1"/>
      <c r="M177" s="11"/>
      <c r="N177" s="1"/>
      <c r="O177" s="1"/>
      <c r="P177" s="1"/>
      <c r="Q177" s="1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customFormat="false" ht="15.75" hidden="false" customHeight="true" outlineLevel="0" collapsed="false">
      <c r="A178" s="1"/>
      <c r="B178" s="4" t="n">
        <v>45468</v>
      </c>
      <c r="C178" s="5" t="s">
        <v>14</v>
      </c>
      <c r="D178" s="6" t="n">
        <f aca="false">2960+2790</f>
        <v>5750</v>
      </c>
      <c r="E178" s="6" t="n">
        <f aca="false">132*28+414.98</f>
        <v>4110.98</v>
      </c>
      <c r="F178" s="7" t="n">
        <f aca="false">D178-E178</f>
        <v>1639.02</v>
      </c>
      <c r="G178" s="6" t="n">
        <v>130</v>
      </c>
      <c r="H178" s="6" t="n">
        <v>40</v>
      </c>
      <c r="I178" s="6" t="n">
        <v>100</v>
      </c>
      <c r="J178" s="8" t="n">
        <f aca="false">H178+G178+I178</f>
        <v>270</v>
      </c>
      <c r="K178" s="7" t="n">
        <f aca="false">F178-J178</f>
        <v>1369.02</v>
      </c>
      <c r="L178" s="1"/>
      <c r="M178" s="11"/>
      <c r="N178" s="1"/>
      <c r="O178" s="1"/>
      <c r="P178" s="1"/>
      <c r="Q178" s="1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customFormat="false" ht="15.75" hidden="false" customHeight="true" outlineLevel="0" collapsed="false">
      <c r="A179" s="1"/>
      <c r="B179" s="4" t="n">
        <v>45469</v>
      </c>
      <c r="C179" s="5" t="s">
        <v>15</v>
      </c>
      <c r="D179" s="6" t="n">
        <v>25480</v>
      </c>
      <c r="E179" s="6" t="n">
        <f aca="false">643.5*28+1241.91</f>
        <v>19259.91</v>
      </c>
      <c r="F179" s="7" t="n">
        <f aca="false">D179-E179</f>
        <v>6220.09</v>
      </c>
      <c r="G179" s="6" t="n">
        <v>130</v>
      </c>
      <c r="H179" s="6" t="n">
        <v>40</v>
      </c>
      <c r="I179" s="6" t="n">
        <v>100</v>
      </c>
      <c r="J179" s="8" t="n">
        <f aca="false">H179+G179+I179</f>
        <v>270</v>
      </c>
      <c r="K179" s="7" t="n">
        <f aca="false">F179-J179</f>
        <v>5950.09</v>
      </c>
      <c r="L179" s="1"/>
      <c r="M179" s="11"/>
      <c r="N179" s="1"/>
      <c r="O179" s="1"/>
      <c r="P179" s="1"/>
      <c r="Q179" s="1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customFormat="false" ht="15.75" hidden="false" customHeight="true" outlineLevel="0" collapsed="false">
      <c r="A180" s="1"/>
      <c r="B180" s="4" t="n">
        <v>45470</v>
      </c>
      <c r="C180" s="5" t="s">
        <v>16</v>
      </c>
      <c r="D180" s="6" t="n">
        <v>3150</v>
      </c>
      <c r="E180" s="6" t="n">
        <f aca="false">42.5*48+83.15*6.04</f>
        <v>2542.226</v>
      </c>
      <c r="F180" s="7" t="n">
        <f aca="false">D180-E180</f>
        <v>607.774</v>
      </c>
      <c r="G180" s="6" t="n">
        <v>130</v>
      </c>
      <c r="H180" s="6" t="n">
        <v>40</v>
      </c>
      <c r="I180" s="6" t="n">
        <v>100</v>
      </c>
      <c r="J180" s="8" t="n">
        <f aca="false">H180+G180+I180</f>
        <v>270</v>
      </c>
      <c r="K180" s="7" t="n">
        <f aca="false">F180-J180</f>
        <v>337.774</v>
      </c>
      <c r="L180" s="1"/>
      <c r="M180" s="11"/>
      <c r="N180" s="1"/>
      <c r="O180" s="1"/>
      <c r="P180" s="1"/>
      <c r="Q180" s="1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customFormat="false" ht="15.75" hidden="false" customHeight="true" outlineLevel="0" collapsed="false">
      <c r="A181" s="1"/>
      <c r="B181" s="4" t="n">
        <v>45471</v>
      </c>
      <c r="C181" s="5" t="s">
        <v>17</v>
      </c>
      <c r="D181" s="6"/>
      <c r="E181" s="6"/>
      <c r="F181" s="7" t="n">
        <f aca="false">D181-E181</f>
        <v>0</v>
      </c>
      <c r="G181" s="6" t="n">
        <v>130</v>
      </c>
      <c r="H181" s="6" t="n">
        <v>40</v>
      </c>
      <c r="I181" s="6" t="n">
        <v>100</v>
      </c>
      <c r="J181" s="8" t="n">
        <f aca="false">H181+G181+I181</f>
        <v>270</v>
      </c>
      <c r="K181" s="7" t="n">
        <f aca="false">F181-J181</f>
        <v>-270</v>
      </c>
      <c r="L181" s="1"/>
      <c r="M181" s="11"/>
      <c r="N181" s="1"/>
      <c r="O181" s="1"/>
      <c r="P181" s="1"/>
      <c r="Q181" s="1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customFormat="false" ht="15.75" hidden="false" customHeight="true" outlineLevel="0" collapsed="false">
      <c r="A182" s="1"/>
      <c r="B182" s="4" t="n">
        <v>45472</v>
      </c>
      <c r="C182" s="5" t="s">
        <v>18</v>
      </c>
      <c r="D182" s="6"/>
      <c r="E182" s="6"/>
      <c r="F182" s="7" t="n">
        <f aca="false">D182-E182</f>
        <v>0</v>
      </c>
      <c r="G182" s="6" t="n">
        <v>130</v>
      </c>
      <c r="H182" s="6" t="n">
        <v>40</v>
      </c>
      <c r="I182" s="6" t="n">
        <v>100</v>
      </c>
      <c r="J182" s="8" t="n">
        <f aca="false">H182+G182+I182</f>
        <v>270</v>
      </c>
      <c r="K182" s="7" t="n">
        <f aca="false">F182-J182</f>
        <v>-270</v>
      </c>
      <c r="L182" s="1"/>
      <c r="M182" s="11"/>
      <c r="N182" s="1"/>
      <c r="O182" s="1"/>
      <c r="P182" s="1"/>
      <c r="Q182" s="1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customFormat="false" ht="15.75" hidden="false" customHeight="true" outlineLevel="0" collapsed="false">
      <c r="A183" s="1"/>
      <c r="B183" s="4" t="n">
        <v>45473</v>
      </c>
      <c r="C183" s="5" t="s">
        <v>19</v>
      </c>
      <c r="D183" s="6"/>
      <c r="E183" s="6"/>
      <c r="F183" s="7" t="n">
        <f aca="false">D183-E183</f>
        <v>0</v>
      </c>
      <c r="G183" s="6" t="n">
        <v>130</v>
      </c>
      <c r="H183" s="6" t="n">
        <v>40</v>
      </c>
      <c r="I183" s="6" t="n">
        <v>100</v>
      </c>
      <c r="J183" s="8" t="n">
        <f aca="false">H183+G183+I183</f>
        <v>270</v>
      </c>
      <c r="K183" s="7" t="n">
        <f aca="false">F183-J183</f>
        <v>-270</v>
      </c>
      <c r="L183" s="1"/>
      <c r="M183" s="11"/>
      <c r="N183" s="1"/>
      <c r="O183" s="1"/>
      <c r="P183" s="1"/>
      <c r="Q183" s="1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customFormat="false" ht="15.75" hidden="false" customHeight="true" outlineLevel="0" collapsed="false">
      <c r="A184" s="1"/>
      <c r="B184" s="4" t="n">
        <v>45474</v>
      </c>
      <c r="C184" s="5" t="s">
        <v>13</v>
      </c>
      <c r="D184" s="6" t="n">
        <v>12510</v>
      </c>
      <c r="E184" s="6" t="n">
        <f aca="false">345*28+1127.32</f>
        <v>10787.32</v>
      </c>
      <c r="F184" s="7" t="n">
        <f aca="false">D184-E184</f>
        <v>1722.68</v>
      </c>
      <c r="G184" s="6" t="n">
        <v>130</v>
      </c>
      <c r="H184" s="6" t="n">
        <v>40</v>
      </c>
      <c r="I184" s="6" t="n">
        <v>100</v>
      </c>
      <c r="J184" s="8" t="n">
        <f aca="false">H184+G184+I184</f>
        <v>270</v>
      </c>
      <c r="K184" s="7" t="n">
        <f aca="false">F184-J184</f>
        <v>1452.68</v>
      </c>
      <c r="L184" s="1"/>
      <c r="M184" s="11"/>
      <c r="N184" s="1"/>
      <c r="O184" s="1"/>
      <c r="P184" s="1"/>
      <c r="Q184" s="1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customFormat="false" ht="15.75" hidden="false" customHeight="true" outlineLevel="0" collapsed="false">
      <c r="A185" s="1"/>
      <c r="B185" s="4" t="n">
        <v>45475</v>
      </c>
      <c r="C185" s="5" t="s">
        <v>14</v>
      </c>
      <c r="D185" s="6" t="n">
        <v>9660</v>
      </c>
      <c r="E185" s="6" t="n">
        <v>6024.05</v>
      </c>
      <c r="F185" s="7" t="n">
        <f aca="false">D185-E185</f>
        <v>3635.95</v>
      </c>
      <c r="G185" s="6" t="n">
        <v>130</v>
      </c>
      <c r="H185" s="6" t="n">
        <v>40</v>
      </c>
      <c r="I185" s="6" t="n">
        <v>100</v>
      </c>
      <c r="J185" s="8" t="n">
        <f aca="false">H185+G185+I185</f>
        <v>270</v>
      </c>
      <c r="K185" s="7" t="n">
        <f aca="false">F185-J185</f>
        <v>3365.95</v>
      </c>
      <c r="L185" s="1"/>
      <c r="M185" s="11"/>
      <c r="N185" s="1"/>
      <c r="O185" s="1"/>
      <c r="P185" s="1"/>
      <c r="Q185" s="1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customFormat="false" ht="15.75" hidden="false" customHeight="true" outlineLevel="0" collapsed="false">
      <c r="A186" s="1"/>
      <c r="B186" s="4" t="n">
        <v>45476</v>
      </c>
      <c r="C186" s="5" t="s">
        <v>15</v>
      </c>
      <c r="D186" s="6"/>
      <c r="E186" s="6"/>
      <c r="F186" s="7" t="n">
        <f aca="false">D186-E186</f>
        <v>0</v>
      </c>
      <c r="G186" s="6" t="n">
        <v>130</v>
      </c>
      <c r="H186" s="6" t="n">
        <v>40</v>
      </c>
      <c r="I186" s="6" t="n">
        <v>100</v>
      </c>
      <c r="J186" s="8" t="n">
        <f aca="false">H186+G186+I186</f>
        <v>270</v>
      </c>
      <c r="K186" s="7" t="n">
        <f aca="false">F186-J186</f>
        <v>-270</v>
      </c>
      <c r="L186" s="1"/>
      <c r="M186" s="11"/>
      <c r="N186" s="1"/>
      <c r="O186" s="1"/>
      <c r="P186" s="1"/>
      <c r="Q186" s="1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customFormat="false" ht="15.75" hidden="false" customHeight="true" outlineLevel="0" collapsed="false">
      <c r="A187" s="1"/>
      <c r="B187" s="4" t="n">
        <v>45477</v>
      </c>
      <c r="C187" s="5" t="s">
        <v>16</v>
      </c>
      <c r="D187" s="6"/>
      <c r="E187" s="6"/>
      <c r="F187" s="7" t="n">
        <f aca="false">D187-E187</f>
        <v>0</v>
      </c>
      <c r="G187" s="6" t="n">
        <v>130</v>
      </c>
      <c r="H187" s="6" t="n">
        <v>40</v>
      </c>
      <c r="I187" s="6" t="n">
        <v>100</v>
      </c>
      <c r="J187" s="8" t="n">
        <f aca="false">H187+G187+I187</f>
        <v>270</v>
      </c>
      <c r="K187" s="7" t="n">
        <f aca="false">F187-J187</f>
        <v>-270</v>
      </c>
      <c r="L187" s="1"/>
      <c r="M187" s="11"/>
      <c r="N187" s="1"/>
      <c r="O187" s="1"/>
      <c r="P187" s="1"/>
      <c r="Q187" s="1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customFormat="false" ht="15.75" hidden="false" customHeight="true" outlineLevel="0" collapsed="false">
      <c r="A188" s="1"/>
      <c r="B188" s="4" t="n">
        <v>45478</v>
      </c>
      <c r="C188" s="5" t="s">
        <v>17</v>
      </c>
      <c r="D188" s="6"/>
      <c r="E188" s="6"/>
      <c r="F188" s="7" t="n">
        <f aca="false">D188-E188</f>
        <v>0</v>
      </c>
      <c r="G188" s="6" t="n">
        <v>130</v>
      </c>
      <c r="H188" s="6" t="n">
        <v>40</v>
      </c>
      <c r="I188" s="6" t="n">
        <v>100</v>
      </c>
      <c r="J188" s="8" t="n">
        <f aca="false">H188+G188+I188</f>
        <v>270</v>
      </c>
      <c r="K188" s="7" t="n">
        <f aca="false">F188-J188</f>
        <v>-270</v>
      </c>
      <c r="L188" s="1"/>
      <c r="M188" s="11"/>
      <c r="N188" s="1"/>
      <c r="O188" s="1"/>
      <c r="P188" s="1"/>
      <c r="Q188" s="1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customFormat="false" ht="15.75" hidden="false" customHeight="true" outlineLevel="0" collapsed="false">
      <c r="A189" s="1"/>
      <c r="B189" s="4" t="n">
        <v>45479</v>
      </c>
      <c r="C189" s="5" t="s">
        <v>18</v>
      </c>
      <c r="D189" s="6"/>
      <c r="E189" s="6"/>
      <c r="F189" s="7" t="n">
        <f aca="false">D189-E189</f>
        <v>0</v>
      </c>
      <c r="G189" s="6" t="n">
        <v>130</v>
      </c>
      <c r="H189" s="6" t="n">
        <v>40</v>
      </c>
      <c r="I189" s="6" t="n">
        <v>100</v>
      </c>
      <c r="J189" s="8" t="n">
        <f aca="false">H189+G189+I189</f>
        <v>270</v>
      </c>
      <c r="K189" s="7" t="n">
        <f aca="false">F189-J189</f>
        <v>-270</v>
      </c>
      <c r="L189" s="1"/>
      <c r="M189" s="11"/>
      <c r="N189" s="1"/>
      <c r="O189" s="1"/>
      <c r="P189" s="1"/>
      <c r="Q189" s="1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customFormat="false" ht="15.75" hidden="false" customHeight="true" outlineLevel="0" collapsed="false">
      <c r="A190" s="1"/>
      <c r="B190" s="4" t="n">
        <v>45480</v>
      </c>
      <c r="C190" s="5" t="s">
        <v>19</v>
      </c>
      <c r="D190" s="6"/>
      <c r="E190" s="6"/>
      <c r="F190" s="7" t="n">
        <f aca="false">D190-E190</f>
        <v>0</v>
      </c>
      <c r="G190" s="6" t="n">
        <v>130</v>
      </c>
      <c r="H190" s="6" t="n">
        <v>40</v>
      </c>
      <c r="I190" s="6" t="n">
        <v>100</v>
      </c>
      <c r="J190" s="8" t="n">
        <f aca="false">H190+G190+I190</f>
        <v>270</v>
      </c>
      <c r="K190" s="7" t="n">
        <f aca="false">F190-J190</f>
        <v>-270</v>
      </c>
      <c r="L190" s="1"/>
      <c r="M190" s="11"/>
      <c r="N190" s="1"/>
      <c r="O190" s="1"/>
      <c r="P190" s="1"/>
      <c r="Q190" s="1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customFormat="false" ht="15.75" hidden="false" customHeight="true" outlineLevel="0" collapsed="false">
      <c r="A191" s="1"/>
      <c r="B191" s="4" t="n">
        <v>45481</v>
      </c>
      <c r="C191" s="5" t="s">
        <v>13</v>
      </c>
      <c r="D191" s="6"/>
      <c r="E191" s="6"/>
      <c r="F191" s="7" t="n">
        <f aca="false">D191-E191</f>
        <v>0</v>
      </c>
      <c r="G191" s="6" t="n">
        <v>130</v>
      </c>
      <c r="H191" s="6" t="n">
        <v>40</v>
      </c>
      <c r="I191" s="6" t="n">
        <v>100</v>
      </c>
      <c r="J191" s="8" t="n">
        <f aca="false">H191+G191+I191</f>
        <v>270</v>
      </c>
      <c r="K191" s="7" t="n">
        <f aca="false">F191-J191</f>
        <v>-270</v>
      </c>
      <c r="L191" s="1"/>
      <c r="M191" s="11"/>
      <c r="N191" s="1"/>
      <c r="O191" s="1"/>
      <c r="P191" s="1"/>
      <c r="Q191" s="1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customFormat="false" ht="15.75" hidden="false" customHeight="true" outlineLevel="0" collapsed="false">
      <c r="A192" s="1"/>
      <c r="B192" s="4" t="n">
        <v>45482</v>
      </c>
      <c r="C192" s="5" t="s">
        <v>14</v>
      </c>
      <c r="D192" s="6" t="n">
        <v>8700</v>
      </c>
      <c r="E192" s="6" t="n">
        <f aca="false">35.709*D199+91.95+159*28+1106.91</f>
        <v>5650.86</v>
      </c>
      <c r="F192" s="7" t="n">
        <f aca="false">D192-E192</f>
        <v>3049.14</v>
      </c>
      <c r="G192" s="6" t="n">
        <v>130</v>
      </c>
      <c r="H192" s="6" t="n">
        <v>40</v>
      </c>
      <c r="I192" s="6" t="n">
        <v>100</v>
      </c>
      <c r="J192" s="8" t="n">
        <f aca="false">H192+G192+I192</f>
        <v>270</v>
      </c>
      <c r="K192" s="7" t="n">
        <f aca="false">F192-J192</f>
        <v>2779.14</v>
      </c>
      <c r="L192" s="1"/>
      <c r="M192" s="11"/>
      <c r="N192" s="1"/>
      <c r="O192" s="1"/>
      <c r="P192" s="1"/>
      <c r="Q192" s="1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customFormat="false" ht="15.75" hidden="false" customHeight="true" outlineLevel="0" collapsed="false">
      <c r="A193" s="1"/>
      <c r="B193" s="4" t="n">
        <v>45483</v>
      </c>
      <c r="C193" s="5" t="s">
        <v>15</v>
      </c>
      <c r="D193" s="6" t="n">
        <v>4490</v>
      </c>
      <c r="E193" s="6" t="n">
        <f aca="false">53*28+366.91</f>
        <v>1850.91</v>
      </c>
      <c r="F193" s="7" t="n">
        <f aca="false">D193-E193</f>
        <v>2639.09</v>
      </c>
      <c r="G193" s="6" t="n">
        <v>130</v>
      </c>
      <c r="H193" s="6" t="n">
        <v>40</v>
      </c>
      <c r="I193" s="6" t="n">
        <v>100</v>
      </c>
      <c r="J193" s="8" t="n">
        <f aca="false">H193+G193+I193</f>
        <v>270</v>
      </c>
      <c r="K193" s="7" t="n">
        <f aca="false">F193-J193</f>
        <v>2369.09</v>
      </c>
      <c r="L193" s="1"/>
      <c r="M193" s="11"/>
      <c r="N193" s="1"/>
      <c r="O193" s="1"/>
      <c r="P193" s="1"/>
      <c r="Q193" s="1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customFormat="false" ht="15.75" hidden="false" customHeight="true" outlineLevel="0" collapsed="false">
      <c r="A194" s="1"/>
      <c r="B194" s="4" t="n">
        <v>45484</v>
      </c>
      <c r="C194" s="5" t="s">
        <v>16</v>
      </c>
      <c r="D194" s="6"/>
      <c r="E194" s="6"/>
      <c r="F194" s="7" t="n">
        <f aca="false">D194-E194</f>
        <v>0</v>
      </c>
      <c r="G194" s="6" t="n">
        <v>130</v>
      </c>
      <c r="H194" s="6" t="n">
        <v>40</v>
      </c>
      <c r="I194" s="6" t="n">
        <v>100</v>
      </c>
      <c r="J194" s="8" t="n">
        <f aca="false">H194+G194+I194</f>
        <v>270</v>
      </c>
      <c r="K194" s="7" t="n">
        <f aca="false">F194-J194</f>
        <v>-270</v>
      </c>
      <c r="L194" s="1"/>
      <c r="M194" s="11"/>
      <c r="N194" s="1"/>
      <c r="O194" s="1"/>
      <c r="P194" s="1"/>
      <c r="Q194" s="1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customFormat="false" ht="15.75" hidden="false" customHeight="true" outlineLevel="0" collapsed="false">
      <c r="A195" s="1"/>
      <c r="B195" s="4" t="n">
        <v>45485</v>
      </c>
      <c r="C195" s="5" t="s">
        <v>17</v>
      </c>
      <c r="D195" s="6"/>
      <c r="E195" s="6"/>
      <c r="F195" s="7" t="n">
        <f aca="false">D195-E195</f>
        <v>0</v>
      </c>
      <c r="G195" s="6" t="n">
        <v>130</v>
      </c>
      <c r="H195" s="6" t="n">
        <v>40</v>
      </c>
      <c r="I195" s="6" t="n">
        <v>100</v>
      </c>
      <c r="J195" s="8" t="n">
        <f aca="false">H195+G195+I195</f>
        <v>270</v>
      </c>
      <c r="K195" s="7" t="n">
        <f aca="false">F195-J195</f>
        <v>-270</v>
      </c>
      <c r="L195" s="1"/>
      <c r="M195" s="11"/>
      <c r="N195" s="1"/>
      <c r="O195" s="1"/>
      <c r="P195" s="1"/>
      <c r="Q195" s="1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customFormat="false" ht="15.75" hidden="false" customHeight="true" outlineLevel="0" collapsed="false">
      <c r="A196" s="1"/>
      <c r="B196" s="4" t="n">
        <v>45486</v>
      </c>
      <c r="C196" s="5" t="s">
        <v>18</v>
      </c>
      <c r="D196" s="6"/>
      <c r="E196" s="6"/>
      <c r="F196" s="7" t="n">
        <f aca="false">D196-E196</f>
        <v>0</v>
      </c>
      <c r="G196" s="6" t="n">
        <v>130</v>
      </c>
      <c r="H196" s="6" t="n">
        <v>40</v>
      </c>
      <c r="I196" s="6" t="n">
        <v>100</v>
      </c>
      <c r="J196" s="8" t="n">
        <f aca="false">H196+G196+I196</f>
        <v>270</v>
      </c>
      <c r="K196" s="7" t="n">
        <f aca="false">F196-J196</f>
        <v>-270</v>
      </c>
      <c r="L196" s="1"/>
      <c r="M196" s="11"/>
      <c r="N196" s="1"/>
      <c r="O196" s="1"/>
      <c r="P196" s="1"/>
      <c r="Q196" s="1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customFormat="false" ht="15.75" hidden="false" customHeight="true" outlineLevel="0" collapsed="false">
      <c r="A197" s="1"/>
      <c r="B197" s="4" t="n">
        <v>45487</v>
      </c>
      <c r="C197" s="5" t="s">
        <v>19</v>
      </c>
      <c r="D197" s="6"/>
      <c r="E197" s="6"/>
      <c r="F197" s="7" t="n">
        <f aca="false">D197-E197</f>
        <v>0</v>
      </c>
      <c r="G197" s="6" t="n">
        <v>130</v>
      </c>
      <c r="H197" s="6" t="n">
        <v>40</v>
      </c>
      <c r="I197" s="6" t="n">
        <v>100</v>
      </c>
      <c r="J197" s="8" t="n">
        <f aca="false">H197+G197+I197</f>
        <v>270</v>
      </c>
      <c r="K197" s="7" t="n">
        <f aca="false">F197-J197</f>
        <v>-270</v>
      </c>
      <c r="L197" s="1"/>
      <c r="M197" s="11"/>
      <c r="N197" s="1"/>
      <c r="O197" s="1"/>
      <c r="P197" s="1"/>
      <c r="Q197" s="1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customFormat="false" ht="15.75" hidden="false" customHeight="true" outlineLevel="0" collapsed="false">
      <c r="A198" s="1"/>
      <c r="B198" s="4" t="n">
        <v>45488</v>
      </c>
      <c r="C198" s="5" t="s">
        <v>13</v>
      </c>
      <c r="D198" s="6"/>
      <c r="E198" s="6"/>
      <c r="F198" s="7" t="n">
        <f aca="false">D198-E198</f>
        <v>0</v>
      </c>
      <c r="G198" s="6" t="n">
        <v>130</v>
      </c>
      <c r="H198" s="6" t="n">
        <v>40</v>
      </c>
      <c r="I198" s="6" t="n">
        <v>100</v>
      </c>
      <c r="J198" s="8" t="n">
        <f aca="false">H198+G198+I198</f>
        <v>270</v>
      </c>
      <c r="K198" s="7" t="n">
        <f aca="false">F198-J198</f>
        <v>-270</v>
      </c>
      <c r="L198" s="1"/>
      <c r="M198" s="11"/>
      <c r="N198" s="1"/>
      <c r="O198" s="1"/>
      <c r="P198" s="1"/>
      <c r="Q198" s="1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customFormat="false" ht="15.75" hidden="false" customHeight="true" outlineLevel="0" collapsed="false">
      <c r="A199" s="1"/>
      <c r="B199" s="4" t="n">
        <v>45489</v>
      </c>
      <c r="C199" s="5" t="s">
        <v>14</v>
      </c>
      <c r="D199" s="6"/>
      <c r="E199" s="6"/>
      <c r="F199" s="7" t="n">
        <f aca="false">D199-E199</f>
        <v>0</v>
      </c>
      <c r="G199" s="6" t="n">
        <v>130</v>
      </c>
      <c r="H199" s="6" t="n">
        <v>40</v>
      </c>
      <c r="I199" s="6" t="n">
        <v>100</v>
      </c>
      <c r="J199" s="8" t="n">
        <f aca="false">H199+G199+I199</f>
        <v>270</v>
      </c>
      <c r="K199" s="7" t="n">
        <f aca="false">F199-J199</f>
        <v>-270</v>
      </c>
      <c r="L199" s="1"/>
      <c r="M199" s="11"/>
      <c r="N199" s="1"/>
      <c r="O199" s="1"/>
      <c r="P199" s="1"/>
      <c r="Q199" s="1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customFormat="false" ht="15.75" hidden="false" customHeight="true" outlineLevel="0" collapsed="false">
      <c r="A200" s="1"/>
      <c r="B200" s="4" t="n">
        <v>45490</v>
      </c>
      <c r="C200" s="5" t="s">
        <v>15</v>
      </c>
      <c r="D200" s="6"/>
      <c r="E200" s="6"/>
      <c r="F200" s="7" t="n">
        <f aca="false">D200-E200</f>
        <v>0</v>
      </c>
      <c r="G200" s="6" t="n">
        <v>130</v>
      </c>
      <c r="H200" s="6" t="n">
        <v>40</v>
      </c>
      <c r="I200" s="6" t="n">
        <v>100</v>
      </c>
      <c r="J200" s="8" t="n">
        <f aca="false">H200+G200+I200</f>
        <v>270</v>
      </c>
      <c r="K200" s="7" t="n">
        <f aca="false">F200-J200</f>
        <v>-270</v>
      </c>
      <c r="L200" s="1"/>
      <c r="M200" s="11"/>
      <c r="N200" s="1"/>
      <c r="O200" s="1"/>
      <c r="P200" s="1"/>
      <c r="Q200" s="1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customFormat="false" ht="15.75" hidden="false" customHeight="true" outlineLevel="0" collapsed="false">
      <c r="A201" s="1"/>
      <c r="B201" s="4" t="n">
        <v>45491</v>
      </c>
      <c r="C201" s="5" t="s">
        <v>16</v>
      </c>
      <c r="D201" s="6"/>
      <c r="E201" s="6"/>
      <c r="F201" s="7" t="n">
        <f aca="false">D201-E201</f>
        <v>0</v>
      </c>
      <c r="G201" s="6" t="n">
        <v>130</v>
      </c>
      <c r="H201" s="6" t="n">
        <v>40</v>
      </c>
      <c r="I201" s="6" t="n">
        <v>100</v>
      </c>
      <c r="J201" s="8" t="n">
        <f aca="false">H201+G201+I201</f>
        <v>270</v>
      </c>
      <c r="K201" s="7" t="n">
        <f aca="false">F201-J201</f>
        <v>-270</v>
      </c>
      <c r="L201" s="1"/>
      <c r="M201" s="11"/>
      <c r="N201" s="1"/>
      <c r="O201" s="1"/>
      <c r="P201" s="1"/>
      <c r="Q201" s="1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customFormat="false" ht="15.75" hidden="false" customHeight="true" outlineLevel="0" collapsed="false">
      <c r="A202" s="1"/>
      <c r="B202" s="4" t="n">
        <v>45492</v>
      </c>
      <c r="C202" s="5" t="s">
        <v>17</v>
      </c>
      <c r="D202" s="6"/>
      <c r="E202" s="6"/>
      <c r="F202" s="7" t="n">
        <f aca="false">D202-E202</f>
        <v>0</v>
      </c>
      <c r="G202" s="6" t="n">
        <v>130</v>
      </c>
      <c r="H202" s="6" t="n">
        <v>40</v>
      </c>
      <c r="I202" s="6" t="n">
        <v>100</v>
      </c>
      <c r="J202" s="8" t="n">
        <f aca="false">H202+G202+I202</f>
        <v>270</v>
      </c>
      <c r="K202" s="7" t="n">
        <f aca="false">F202-J202</f>
        <v>-270</v>
      </c>
      <c r="L202" s="1"/>
      <c r="M202" s="11"/>
      <c r="N202" s="1"/>
      <c r="O202" s="1"/>
      <c r="P202" s="1"/>
      <c r="Q202" s="1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customFormat="false" ht="15.75" hidden="false" customHeight="true" outlineLevel="0" collapsed="false">
      <c r="A203" s="1"/>
      <c r="B203" s="4" t="n">
        <v>45493</v>
      </c>
      <c r="C203" s="5" t="s">
        <v>18</v>
      </c>
      <c r="D203" s="6"/>
      <c r="E203" s="6"/>
      <c r="F203" s="7" t="n">
        <f aca="false">D203-E203</f>
        <v>0</v>
      </c>
      <c r="G203" s="6" t="n">
        <v>130</v>
      </c>
      <c r="H203" s="6" t="n">
        <v>40</v>
      </c>
      <c r="I203" s="6" t="n">
        <v>100</v>
      </c>
      <c r="J203" s="8" t="n">
        <f aca="false">H203+G203+I203</f>
        <v>270</v>
      </c>
      <c r="K203" s="7" t="n">
        <f aca="false">F203-J203</f>
        <v>-270</v>
      </c>
      <c r="L203" s="1"/>
      <c r="M203" s="11"/>
      <c r="N203" s="1"/>
      <c r="O203" s="1"/>
      <c r="P203" s="1"/>
      <c r="Q203" s="1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customFormat="false" ht="15.75" hidden="false" customHeight="true" outlineLevel="0" collapsed="false">
      <c r="A204" s="1"/>
      <c r="B204" s="4" t="n">
        <v>45494</v>
      </c>
      <c r="C204" s="5" t="s">
        <v>19</v>
      </c>
      <c r="D204" s="6"/>
      <c r="E204" s="6"/>
      <c r="F204" s="7" t="n">
        <f aca="false">D204-E204</f>
        <v>0</v>
      </c>
      <c r="G204" s="6" t="n">
        <v>130</v>
      </c>
      <c r="H204" s="6" t="n">
        <v>40</v>
      </c>
      <c r="I204" s="6" t="n">
        <v>100</v>
      </c>
      <c r="J204" s="8" t="n">
        <f aca="false">H204+G204+I204</f>
        <v>270</v>
      </c>
      <c r="K204" s="7" t="n">
        <f aca="false">F204-J204</f>
        <v>-270</v>
      </c>
      <c r="L204" s="1"/>
      <c r="M204" s="11"/>
      <c r="N204" s="1"/>
      <c r="O204" s="1"/>
      <c r="P204" s="1"/>
      <c r="Q204" s="1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customFormat="false" ht="15.75" hidden="false" customHeight="true" outlineLevel="0" collapsed="false">
      <c r="A205" s="1"/>
      <c r="B205" s="4" t="n">
        <v>45495</v>
      </c>
      <c r="C205" s="5" t="s">
        <v>13</v>
      </c>
      <c r="D205" s="6"/>
      <c r="E205" s="6"/>
      <c r="F205" s="7" t="n">
        <f aca="false">D205-E205</f>
        <v>0</v>
      </c>
      <c r="G205" s="6" t="n">
        <v>130</v>
      </c>
      <c r="H205" s="6" t="n">
        <v>40</v>
      </c>
      <c r="I205" s="6" t="n">
        <v>100</v>
      </c>
      <c r="J205" s="8" t="n">
        <f aca="false">H205+G205+I205</f>
        <v>270</v>
      </c>
      <c r="K205" s="7" t="n">
        <f aca="false">F205-J205</f>
        <v>-270</v>
      </c>
      <c r="L205" s="1"/>
      <c r="M205" s="11"/>
      <c r="N205" s="1"/>
      <c r="O205" s="1"/>
      <c r="P205" s="1"/>
      <c r="Q205" s="1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customFormat="false" ht="15.75" hidden="false" customHeight="true" outlineLevel="0" collapsed="false">
      <c r="A206" s="1"/>
      <c r="B206" s="4" t="n">
        <v>45496</v>
      </c>
      <c r="C206" s="5" t="s">
        <v>14</v>
      </c>
      <c r="D206" s="6" t="n">
        <v>3050</v>
      </c>
      <c r="E206" s="6" t="n">
        <f aca="false">79*28+421.62</f>
        <v>2633.62</v>
      </c>
      <c r="F206" s="7" t="n">
        <f aca="false">D206-E206</f>
        <v>416.38</v>
      </c>
      <c r="G206" s="6" t="n">
        <v>130</v>
      </c>
      <c r="H206" s="6" t="n">
        <v>40</v>
      </c>
      <c r="I206" s="6" t="n">
        <v>100</v>
      </c>
      <c r="J206" s="8" t="n">
        <f aca="false">H206+G206+I206</f>
        <v>270</v>
      </c>
      <c r="K206" s="7" t="n">
        <f aca="false">F206-J206</f>
        <v>146.38</v>
      </c>
      <c r="L206" s="1"/>
      <c r="M206" s="11"/>
      <c r="N206" s="1"/>
      <c r="O206" s="1"/>
      <c r="P206" s="1"/>
      <c r="Q206" s="1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customFormat="false" ht="15.75" hidden="false" customHeight="true" outlineLevel="0" collapsed="false">
      <c r="A207" s="1"/>
      <c r="B207" s="4" t="n">
        <v>45497</v>
      </c>
      <c r="C207" s="5" t="s">
        <v>15</v>
      </c>
      <c r="D207" s="6" t="n">
        <v>35500</v>
      </c>
      <c r="E207" s="6" t="n">
        <f aca="false">22134+1681.44+1080.06</f>
        <v>24895.5</v>
      </c>
      <c r="F207" s="7" t="n">
        <f aca="false">D207-E207</f>
        <v>10604.5</v>
      </c>
      <c r="G207" s="6" t="n">
        <v>130</v>
      </c>
      <c r="H207" s="6" t="n">
        <v>40</v>
      </c>
      <c r="I207" s="6" t="n">
        <v>100</v>
      </c>
      <c r="J207" s="8" t="n">
        <f aca="false">H207+G207+I207</f>
        <v>270</v>
      </c>
      <c r="K207" s="7" t="n">
        <f aca="false">F207-J207</f>
        <v>10334.5</v>
      </c>
      <c r="L207" s="1"/>
      <c r="M207" s="11"/>
      <c r="N207" s="1"/>
      <c r="O207" s="1"/>
      <c r="P207" s="1"/>
      <c r="Q207" s="1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customFormat="false" ht="15.75" hidden="false" customHeight="true" outlineLevel="0" collapsed="false">
      <c r="A208" s="1"/>
      <c r="B208" s="4" t="n">
        <v>45498</v>
      </c>
      <c r="C208" s="5" t="s">
        <v>16</v>
      </c>
      <c r="D208" s="6" t="n">
        <v>3930</v>
      </c>
      <c r="E208" s="6" t="n">
        <v>3358.96</v>
      </c>
      <c r="F208" s="7" t="n">
        <f aca="false">D208-E208</f>
        <v>571.04</v>
      </c>
      <c r="G208" s="6" t="n">
        <v>130</v>
      </c>
      <c r="H208" s="6" t="n">
        <v>40</v>
      </c>
      <c r="I208" s="6" t="n">
        <v>100</v>
      </c>
      <c r="J208" s="8" t="n">
        <f aca="false">H208+G208+I208</f>
        <v>270</v>
      </c>
      <c r="K208" s="7" t="n">
        <f aca="false">F208-J208</f>
        <v>301.04</v>
      </c>
      <c r="L208" s="1"/>
      <c r="M208" s="11"/>
      <c r="N208" s="1"/>
      <c r="O208" s="1"/>
      <c r="P208" s="1"/>
      <c r="Q208" s="1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customFormat="false" ht="15.75" hidden="false" customHeight="true" outlineLevel="0" collapsed="false">
      <c r="A209" s="1"/>
      <c r="B209" s="4" t="n">
        <v>45499</v>
      </c>
      <c r="C209" s="5" t="s">
        <v>17</v>
      </c>
      <c r="D209" s="6"/>
      <c r="E209" s="6"/>
      <c r="F209" s="7" t="n">
        <f aca="false">D209-E209</f>
        <v>0</v>
      </c>
      <c r="G209" s="6" t="n">
        <v>130</v>
      </c>
      <c r="H209" s="6" t="n">
        <v>40</v>
      </c>
      <c r="I209" s="6" t="n">
        <v>100</v>
      </c>
      <c r="J209" s="8" t="n">
        <f aca="false">H209+G209+I209</f>
        <v>270</v>
      </c>
      <c r="K209" s="7" t="n">
        <f aca="false">F209-J209</f>
        <v>-270</v>
      </c>
      <c r="L209" s="1"/>
      <c r="M209" s="11"/>
      <c r="N209" s="1"/>
      <c r="O209" s="1"/>
      <c r="P209" s="1"/>
      <c r="Q209" s="1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customFormat="false" ht="15.75" hidden="false" customHeight="true" outlineLevel="0" collapsed="false">
      <c r="A210" s="1"/>
      <c r="B210" s="4" t="n">
        <v>45500</v>
      </c>
      <c r="C210" s="5" t="s">
        <v>18</v>
      </c>
      <c r="D210" s="6" t="n">
        <v>8790</v>
      </c>
      <c r="E210" s="6" t="n">
        <f aca="false">187.058*25+367.78</f>
        <v>5044.23</v>
      </c>
      <c r="F210" s="7" t="n">
        <f aca="false">D210-E210</f>
        <v>3745.77</v>
      </c>
      <c r="G210" s="6" t="n">
        <v>130</v>
      </c>
      <c r="H210" s="6" t="n">
        <v>40</v>
      </c>
      <c r="I210" s="6" t="n">
        <v>100</v>
      </c>
      <c r="J210" s="8" t="n">
        <f aca="false">H210+G210+I210</f>
        <v>270</v>
      </c>
      <c r="K210" s="7" t="n">
        <f aca="false">F210-J210</f>
        <v>3475.77</v>
      </c>
      <c r="L210" s="1"/>
      <c r="M210" s="11"/>
      <c r="N210" s="1"/>
      <c r="O210" s="1"/>
      <c r="P210" s="1"/>
      <c r="Q210" s="1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customFormat="false" ht="15.75" hidden="false" customHeight="true" outlineLevel="0" collapsed="false">
      <c r="A211" s="1"/>
      <c r="B211" s="4" t="n">
        <v>45501</v>
      </c>
      <c r="C211" s="5" t="s">
        <v>19</v>
      </c>
      <c r="D211" s="6" t="n">
        <f aca="false">3720+795</f>
        <v>4515</v>
      </c>
      <c r="E211" s="6" t="n">
        <f aca="false">28.504*25+31.44</f>
        <v>744.04</v>
      </c>
      <c r="F211" s="7" t="n">
        <f aca="false">D211-E211</f>
        <v>3770.96</v>
      </c>
      <c r="G211" s="6" t="n">
        <v>130</v>
      </c>
      <c r="H211" s="6" t="n">
        <v>40</v>
      </c>
      <c r="I211" s="6" t="n">
        <v>100</v>
      </c>
      <c r="J211" s="8" t="n">
        <f aca="false">H211+G211+I211</f>
        <v>270</v>
      </c>
      <c r="K211" s="7" t="n">
        <f aca="false">F211-J211</f>
        <v>3500.96</v>
      </c>
      <c r="L211" s="1"/>
      <c r="M211" s="11"/>
      <c r="N211" s="1"/>
      <c r="O211" s="1"/>
      <c r="P211" s="1"/>
      <c r="Q211" s="1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customFormat="false" ht="15.75" hidden="false" customHeight="true" outlineLevel="0" collapsed="false">
      <c r="A212" s="1"/>
      <c r="B212" s="4" t="n">
        <v>45502</v>
      </c>
      <c r="C212" s="5" t="s">
        <v>13</v>
      </c>
      <c r="D212" s="6"/>
      <c r="E212" s="6"/>
      <c r="F212" s="7" t="n">
        <f aca="false">D212-E212</f>
        <v>0</v>
      </c>
      <c r="G212" s="6" t="n">
        <v>130</v>
      </c>
      <c r="H212" s="6" t="n">
        <v>40</v>
      </c>
      <c r="I212" s="6" t="n">
        <v>100</v>
      </c>
      <c r="J212" s="8" t="n">
        <f aca="false">H212+G212+I212</f>
        <v>270</v>
      </c>
      <c r="K212" s="7" t="n">
        <f aca="false">F212-J212</f>
        <v>-270</v>
      </c>
      <c r="L212" s="1"/>
      <c r="M212" s="11"/>
      <c r="N212" s="1"/>
      <c r="O212" s="1"/>
      <c r="P212" s="1"/>
      <c r="Q212" s="1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customFormat="false" ht="15.75" hidden="false" customHeight="true" outlineLevel="0" collapsed="false">
      <c r="A213" s="1"/>
      <c r="B213" s="4" t="n">
        <v>45503</v>
      </c>
      <c r="C213" s="5" t="s">
        <v>14</v>
      </c>
      <c r="D213" s="6"/>
      <c r="E213" s="6"/>
      <c r="F213" s="7" t="n">
        <f aca="false">D213-E213</f>
        <v>0</v>
      </c>
      <c r="G213" s="6" t="n">
        <v>130</v>
      </c>
      <c r="H213" s="6" t="n">
        <v>40</v>
      </c>
      <c r="I213" s="6" t="n">
        <v>100</v>
      </c>
      <c r="J213" s="8" t="n">
        <f aca="false">H213+G213+I213</f>
        <v>270</v>
      </c>
      <c r="K213" s="7" t="n">
        <f aca="false">F213-J213</f>
        <v>-270</v>
      </c>
      <c r="L213" s="1"/>
      <c r="M213" s="11"/>
      <c r="N213" s="1"/>
      <c r="O213" s="1"/>
      <c r="P213" s="1"/>
      <c r="Q213" s="1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customFormat="false" ht="15.75" hidden="false" customHeight="true" outlineLevel="0" collapsed="false">
      <c r="A214" s="1"/>
      <c r="B214" s="4" t="n">
        <v>45504</v>
      </c>
      <c r="C214" s="5" t="s">
        <v>15</v>
      </c>
      <c r="D214" s="6"/>
      <c r="E214" s="6"/>
      <c r="F214" s="7" t="n">
        <f aca="false">D214-E214</f>
        <v>0</v>
      </c>
      <c r="G214" s="6" t="n">
        <v>130</v>
      </c>
      <c r="H214" s="6" t="n">
        <v>40</v>
      </c>
      <c r="I214" s="6" t="n">
        <v>100</v>
      </c>
      <c r="J214" s="8" t="n">
        <f aca="false">H214+G214+I214</f>
        <v>270</v>
      </c>
      <c r="K214" s="7" t="n">
        <f aca="false">F214-J214</f>
        <v>-270</v>
      </c>
      <c r="L214" s="1"/>
      <c r="M214" s="11"/>
      <c r="N214" s="1"/>
      <c r="O214" s="1"/>
      <c r="P214" s="1"/>
      <c r="Q214" s="1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customFormat="false" ht="15.75" hidden="false" customHeight="true" outlineLevel="0" collapsed="false">
      <c r="A215" s="1"/>
      <c r="B215" s="4" t="n">
        <v>45505</v>
      </c>
      <c r="C215" s="5" t="s">
        <v>16</v>
      </c>
      <c r="D215" s="6"/>
      <c r="E215" s="6"/>
      <c r="F215" s="7" t="n">
        <f aca="false">D215-E215</f>
        <v>0</v>
      </c>
      <c r="G215" s="6" t="n">
        <v>130</v>
      </c>
      <c r="H215" s="6" t="n">
        <v>40</v>
      </c>
      <c r="I215" s="6" t="n">
        <v>100</v>
      </c>
      <c r="J215" s="8" t="n">
        <f aca="false">H215+G215+I215</f>
        <v>270</v>
      </c>
      <c r="K215" s="7" t="n">
        <f aca="false">F215-J215</f>
        <v>-270</v>
      </c>
      <c r="L215" s="1"/>
      <c r="M215" s="11"/>
      <c r="N215" s="1"/>
      <c r="O215" s="1"/>
      <c r="P215" s="1"/>
      <c r="Q215" s="1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customFormat="false" ht="15.75" hidden="false" customHeight="true" outlineLevel="0" collapsed="false">
      <c r="A216" s="1"/>
      <c r="B216" s="4" t="n">
        <v>45506</v>
      </c>
      <c r="C216" s="5" t="s">
        <v>17</v>
      </c>
      <c r="D216" s="6"/>
      <c r="E216" s="6"/>
      <c r="F216" s="7" t="n">
        <f aca="false">D216-E216</f>
        <v>0</v>
      </c>
      <c r="G216" s="6" t="n">
        <v>130</v>
      </c>
      <c r="H216" s="6" t="n">
        <v>40</v>
      </c>
      <c r="I216" s="6" t="n">
        <v>100</v>
      </c>
      <c r="J216" s="8" t="n">
        <f aca="false">H216+G216+I216</f>
        <v>270</v>
      </c>
      <c r="K216" s="7" t="n">
        <f aca="false">F216-J216</f>
        <v>-270</v>
      </c>
      <c r="L216" s="1"/>
      <c r="M216" s="11"/>
      <c r="N216" s="1"/>
      <c r="O216" s="1"/>
      <c r="P216" s="1"/>
      <c r="Q216" s="1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customFormat="false" ht="15.75" hidden="false" customHeight="true" outlineLevel="0" collapsed="false">
      <c r="A217" s="1"/>
      <c r="B217" s="4" t="n">
        <v>45507</v>
      </c>
      <c r="C217" s="5" t="s">
        <v>18</v>
      </c>
      <c r="D217" s="6"/>
      <c r="E217" s="6"/>
      <c r="F217" s="7" t="n">
        <f aca="false">D217-E217</f>
        <v>0</v>
      </c>
      <c r="G217" s="6" t="n">
        <v>130</v>
      </c>
      <c r="H217" s="6" t="n">
        <v>40</v>
      </c>
      <c r="I217" s="6" t="n">
        <v>100</v>
      </c>
      <c r="J217" s="8" t="n">
        <f aca="false">H217+G217+I217</f>
        <v>270</v>
      </c>
      <c r="K217" s="7" t="n">
        <f aca="false">F217-J217</f>
        <v>-270</v>
      </c>
      <c r="L217" s="1"/>
      <c r="M217" s="11"/>
      <c r="N217" s="1"/>
      <c r="O217" s="1"/>
      <c r="P217" s="1"/>
      <c r="Q217" s="1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customFormat="false" ht="15.75" hidden="false" customHeight="true" outlineLevel="0" collapsed="false">
      <c r="A218" s="1"/>
      <c r="B218" s="4" t="n">
        <v>45508</v>
      </c>
      <c r="C218" s="5" t="s">
        <v>19</v>
      </c>
      <c r="D218" s="6"/>
      <c r="E218" s="6"/>
      <c r="F218" s="7" t="n">
        <f aca="false">D218-E218</f>
        <v>0</v>
      </c>
      <c r="G218" s="6"/>
      <c r="H218" s="6"/>
      <c r="I218" s="6"/>
      <c r="J218" s="8" t="n">
        <f aca="false">H218+G218+I218</f>
        <v>0</v>
      </c>
      <c r="K218" s="7" t="n">
        <f aca="false">F218-J218</f>
        <v>0</v>
      </c>
      <c r="L218" s="1"/>
      <c r="M218" s="11"/>
      <c r="N218" s="1"/>
      <c r="O218" s="1"/>
      <c r="P218" s="1"/>
      <c r="Q218" s="1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customFormat="false" ht="15.75" hidden="false" customHeight="true" outlineLevel="0" collapsed="false">
      <c r="A219" s="1"/>
      <c r="B219" s="4" t="n">
        <v>45509</v>
      </c>
      <c r="C219" s="5" t="s">
        <v>13</v>
      </c>
      <c r="D219" s="6"/>
      <c r="E219" s="6"/>
      <c r="F219" s="7" t="n">
        <f aca="false">D219-E219</f>
        <v>0</v>
      </c>
      <c r="G219" s="6"/>
      <c r="H219" s="6"/>
      <c r="I219" s="6"/>
      <c r="J219" s="8" t="n">
        <f aca="false">H219+G219+I219</f>
        <v>0</v>
      </c>
      <c r="K219" s="7" t="n">
        <f aca="false">F219-J219</f>
        <v>0</v>
      </c>
      <c r="L219" s="1"/>
      <c r="M219" s="11"/>
      <c r="N219" s="1"/>
      <c r="O219" s="1"/>
      <c r="P219" s="1"/>
      <c r="Q219" s="1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customFormat="false" ht="15.75" hidden="false" customHeight="true" outlineLevel="0" collapsed="false">
      <c r="A220" s="1"/>
      <c r="B220" s="4" t="n">
        <v>45510</v>
      </c>
      <c r="C220" s="5" t="s">
        <v>14</v>
      </c>
      <c r="D220" s="6"/>
      <c r="E220" s="6"/>
      <c r="F220" s="7" t="n">
        <f aca="false">D220-E220</f>
        <v>0</v>
      </c>
      <c r="G220" s="6"/>
      <c r="H220" s="6"/>
      <c r="I220" s="6"/>
      <c r="J220" s="8" t="n">
        <f aca="false">H220+G220+I220</f>
        <v>0</v>
      </c>
      <c r="K220" s="7" t="n">
        <f aca="false">F220-J220</f>
        <v>0</v>
      </c>
      <c r="L220" s="1"/>
      <c r="M220" s="11"/>
      <c r="N220" s="1"/>
      <c r="O220" s="1"/>
      <c r="P220" s="1"/>
      <c r="Q220" s="1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customFormat="false" ht="15.75" hidden="false" customHeight="true" outlineLevel="0" collapsed="false">
      <c r="A221" s="1"/>
      <c r="B221" s="4" t="n">
        <v>45511</v>
      </c>
      <c r="C221" s="5" t="s">
        <v>15</v>
      </c>
      <c r="D221" s="6"/>
      <c r="E221" s="6"/>
      <c r="F221" s="7" t="n">
        <f aca="false">D221-E221</f>
        <v>0</v>
      </c>
      <c r="G221" s="6"/>
      <c r="H221" s="6"/>
      <c r="I221" s="6"/>
      <c r="J221" s="8" t="n">
        <f aca="false">H221+G221+I221</f>
        <v>0</v>
      </c>
      <c r="K221" s="7" t="n">
        <f aca="false">F221-J221</f>
        <v>0</v>
      </c>
      <c r="L221" s="1"/>
      <c r="M221" s="11"/>
      <c r="N221" s="1"/>
      <c r="O221" s="1"/>
      <c r="P221" s="1"/>
      <c r="Q221" s="1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customFormat="false" ht="15.75" hidden="false" customHeight="true" outlineLevel="0" collapsed="false">
      <c r="A222" s="1"/>
      <c r="B222" s="4" t="n">
        <v>45512</v>
      </c>
      <c r="C222" s="5" t="s">
        <v>16</v>
      </c>
      <c r="D222" s="6"/>
      <c r="E222" s="6"/>
      <c r="F222" s="7" t="n">
        <f aca="false">D222-E222</f>
        <v>0</v>
      </c>
      <c r="G222" s="6"/>
      <c r="H222" s="6"/>
      <c r="I222" s="6"/>
      <c r="J222" s="8" t="n">
        <f aca="false">H222+G222+I222</f>
        <v>0</v>
      </c>
      <c r="K222" s="7" t="n">
        <f aca="false">F222-J222</f>
        <v>0</v>
      </c>
      <c r="L222" s="1"/>
      <c r="M222" s="11"/>
      <c r="N222" s="1"/>
      <c r="O222" s="1"/>
      <c r="P222" s="1"/>
      <c r="Q222" s="1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customFormat="false" ht="15.75" hidden="false" customHeight="true" outlineLevel="0" collapsed="false">
      <c r="A223" s="1"/>
      <c r="B223" s="4" t="n">
        <v>45513</v>
      </c>
      <c r="C223" s="5" t="s">
        <v>17</v>
      </c>
      <c r="D223" s="6"/>
      <c r="E223" s="6"/>
      <c r="F223" s="7" t="n">
        <f aca="false">D223-E223</f>
        <v>0</v>
      </c>
      <c r="G223" s="6"/>
      <c r="H223" s="6"/>
      <c r="I223" s="6"/>
      <c r="J223" s="8" t="n">
        <f aca="false">H223+G223+I223</f>
        <v>0</v>
      </c>
      <c r="K223" s="7" t="n">
        <f aca="false">F223-J223</f>
        <v>0</v>
      </c>
      <c r="L223" s="1"/>
      <c r="M223" s="11"/>
      <c r="N223" s="1"/>
      <c r="O223" s="1"/>
      <c r="P223" s="1"/>
      <c r="Q223" s="1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customFormat="false" ht="15.75" hidden="false" customHeight="true" outlineLevel="0" collapsed="false">
      <c r="A224" s="1"/>
      <c r="B224" s="4" t="n">
        <v>45514</v>
      </c>
      <c r="C224" s="5" t="s">
        <v>18</v>
      </c>
      <c r="D224" s="6"/>
      <c r="E224" s="6"/>
      <c r="F224" s="7" t="n">
        <f aca="false">D224-E224</f>
        <v>0</v>
      </c>
      <c r="G224" s="6"/>
      <c r="H224" s="6"/>
      <c r="I224" s="6"/>
      <c r="J224" s="8" t="n">
        <f aca="false">H224+G224+I224</f>
        <v>0</v>
      </c>
      <c r="K224" s="7" t="n">
        <f aca="false">F224-J224</f>
        <v>0</v>
      </c>
      <c r="L224" s="1"/>
      <c r="M224" s="11"/>
      <c r="N224" s="1"/>
      <c r="O224" s="1"/>
      <c r="P224" s="1"/>
      <c r="Q224" s="1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false" ht="15.75" hidden="false" customHeight="true" outlineLevel="0" collapsed="false">
      <c r="A225" s="1"/>
      <c r="B225" s="4" t="n">
        <v>45515</v>
      </c>
      <c r="C225" s="5" t="s">
        <v>19</v>
      </c>
      <c r="D225" s="6"/>
      <c r="E225" s="6"/>
      <c r="F225" s="7" t="n">
        <f aca="false">D225-E225</f>
        <v>0</v>
      </c>
      <c r="G225" s="6"/>
      <c r="H225" s="6"/>
      <c r="I225" s="6"/>
      <c r="J225" s="8" t="n">
        <f aca="false">H225+G225+I225</f>
        <v>0</v>
      </c>
      <c r="K225" s="7" t="n">
        <f aca="false">F225-J225</f>
        <v>0</v>
      </c>
      <c r="L225" s="1"/>
      <c r="M225" s="11"/>
      <c r="N225" s="1"/>
      <c r="O225" s="1"/>
      <c r="P225" s="1"/>
      <c r="Q225" s="1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customFormat="false" ht="15.75" hidden="false" customHeight="true" outlineLevel="0" collapsed="false">
      <c r="A226" s="1"/>
      <c r="B226" s="4" t="n">
        <v>45516</v>
      </c>
      <c r="C226" s="5" t="s">
        <v>13</v>
      </c>
      <c r="D226" s="6"/>
      <c r="E226" s="6"/>
      <c r="F226" s="7" t="n">
        <f aca="false">D226-E226</f>
        <v>0</v>
      </c>
      <c r="G226" s="6"/>
      <c r="H226" s="6"/>
      <c r="I226" s="6"/>
      <c r="J226" s="8" t="n">
        <f aca="false">H226+G226+I226</f>
        <v>0</v>
      </c>
      <c r="K226" s="7" t="n">
        <f aca="false">F226-J226</f>
        <v>0</v>
      </c>
      <c r="L226" s="1"/>
      <c r="M226" s="11"/>
      <c r="N226" s="1"/>
      <c r="O226" s="1"/>
      <c r="P226" s="1"/>
      <c r="Q226" s="1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customFormat="false" ht="15.75" hidden="false" customHeight="true" outlineLevel="0" collapsed="false">
      <c r="A227" s="1"/>
      <c r="B227" s="4" t="n">
        <v>45517</v>
      </c>
      <c r="C227" s="5" t="s">
        <v>14</v>
      </c>
      <c r="D227" s="6"/>
      <c r="E227" s="6"/>
      <c r="F227" s="7" t="n">
        <f aca="false">D227-E227</f>
        <v>0</v>
      </c>
      <c r="G227" s="6"/>
      <c r="H227" s="6"/>
      <c r="I227" s="6"/>
      <c r="J227" s="8" t="n">
        <f aca="false">H227+G227+I227</f>
        <v>0</v>
      </c>
      <c r="K227" s="7" t="n">
        <f aca="false">F227-J227</f>
        <v>0</v>
      </c>
      <c r="L227" s="1"/>
      <c r="M227" s="11"/>
      <c r="N227" s="1"/>
      <c r="O227" s="1"/>
      <c r="P227" s="1"/>
      <c r="Q227" s="1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customFormat="false" ht="15.75" hidden="false" customHeight="true" outlineLevel="0" collapsed="false">
      <c r="A228" s="1"/>
      <c r="B228" s="4" t="n">
        <v>45518</v>
      </c>
      <c r="C228" s="5" t="s">
        <v>15</v>
      </c>
      <c r="D228" s="6"/>
      <c r="E228" s="6"/>
      <c r="F228" s="7" t="n">
        <f aca="false">D228-E228</f>
        <v>0</v>
      </c>
      <c r="G228" s="6"/>
      <c r="H228" s="6"/>
      <c r="I228" s="6"/>
      <c r="J228" s="8" t="n">
        <f aca="false">H228+G228+I228</f>
        <v>0</v>
      </c>
      <c r="K228" s="7" t="n">
        <f aca="false">F228-J228</f>
        <v>0</v>
      </c>
      <c r="L228" s="1"/>
      <c r="M228" s="11"/>
      <c r="N228" s="1"/>
      <c r="O228" s="1"/>
      <c r="P228" s="1"/>
      <c r="Q228" s="1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customFormat="false" ht="15.75" hidden="false" customHeight="true" outlineLevel="0" collapsed="false">
      <c r="A229" s="1"/>
      <c r="B229" s="4" t="n">
        <v>45519</v>
      </c>
      <c r="C229" s="5" t="s">
        <v>16</v>
      </c>
      <c r="D229" s="6"/>
      <c r="E229" s="6"/>
      <c r="F229" s="7" t="n">
        <f aca="false">D229-E229</f>
        <v>0</v>
      </c>
      <c r="G229" s="6"/>
      <c r="H229" s="6"/>
      <c r="I229" s="6"/>
      <c r="J229" s="8" t="n">
        <f aca="false">H229+G229+I229</f>
        <v>0</v>
      </c>
      <c r="K229" s="7" t="n">
        <f aca="false">F229-J229</f>
        <v>0</v>
      </c>
      <c r="L229" s="1"/>
      <c r="M229" s="11"/>
      <c r="N229" s="1"/>
      <c r="O229" s="1"/>
      <c r="P229" s="1"/>
      <c r="Q229" s="1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customFormat="false" ht="15.75" hidden="false" customHeight="true" outlineLevel="0" collapsed="false">
      <c r="A230" s="1"/>
      <c r="B230" s="4" t="n">
        <v>45520</v>
      </c>
      <c r="C230" s="5" t="s">
        <v>17</v>
      </c>
      <c r="D230" s="6"/>
      <c r="E230" s="6"/>
      <c r="F230" s="7" t="n">
        <f aca="false">D230-E230</f>
        <v>0</v>
      </c>
      <c r="G230" s="6"/>
      <c r="H230" s="6"/>
      <c r="I230" s="6"/>
      <c r="J230" s="8" t="n">
        <f aca="false">H230+G230+I230</f>
        <v>0</v>
      </c>
      <c r="K230" s="7" t="n">
        <f aca="false">F230-J230</f>
        <v>0</v>
      </c>
      <c r="L230" s="1"/>
      <c r="M230" s="11"/>
      <c r="N230" s="1"/>
      <c r="O230" s="1"/>
      <c r="P230" s="1"/>
      <c r="Q230" s="1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customFormat="false" ht="15.75" hidden="false" customHeight="true" outlineLevel="0" collapsed="false">
      <c r="A231" s="1"/>
      <c r="B231" s="4" t="n">
        <v>45521</v>
      </c>
      <c r="C231" s="5" t="s">
        <v>18</v>
      </c>
      <c r="D231" s="6"/>
      <c r="E231" s="6"/>
      <c r="F231" s="7" t="n">
        <f aca="false">D231-E231</f>
        <v>0</v>
      </c>
      <c r="G231" s="6"/>
      <c r="H231" s="6"/>
      <c r="I231" s="6"/>
      <c r="J231" s="8" t="n">
        <f aca="false">H231+G231+I231</f>
        <v>0</v>
      </c>
      <c r="K231" s="7" t="n">
        <f aca="false">F231-J231</f>
        <v>0</v>
      </c>
      <c r="L231" s="1"/>
      <c r="M231" s="11"/>
      <c r="N231" s="1"/>
      <c r="O231" s="1"/>
      <c r="P231" s="1"/>
      <c r="Q231" s="1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customFormat="false" ht="15.75" hidden="false" customHeight="true" outlineLevel="0" collapsed="false">
      <c r="A232" s="1"/>
      <c r="B232" s="4" t="n">
        <v>45522</v>
      </c>
      <c r="C232" s="5" t="s">
        <v>19</v>
      </c>
      <c r="D232" s="6"/>
      <c r="E232" s="6"/>
      <c r="F232" s="7" t="n">
        <f aca="false">D232-E232</f>
        <v>0</v>
      </c>
      <c r="G232" s="6"/>
      <c r="H232" s="6"/>
      <c r="I232" s="6"/>
      <c r="J232" s="8" t="n">
        <f aca="false">H232+G232+I232</f>
        <v>0</v>
      </c>
      <c r="K232" s="7" t="n">
        <f aca="false">F232-J232</f>
        <v>0</v>
      </c>
      <c r="L232" s="1"/>
      <c r="M232" s="11"/>
      <c r="N232" s="1"/>
      <c r="O232" s="1"/>
      <c r="P232" s="1"/>
      <c r="Q232" s="1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customFormat="false" ht="15.75" hidden="false" customHeight="true" outlineLevel="0" collapsed="false">
      <c r="A233" s="1"/>
      <c r="B233" s="4" t="n">
        <v>45523</v>
      </c>
      <c r="C233" s="5" t="s">
        <v>13</v>
      </c>
      <c r="D233" s="6"/>
      <c r="E233" s="6"/>
      <c r="F233" s="7" t="n">
        <f aca="false">D233-E233</f>
        <v>0</v>
      </c>
      <c r="G233" s="6"/>
      <c r="H233" s="6"/>
      <c r="I233" s="6"/>
      <c r="J233" s="8" t="n">
        <f aca="false">H233+G233+I233</f>
        <v>0</v>
      </c>
      <c r="K233" s="7" t="n">
        <f aca="false">F233-J233</f>
        <v>0</v>
      </c>
      <c r="L233" s="1"/>
      <c r="M233" s="11"/>
      <c r="N233" s="1"/>
      <c r="O233" s="1"/>
      <c r="P233" s="1"/>
      <c r="Q233" s="1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customFormat="false" ht="15.75" hidden="false" customHeight="true" outlineLevel="0" collapsed="false">
      <c r="A234" s="1"/>
      <c r="B234" s="4" t="n">
        <v>45524</v>
      </c>
      <c r="C234" s="5" t="s">
        <v>14</v>
      </c>
      <c r="D234" s="6"/>
      <c r="E234" s="6"/>
      <c r="F234" s="7" t="n">
        <f aca="false">D234-E234</f>
        <v>0</v>
      </c>
      <c r="G234" s="6"/>
      <c r="H234" s="6"/>
      <c r="I234" s="6"/>
      <c r="J234" s="8" t="n">
        <f aca="false">H234+G234+I234</f>
        <v>0</v>
      </c>
      <c r="K234" s="7" t="n">
        <f aca="false">F234-J234</f>
        <v>0</v>
      </c>
      <c r="L234" s="1"/>
      <c r="M234" s="11"/>
      <c r="N234" s="1"/>
      <c r="O234" s="1"/>
      <c r="P234" s="1"/>
      <c r="Q234" s="1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customFormat="false" ht="15.75" hidden="false" customHeight="true" outlineLevel="0" collapsed="false">
      <c r="A235" s="1"/>
      <c r="B235" s="4" t="n">
        <v>45525</v>
      </c>
      <c r="C235" s="5" t="s">
        <v>15</v>
      </c>
      <c r="D235" s="6"/>
      <c r="E235" s="6"/>
      <c r="F235" s="7" t="n">
        <f aca="false">D235-E235</f>
        <v>0</v>
      </c>
      <c r="G235" s="6"/>
      <c r="H235" s="6"/>
      <c r="I235" s="6"/>
      <c r="J235" s="8" t="n">
        <f aca="false">H235+G235+I235</f>
        <v>0</v>
      </c>
      <c r="K235" s="7" t="n">
        <f aca="false">F235-J235</f>
        <v>0</v>
      </c>
      <c r="L235" s="1"/>
      <c r="M235" s="11"/>
      <c r="N235" s="1"/>
      <c r="O235" s="1"/>
      <c r="P235" s="1"/>
      <c r="Q235" s="1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customFormat="false" ht="15.75" hidden="false" customHeight="true" outlineLevel="0" collapsed="false">
      <c r="A236" s="1"/>
      <c r="B236" s="4" t="n">
        <v>45526</v>
      </c>
      <c r="C236" s="5" t="s">
        <v>16</v>
      </c>
      <c r="D236" s="6"/>
      <c r="E236" s="6"/>
      <c r="F236" s="7" t="n">
        <f aca="false">D236-E236</f>
        <v>0</v>
      </c>
      <c r="G236" s="6"/>
      <c r="H236" s="6"/>
      <c r="I236" s="6"/>
      <c r="J236" s="8" t="n">
        <f aca="false">H236+G236+I236</f>
        <v>0</v>
      </c>
      <c r="K236" s="7" t="n">
        <f aca="false">F236-J236</f>
        <v>0</v>
      </c>
      <c r="L236" s="1"/>
      <c r="M236" s="11"/>
      <c r="N236" s="1"/>
      <c r="O236" s="1"/>
      <c r="P236" s="1"/>
      <c r="Q236" s="1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customFormat="false" ht="15.75" hidden="false" customHeight="true" outlineLevel="0" collapsed="false">
      <c r="A237" s="1"/>
      <c r="B237" s="4" t="n">
        <v>45527</v>
      </c>
      <c r="C237" s="5" t="s">
        <v>17</v>
      </c>
      <c r="D237" s="6"/>
      <c r="E237" s="6"/>
      <c r="F237" s="7" t="n">
        <f aca="false">D237-E237</f>
        <v>0</v>
      </c>
      <c r="G237" s="6"/>
      <c r="H237" s="6"/>
      <c r="I237" s="6"/>
      <c r="J237" s="8" t="n">
        <f aca="false">H237+G237+I237</f>
        <v>0</v>
      </c>
      <c r="K237" s="7" t="n">
        <f aca="false">F237-J237</f>
        <v>0</v>
      </c>
      <c r="L237" s="1"/>
      <c r="M237" s="11"/>
      <c r="N237" s="1"/>
      <c r="O237" s="1"/>
      <c r="P237" s="1"/>
      <c r="Q237" s="1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customFormat="false" ht="15.75" hidden="false" customHeight="true" outlineLevel="0" collapsed="false">
      <c r="A238" s="1"/>
      <c r="B238" s="4" t="n">
        <v>45528</v>
      </c>
      <c r="C238" s="5" t="s">
        <v>18</v>
      </c>
      <c r="D238" s="6"/>
      <c r="E238" s="6"/>
      <c r="F238" s="7" t="n">
        <f aca="false">D238-E238</f>
        <v>0</v>
      </c>
      <c r="G238" s="6"/>
      <c r="H238" s="6"/>
      <c r="I238" s="6"/>
      <c r="J238" s="8" t="n">
        <f aca="false">H238+G238+I238</f>
        <v>0</v>
      </c>
      <c r="K238" s="7" t="n">
        <f aca="false">F238-J238</f>
        <v>0</v>
      </c>
      <c r="L238" s="1"/>
      <c r="M238" s="11"/>
      <c r="N238" s="1"/>
      <c r="O238" s="1"/>
      <c r="P238" s="1"/>
      <c r="Q238" s="1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customFormat="false" ht="15.75" hidden="false" customHeight="true" outlineLevel="0" collapsed="false">
      <c r="A239" s="1"/>
      <c r="B239" s="4" t="n">
        <v>45529</v>
      </c>
      <c r="C239" s="5" t="s">
        <v>19</v>
      </c>
      <c r="D239" s="6"/>
      <c r="E239" s="6"/>
      <c r="F239" s="7" t="n">
        <f aca="false">D239-E239</f>
        <v>0</v>
      </c>
      <c r="G239" s="6"/>
      <c r="H239" s="6"/>
      <c r="I239" s="6"/>
      <c r="J239" s="8" t="n">
        <f aca="false">H239+G239+I239</f>
        <v>0</v>
      </c>
      <c r="K239" s="7" t="n">
        <f aca="false">F239-J239</f>
        <v>0</v>
      </c>
      <c r="L239" s="1"/>
      <c r="M239" s="11"/>
      <c r="N239" s="1"/>
      <c r="O239" s="1"/>
      <c r="P239" s="1"/>
      <c r="Q239" s="1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customFormat="false" ht="15.75" hidden="false" customHeight="true" outlineLevel="0" collapsed="false">
      <c r="A240" s="1"/>
      <c r="B240" s="4" t="n">
        <v>45530</v>
      </c>
      <c r="C240" s="5" t="s">
        <v>13</v>
      </c>
      <c r="D240" s="6"/>
      <c r="E240" s="6"/>
      <c r="F240" s="7" t="n">
        <f aca="false">D240-E240</f>
        <v>0</v>
      </c>
      <c r="G240" s="6"/>
      <c r="H240" s="6"/>
      <c r="I240" s="6"/>
      <c r="J240" s="8" t="n">
        <f aca="false">H240+G240+I240</f>
        <v>0</v>
      </c>
      <c r="K240" s="7" t="n">
        <f aca="false">F240-J240</f>
        <v>0</v>
      </c>
      <c r="L240" s="1"/>
      <c r="M240" s="11"/>
      <c r="N240" s="1"/>
      <c r="O240" s="1"/>
      <c r="P240" s="1"/>
      <c r="Q240" s="1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customFormat="false" ht="15.75" hidden="false" customHeight="true" outlineLevel="0" collapsed="false">
      <c r="A241" s="1"/>
      <c r="B241" s="4" t="n">
        <v>45531</v>
      </c>
      <c r="C241" s="5" t="s">
        <v>14</v>
      </c>
      <c r="D241" s="6"/>
      <c r="E241" s="6"/>
      <c r="F241" s="7" t="n">
        <f aca="false">D241-E241</f>
        <v>0</v>
      </c>
      <c r="G241" s="6"/>
      <c r="H241" s="6"/>
      <c r="I241" s="6"/>
      <c r="J241" s="8" t="n">
        <f aca="false">H241+G241+I241</f>
        <v>0</v>
      </c>
      <c r="K241" s="7" t="n">
        <f aca="false">F241-J241</f>
        <v>0</v>
      </c>
      <c r="L241" s="1"/>
      <c r="M241" s="11"/>
      <c r="N241" s="1"/>
      <c r="O241" s="1"/>
      <c r="P241" s="1"/>
      <c r="Q241" s="1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customFormat="false" ht="15.75" hidden="false" customHeight="true" outlineLevel="0" collapsed="false">
      <c r="A242" s="1"/>
      <c r="B242" s="4" t="n">
        <v>45532</v>
      </c>
      <c r="C242" s="5" t="s">
        <v>15</v>
      </c>
      <c r="D242" s="6"/>
      <c r="E242" s="6"/>
      <c r="F242" s="7" t="n">
        <f aca="false">D242-E242</f>
        <v>0</v>
      </c>
      <c r="G242" s="6"/>
      <c r="H242" s="6"/>
      <c r="I242" s="6"/>
      <c r="J242" s="8" t="n">
        <f aca="false">H242+G242+I242</f>
        <v>0</v>
      </c>
      <c r="K242" s="7" t="n">
        <f aca="false">F242-J242</f>
        <v>0</v>
      </c>
      <c r="L242" s="1"/>
      <c r="M242" s="11"/>
      <c r="N242" s="1"/>
      <c r="O242" s="1"/>
      <c r="P242" s="1"/>
      <c r="Q242" s="1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customFormat="false" ht="15.75" hidden="false" customHeight="true" outlineLevel="0" collapsed="false">
      <c r="A243" s="1"/>
      <c r="B243" s="4" t="n">
        <v>45533</v>
      </c>
      <c r="C243" s="5" t="s">
        <v>16</v>
      </c>
      <c r="D243" s="6"/>
      <c r="E243" s="6"/>
      <c r="F243" s="7" t="n">
        <f aca="false">D243-E243</f>
        <v>0</v>
      </c>
      <c r="G243" s="6"/>
      <c r="H243" s="6"/>
      <c r="I243" s="6"/>
      <c r="J243" s="8" t="n">
        <f aca="false">H243+G243+I243</f>
        <v>0</v>
      </c>
      <c r="K243" s="7" t="n">
        <f aca="false">F243-J243</f>
        <v>0</v>
      </c>
      <c r="L243" s="1"/>
      <c r="M243" s="11"/>
      <c r="N243" s="1"/>
      <c r="O243" s="1"/>
      <c r="P243" s="1"/>
      <c r="Q243" s="1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customFormat="false" ht="15.75" hidden="false" customHeight="true" outlineLevel="0" collapsed="false">
      <c r="A244" s="1"/>
      <c r="B244" s="4" t="n">
        <v>45534</v>
      </c>
      <c r="C244" s="5" t="s">
        <v>17</v>
      </c>
      <c r="D244" s="6"/>
      <c r="E244" s="6"/>
      <c r="F244" s="7" t="n">
        <f aca="false">D244-E244</f>
        <v>0</v>
      </c>
      <c r="G244" s="6"/>
      <c r="H244" s="6"/>
      <c r="I244" s="6"/>
      <c r="J244" s="8" t="n">
        <f aca="false">H244+G244+I244</f>
        <v>0</v>
      </c>
      <c r="K244" s="7" t="n">
        <f aca="false">F244-J244</f>
        <v>0</v>
      </c>
      <c r="L244" s="1"/>
      <c r="M244" s="11"/>
      <c r="N244" s="1"/>
      <c r="O244" s="1"/>
      <c r="P244" s="1"/>
      <c r="Q244" s="1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customFormat="false" ht="15.75" hidden="false" customHeight="true" outlineLevel="0" collapsed="false">
      <c r="A245" s="1"/>
      <c r="B245" s="4" t="n">
        <v>45535</v>
      </c>
      <c r="C245" s="5" t="s">
        <v>18</v>
      </c>
      <c r="D245" s="6"/>
      <c r="E245" s="6"/>
      <c r="F245" s="7" t="n">
        <f aca="false">D245-E245</f>
        <v>0</v>
      </c>
      <c r="G245" s="6"/>
      <c r="H245" s="6"/>
      <c r="I245" s="6"/>
      <c r="J245" s="8" t="n">
        <f aca="false">H245+G245+I245</f>
        <v>0</v>
      </c>
      <c r="K245" s="7" t="n">
        <f aca="false">F245-J245</f>
        <v>0</v>
      </c>
      <c r="L245" s="1"/>
      <c r="M245" s="11"/>
      <c r="N245" s="1"/>
      <c r="O245" s="1"/>
      <c r="P245" s="1"/>
      <c r="Q245" s="1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customFormat="false" ht="15.75" hidden="false" customHeight="true" outlineLevel="0" collapsed="false">
      <c r="A246" s="1"/>
      <c r="B246" s="4" t="n">
        <v>45536</v>
      </c>
      <c r="C246" s="5" t="s">
        <v>19</v>
      </c>
      <c r="D246" s="6"/>
      <c r="E246" s="6"/>
      <c r="F246" s="7" t="n">
        <f aca="false">D246-E246</f>
        <v>0</v>
      </c>
      <c r="G246" s="6"/>
      <c r="H246" s="6"/>
      <c r="I246" s="6"/>
      <c r="J246" s="8" t="n">
        <f aca="false">H246+G246+I246</f>
        <v>0</v>
      </c>
      <c r="K246" s="7" t="n">
        <f aca="false">F246-J246</f>
        <v>0</v>
      </c>
      <c r="L246" s="1"/>
      <c r="M246" s="11"/>
      <c r="N246" s="1"/>
      <c r="O246" s="1"/>
      <c r="P246" s="1"/>
      <c r="Q246" s="1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customFormat="false" ht="15.75" hidden="false" customHeight="true" outlineLevel="0" collapsed="false">
      <c r="A247" s="1"/>
      <c r="B247" s="4" t="n">
        <v>45537</v>
      </c>
      <c r="C247" s="5" t="s">
        <v>13</v>
      </c>
      <c r="D247" s="6"/>
      <c r="E247" s="6"/>
      <c r="F247" s="7" t="n">
        <f aca="false">D247-E247</f>
        <v>0</v>
      </c>
      <c r="G247" s="6"/>
      <c r="H247" s="6"/>
      <c r="I247" s="6"/>
      <c r="J247" s="8" t="n">
        <f aca="false">H247+G247+I247</f>
        <v>0</v>
      </c>
      <c r="K247" s="7" t="n">
        <f aca="false">F247-J247</f>
        <v>0</v>
      </c>
      <c r="L247" s="1"/>
      <c r="M247" s="11"/>
      <c r="N247" s="1"/>
      <c r="O247" s="1"/>
      <c r="P247" s="1"/>
      <c r="Q247" s="1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customFormat="false" ht="15.75" hidden="false" customHeight="true" outlineLevel="0" collapsed="false">
      <c r="A248" s="1"/>
      <c r="B248" s="4" t="n">
        <v>45538</v>
      </c>
      <c r="C248" s="5" t="s">
        <v>14</v>
      </c>
      <c r="D248" s="6"/>
      <c r="E248" s="6"/>
      <c r="F248" s="7" t="n">
        <f aca="false">D248-E248</f>
        <v>0</v>
      </c>
      <c r="G248" s="6"/>
      <c r="H248" s="6"/>
      <c r="I248" s="6"/>
      <c r="J248" s="8" t="n">
        <f aca="false">H248+G248+I248</f>
        <v>0</v>
      </c>
      <c r="K248" s="7" t="n">
        <f aca="false">F248-J248</f>
        <v>0</v>
      </c>
      <c r="L248" s="1"/>
      <c r="M248" s="11"/>
      <c r="N248" s="1"/>
      <c r="O248" s="1"/>
      <c r="P248" s="1"/>
      <c r="Q248" s="1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customFormat="false" ht="15.75" hidden="false" customHeight="true" outlineLevel="0" collapsed="false">
      <c r="A249" s="1"/>
      <c r="B249" s="4" t="n">
        <v>45539</v>
      </c>
      <c r="C249" s="5" t="s">
        <v>15</v>
      </c>
      <c r="D249" s="6"/>
      <c r="E249" s="6"/>
      <c r="F249" s="7" t="n">
        <f aca="false">D249-E249</f>
        <v>0</v>
      </c>
      <c r="G249" s="6"/>
      <c r="H249" s="6"/>
      <c r="I249" s="6"/>
      <c r="J249" s="8" t="n">
        <f aca="false">H249+G249+I249</f>
        <v>0</v>
      </c>
      <c r="K249" s="7" t="n">
        <f aca="false">F249-J249</f>
        <v>0</v>
      </c>
      <c r="L249" s="1"/>
      <c r="M249" s="11"/>
      <c r="N249" s="1"/>
      <c r="O249" s="1"/>
      <c r="P249" s="1"/>
      <c r="Q249" s="1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customFormat="false" ht="15.75" hidden="false" customHeight="true" outlineLevel="0" collapsed="false">
      <c r="A250" s="1"/>
      <c r="B250" s="4" t="n">
        <v>45540</v>
      </c>
      <c r="C250" s="5" t="s">
        <v>16</v>
      </c>
      <c r="D250" s="6"/>
      <c r="E250" s="6"/>
      <c r="F250" s="7" t="n">
        <f aca="false">D250-E250</f>
        <v>0</v>
      </c>
      <c r="G250" s="6"/>
      <c r="H250" s="6"/>
      <c r="I250" s="6"/>
      <c r="J250" s="8" t="n">
        <f aca="false">H250+G250+I250</f>
        <v>0</v>
      </c>
      <c r="K250" s="7" t="n">
        <f aca="false">F250-J250</f>
        <v>0</v>
      </c>
      <c r="L250" s="1"/>
      <c r="M250" s="11"/>
      <c r="N250" s="1"/>
      <c r="O250" s="1"/>
      <c r="P250" s="1"/>
      <c r="Q250" s="1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customFormat="false" ht="15.75" hidden="false" customHeight="true" outlineLevel="0" collapsed="false">
      <c r="A251" s="1"/>
      <c r="B251" s="4" t="n">
        <v>45541</v>
      </c>
      <c r="C251" s="5" t="s">
        <v>17</v>
      </c>
      <c r="D251" s="6"/>
      <c r="E251" s="6"/>
      <c r="F251" s="7" t="n">
        <f aca="false">D251-E251</f>
        <v>0</v>
      </c>
      <c r="G251" s="6"/>
      <c r="H251" s="6"/>
      <c r="I251" s="6"/>
      <c r="J251" s="8" t="n">
        <f aca="false">H251+G251+I251</f>
        <v>0</v>
      </c>
      <c r="K251" s="7" t="n">
        <f aca="false">F251-J251</f>
        <v>0</v>
      </c>
      <c r="L251" s="1"/>
      <c r="M251" s="11"/>
      <c r="N251" s="1"/>
      <c r="O251" s="1"/>
      <c r="P251" s="1"/>
      <c r="Q251" s="1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customFormat="false" ht="15.75" hidden="false" customHeight="true" outlineLevel="0" collapsed="false">
      <c r="A252" s="1"/>
      <c r="B252" s="4" t="n">
        <v>45542</v>
      </c>
      <c r="C252" s="5" t="s">
        <v>18</v>
      </c>
      <c r="D252" s="6"/>
      <c r="E252" s="6"/>
      <c r="F252" s="7" t="n">
        <f aca="false">D252-E252</f>
        <v>0</v>
      </c>
      <c r="G252" s="6"/>
      <c r="H252" s="6"/>
      <c r="I252" s="6"/>
      <c r="J252" s="8" t="n">
        <f aca="false">H252+G252+I252</f>
        <v>0</v>
      </c>
      <c r="K252" s="7" t="n">
        <f aca="false">F252-J252</f>
        <v>0</v>
      </c>
      <c r="L252" s="1"/>
      <c r="M252" s="11"/>
      <c r="N252" s="1"/>
      <c r="O252" s="1"/>
      <c r="P252" s="1"/>
      <c r="Q252" s="1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customFormat="false" ht="15.75" hidden="false" customHeight="true" outlineLevel="0" collapsed="false">
      <c r="A253" s="1"/>
      <c r="B253" s="4" t="n">
        <v>45543</v>
      </c>
      <c r="C253" s="5" t="s">
        <v>19</v>
      </c>
      <c r="D253" s="6"/>
      <c r="E253" s="6"/>
      <c r="F253" s="7" t="n">
        <f aca="false">D253-E253</f>
        <v>0</v>
      </c>
      <c r="G253" s="6"/>
      <c r="H253" s="6"/>
      <c r="I253" s="6"/>
      <c r="J253" s="8" t="n">
        <f aca="false">H253+G253+I253</f>
        <v>0</v>
      </c>
      <c r="K253" s="7" t="n">
        <f aca="false">F253-J253</f>
        <v>0</v>
      </c>
      <c r="L253" s="1"/>
      <c r="M253" s="11"/>
      <c r="N253" s="1"/>
      <c r="O253" s="1"/>
      <c r="P253" s="1"/>
      <c r="Q253" s="1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customFormat="false" ht="15.75" hidden="false" customHeight="true" outlineLevel="0" collapsed="false">
      <c r="A254" s="1"/>
      <c r="B254" s="4" t="n">
        <v>45544</v>
      </c>
      <c r="C254" s="5" t="s">
        <v>13</v>
      </c>
      <c r="D254" s="6"/>
      <c r="E254" s="6"/>
      <c r="F254" s="7" t="n">
        <f aca="false">D254-E254</f>
        <v>0</v>
      </c>
      <c r="G254" s="6"/>
      <c r="H254" s="6"/>
      <c r="I254" s="6"/>
      <c r="J254" s="8" t="n">
        <f aca="false">H254+G254+I254</f>
        <v>0</v>
      </c>
      <c r="K254" s="7" t="n">
        <f aca="false">F254-J254</f>
        <v>0</v>
      </c>
      <c r="L254" s="1"/>
      <c r="M254" s="11"/>
      <c r="N254" s="1"/>
      <c r="O254" s="1"/>
      <c r="P254" s="1"/>
      <c r="Q254" s="1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customFormat="false" ht="15.75" hidden="false" customHeight="true" outlineLevel="0" collapsed="false">
      <c r="A255" s="1"/>
      <c r="B255" s="4" t="n">
        <v>45545</v>
      </c>
      <c r="C255" s="5" t="s">
        <v>14</v>
      </c>
      <c r="D255" s="6"/>
      <c r="E255" s="6"/>
      <c r="F255" s="7" t="n">
        <f aca="false">D255-E255</f>
        <v>0</v>
      </c>
      <c r="G255" s="6"/>
      <c r="H255" s="6"/>
      <c r="I255" s="6"/>
      <c r="J255" s="8" t="n">
        <f aca="false">H255+G255+I255</f>
        <v>0</v>
      </c>
      <c r="K255" s="7" t="n">
        <f aca="false">F255-J255</f>
        <v>0</v>
      </c>
      <c r="L255" s="1"/>
      <c r="M255" s="11"/>
      <c r="N255" s="1"/>
      <c r="O255" s="1"/>
      <c r="P255" s="1"/>
      <c r="Q255" s="1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customFormat="false" ht="15.75" hidden="false" customHeight="true" outlineLevel="0" collapsed="false">
      <c r="A256" s="1"/>
      <c r="B256" s="4" t="n">
        <v>45546</v>
      </c>
      <c r="C256" s="5" t="s">
        <v>15</v>
      </c>
      <c r="D256" s="6"/>
      <c r="E256" s="6"/>
      <c r="F256" s="7" t="n">
        <f aca="false">D256-E256</f>
        <v>0</v>
      </c>
      <c r="G256" s="6"/>
      <c r="H256" s="6"/>
      <c r="I256" s="6"/>
      <c r="J256" s="8" t="n">
        <f aca="false">H256+G256+I256</f>
        <v>0</v>
      </c>
      <c r="K256" s="7" t="n">
        <f aca="false">F256-J256</f>
        <v>0</v>
      </c>
      <c r="L256" s="1"/>
      <c r="M256" s="11"/>
      <c r="N256" s="1"/>
      <c r="O256" s="1"/>
      <c r="P256" s="1"/>
      <c r="Q256" s="1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customFormat="false" ht="15.75" hidden="false" customHeight="true" outlineLevel="0" collapsed="false">
      <c r="A257" s="1"/>
      <c r="B257" s="4" t="n">
        <v>45547</v>
      </c>
      <c r="C257" s="5" t="s">
        <v>16</v>
      </c>
      <c r="D257" s="6"/>
      <c r="E257" s="6"/>
      <c r="F257" s="7" t="n">
        <f aca="false">D257-E257</f>
        <v>0</v>
      </c>
      <c r="G257" s="6"/>
      <c r="H257" s="6"/>
      <c r="I257" s="6"/>
      <c r="J257" s="8" t="n">
        <f aca="false">H257+G257+I257</f>
        <v>0</v>
      </c>
      <c r="K257" s="7" t="n">
        <f aca="false">F257-J257</f>
        <v>0</v>
      </c>
      <c r="L257" s="1"/>
      <c r="M257" s="11"/>
      <c r="N257" s="1"/>
      <c r="O257" s="1"/>
      <c r="P257" s="1"/>
      <c r="Q257" s="1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customFormat="false" ht="15.75" hidden="false" customHeight="true" outlineLevel="0" collapsed="false">
      <c r="A258" s="1"/>
      <c r="B258" s="4" t="n">
        <v>45548</v>
      </c>
      <c r="C258" s="5" t="s">
        <v>17</v>
      </c>
      <c r="D258" s="6"/>
      <c r="E258" s="6"/>
      <c r="F258" s="7" t="n">
        <f aca="false">D258-E258</f>
        <v>0</v>
      </c>
      <c r="G258" s="6"/>
      <c r="H258" s="6"/>
      <c r="I258" s="6"/>
      <c r="J258" s="8" t="n">
        <f aca="false">H258+G258+I258</f>
        <v>0</v>
      </c>
      <c r="K258" s="7" t="n">
        <f aca="false">F258-J258</f>
        <v>0</v>
      </c>
      <c r="L258" s="1"/>
      <c r="M258" s="11"/>
      <c r="N258" s="1"/>
      <c r="O258" s="1"/>
      <c r="P258" s="1"/>
      <c r="Q258" s="1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customFormat="false" ht="15.75" hidden="false" customHeight="true" outlineLevel="0" collapsed="false">
      <c r="A259" s="1"/>
      <c r="B259" s="4" t="n">
        <v>45549</v>
      </c>
      <c r="C259" s="5" t="s">
        <v>18</v>
      </c>
      <c r="D259" s="6"/>
      <c r="E259" s="6"/>
      <c r="F259" s="7" t="n">
        <f aca="false">D259-E259</f>
        <v>0</v>
      </c>
      <c r="G259" s="6"/>
      <c r="H259" s="6"/>
      <c r="I259" s="6"/>
      <c r="J259" s="8" t="n">
        <f aca="false">H259+G259+I259</f>
        <v>0</v>
      </c>
      <c r="K259" s="7" t="n">
        <f aca="false">F259-J259</f>
        <v>0</v>
      </c>
      <c r="L259" s="1"/>
      <c r="M259" s="11"/>
      <c r="N259" s="1"/>
      <c r="O259" s="1"/>
      <c r="P259" s="1"/>
      <c r="Q259" s="1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customFormat="false" ht="15.75" hidden="false" customHeight="true" outlineLevel="0" collapsed="false">
      <c r="A260" s="1"/>
      <c r="B260" s="4" t="n">
        <v>45550</v>
      </c>
      <c r="C260" s="5" t="s">
        <v>19</v>
      </c>
      <c r="D260" s="6"/>
      <c r="E260" s="6"/>
      <c r="F260" s="7" t="n">
        <f aca="false">D260-E260</f>
        <v>0</v>
      </c>
      <c r="G260" s="6"/>
      <c r="H260" s="6"/>
      <c r="I260" s="6"/>
      <c r="J260" s="8" t="n">
        <f aca="false">H260+G260+I260</f>
        <v>0</v>
      </c>
      <c r="K260" s="7" t="n">
        <f aca="false">F260-J260</f>
        <v>0</v>
      </c>
      <c r="L260" s="1"/>
      <c r="M260" s="11"/>
      <c r="N260" s="1"/>
      <c r="O260" s="1"/>
      <c r="P260" s="1"/>
      <c r="Q260" s="1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customFormat="false" ht="15.75" hidden="false" customHeight="true" outlineLevel="0" collapsed="false">
      <c r="A261" s="1"/>
      <c r="B261" s="4" t="n">
        <v>45551</v>
      </c>
      <c r="C261" s="5" t="s">
        <v>13</v>
      </c>
      <c r="D261" s="6"/>
      <c r="E261" s="6"/>
      <c r="F261" s="7" t="n">
        <f aca="false">D261-E261</f>
        <v>0</v>
      </c>
      <c r="G261" s="6"/>
      <c r="H261" s="6"/>
      <c r="I261" s="6"/>
      <c r="J261" s="8" t="n">
        <f aca="false">H261+G261+I261</f>
        <v>0</v>
      </c>
      <c r="K261" s="7" t="n">
        <f aca="false">F261-J261</f>
        <v>0</v>
      </c>
      <c r="L261" s="1"/>
      <c r="M261" s="11"/>
      <c r="N261" s="1"/>
      <c r="O261" s="1"/>
      <c r="P261" s="1"/>
      <c r="Q261" s="1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customFormat="false" ht="15.75" hidden="false" customHeight="true" outlineLevel="0" collapsed="false">
      <c r="A262" s="1"/>
      <c r="B262" s="4" t="n">
        <v>45552</v>
      </c>
      <c r="C262" s="5" t="s">
        <v>14</v>
      </c>
      <c r="D262" s="6"/>
      <c r="E262" s="6"/>
      <c r="F262" s="7" t="n">
        <f aca="false">D262-E262</f>
        <v>0</v>
      </c>
      <c r="G262" s="6"/>
      <c r="H262" s="6"/>
      <c r="I262" s="6"/>
      <c r="J262" s="8" t="n">
        <f aca="false">H262+G262+I262</f>
        <v>0</v>
      </c>
      <c r="K262" s="7" t="n">
        <f aca="false">F262-J262</f>
        <v>0</v>
      </c>
      <c r="L262" s="1"/>
      <c r="M262" s="11"/>
      <c r="N262" s="1"/>
      <c r="O262" s="1"/>
      <c r="P262" s="1"/>
      <c r="Q262" s="1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customFormat="false" ht="15.75" hidden="false" customHeight="true" outlineLevel="0" collapsed="false">
      <c r="A263" s="1"/>
      <c r="B263" s="4" t="n">
        <v>45553</v>
      </c>
      <c r="C263" s="5" t="s">
        <v>15</v>
      </c>
      <c r="D263" s="6"/>
      <c r="E263" s="6"/>
      <c r="F263" s="7" t="n">
        <f aca="false">D263-E263</f>
        <v>0</v>
      </c>
      <c r="G263" s="6"/>
      <c r="H263" s="6"/>
      <c r="I263" s="6"/>
      <c r="J263" s="8" t="n">
        <f aca="false">H263+G263+I263</f>
        <v>0</v>
      </c>
      <c r="K263" s="7" t="n">
        <f aca="false">F263-J263</f>
        <v>0</v>
      </c>
      <c r="L263" s="1"/>
      <c r="M263" s="11"/>
      <c r="N263" s="1"/>
      <c r="O263" s="1"/>
      <c r="P263" s="1"/>
      <c r="Q263" s="1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customFormat="false" ht="15.75" hidden="false" customHeight="true" outlineLevel="0" collapsed="false">
      <c r="A264" s="1"/>
      <c r="B264" s="4" t="n">
        <v>45554</v>
      </c>
      <c r="C264" s="5" t="s">
        <v>16</v>
      </c>
      <c r="D264" s="6"/>
      <c r="E264" s="6"/>
      <c r="F264" s="7" t="n">
        <f aca="false">D264-E264</f>
        <v>0</v>
      </c>
      <c r="G264" s="6"/>
      <c r="H264" s="6"/>
      <c r="I264" s="6"/>
      <c r="J264" s="8" t="n">
        <f aca="false">H264+G264+I264</f>
        <v>0</v>
      </c>
      <c r="K264" s="7" t="n">
        <f aca="false">F264-J264</f>
        <v>0</v>
      </c>
      <c r="L264" s="1"/>
      <c r="M264" s="11"/>
      <c r="N264" s="1"/>
      <c r="O264" s="1"/>
      <c r="P264" s="1"/>
      <c r="Q264" s="1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customFormat="false" ht="15.75" hidden="false" customHeight="true" outlineLevel="0" collapsed="false">
      <c r="A265" s="1"/>
      <c r="B265" s="4" t="n">
        <v>45555</v>
      </c>
      <c r="C265" s="5" t="s">
        <v>17</v>
      </c>
      <c r="D265" s="6"/>
      <c r="E265" s="6"/>
      <c r="F265" s="7" t="n">
        <f aca="false">D265-E265</f>
        <v>0</v>
      </c>
      <c r="G265" s="6"/>
      <c r="H265" s="6"/>
      <c r="I265" s="6"/>
      <c r="J265" s="8" t="n">
        <f aca="false">H265+G265+I265</f>
        <v>0</v>
      </c>
      <c r="K265" s="7" t="n">
        <f aca="false">F265-J265</f>
        <v>0</v>
      </c>
      <c r="L265" s="1"/>
      <c r="M265" s="11"/>
      <c r="N265" s="1"/>
      <c r="O265" s="1"/>
      <c r="P265" s="1"/>
      <c r="Q265" s="1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customFormat="false" ht="15.75" hidden="false" customHeight="true" outlineLevel="0" collapsed="false">
      <c r="A266" s="1"/>
      <c r="B266" s="4" t="n">
        <v>45556</v>
      </c>
      <c r="C266" s="5" t="s">
        <v>18</v>
      </c>
      <c r="D266" s="6"/>
      <c r="E266" s="6"/>
      <c r="F266" s="7" t="n">
        <f aca="false">D266-E266</f>
        <v>0</v>
      </c>
      <c r="G266" s="6"/>
      <c r="H266" s="6"/>
      <c r="I266" s="6"/>
      <c r="J266" s="8" t="n">
        <f aca="false">H266+G266+I266</f>
        <v>0</v>
      </c>
      <c r="K266" s="7" t="n">
        <f aca="false">F266-J266</f>
        <v>0</v>
      </c>
      <c r="L266" s="1"/>
      <c r="M266" s="11"/>
      <c r="N266" s="1"/>
      <c r="O266" s="1"/>
      <c r="P266" s="1"/>
      <c r="Q266" s="1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customFormat="false" ht="15.75" hidden="false" customHeight="true" outlineLevel="0" collapsed="false">
      <c r="A267" s="1"/>
      <c r="B267" s="4" t="n">
        <v>45557</v>
      </c>
      <c r="C267" s="5" t="s">
        <v>19</v>
      </c>
      <c r="D267" s="6"/>
      <c r="E267" s="6"/>
      <c r="F267" s="7" t="n">
        <f aca="false">D267-E267</f>
        <v>0</v>
      </c>
      <c r="G267" s="6"/>
      <c r="H267" s="6"/>
      <c r="I267" s="6"/>
      <c r="J267" s="8" t="n">
        <f aca="false">H267+G267+I267</f>
        <v>0</v>
      </c>
      <c r="K267" s="7" t="n">
        <f aca="false">F267-J267</f>
        <v>0</v>
      </c>
      <c r="L267" s="1"/>
      <c r="M267" s="11"/>
      <c r="N267" s="1"/>
      <c r="O267" s="1"/>
      <c r="P267" s="1"/>
      <c r="Q267" s="1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customFormat="false" ht="15.75" hidden="false" customHeight="true" outlineLevel="0" collapsed="false">
      <c r="A268" s="1"/>
      <c r="B268" s="4" t="n">
        <v>45558</v>
      </c>
      <c r="C268" s="5" t="s">
        <v>13</v>
      </c>
      <c r="D268" s="6"/>
      <c r="E268" s="6"/>
      <c r="F268" s="7" t="n">
        <f aca="false">D268-E268</f>
        <v>0</v>
      </c>
      <c r="G268" s="6"/>
      <c r="H268" s="6"/>
      <c r="I268" s="6"/>
      <c r="J268" s="8" t="n">
        <f aca="false">H268+G268+I268</f>
        <v>0</v>
      </c>
      <c r="K268" s="7" t="n">
        <f aca="false">F268-J268</f>
        <v>0</v>
      </c>
      <c r="L268" s="1"/>
      <c r="M268" s="11"/>
      <c r="N268" s="1"/>
      <c r="O268" s="1"/>
      <c r="P268" s="1"/>
      <c r="Q268" s="1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customFormat="false" ht="15.75" hidden="false" customHeight="true" outlineLevel="0" collapsed="false">
      <c r="A269" s="1"/>
      <c r="B269" s="4" t="n">
        <v>45559</v>
      </c>
      <c r="C269" s="5" t="s">
        <v>14</v>
      </c>
      <c r="D269" s="6"/>
      <c r="E269" s="6"/>
      <c r="F269" s="7" t="n">
        <f aca="false">D269-E269</f>
        <v>0</v>
      </c>
      <c r="G269" s="6"/>
      <c r="H269" s="6"/>
      <c r="I269" s="6"/>
      <c r="J269" s="8" t="n">
        <f aca="false">H269+G269+I269</f>
        <v>0</v>
      </c>
      <c r="K269" s="7" t="n">
        <f aca="false">F269-J269</f>
        <v>0</v>
      </c>
      <c r="L269" s="1"/>
      <c r="M269" s="11"/>
      <c r="N269" s="1"/>
      <c r="O269" s="1"/>
      <c r="P269" s="1"/>
      <c r="Q269" s="1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customFormat="false" ht="15.75" hidden="false" customHeight="true" outlineLevel="0" collapsed="false">
      <c r="A270" s="1"/>
      <c r="B270" s="4" t="n">
        <v>45560</v>
      </c>
      <c r="C270" s="5" t="s">
        <v>15</v>
      </c>
      <c r="D270" s="6"/>
      <c r="E270" s="6"/>
      <c r="F270" s="7" t="n">
        <f aca="false">D270-E270</f>
        <v>0</v>
      </c>
      <c r="G270" s="6"/>
      <c r="H270" s="6"/>
      <c r="I270" s="6"/>
      <c r="J270" s="8" t="n">
        <f aca="false">H270+G270+I270</f>
        <v>0</v>
      </c>
      <c r="K270" s="7" t="n">
        <f aca="false">F270-J270</f>
        <v>0</v>
      </c>
      <c r="L270" s="1"/>
      <c r="M270" s="11"/>
      <c r="N270" s="1"/>
      <c r="O270" s="1"/>
      <c r="P270" s="1"/>
      <c r="Q270" s="1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customFormat="false" ht="15.75" hidden="false" customHeight="true" outlineLevel="0" collapsed="false">
      <c r="A271" s="1"/>
      <c r="B271" s="4" t="n">
        <v>45561</v>
      </c>
      <c r="C271" s="5" t="s">
        <v>16</v>
      </c>
      <c r="D271" s="6"/>
      <c r="E271" s="6"/>
      <c r="F271" s="7" t="n">
        <f aca="false">D271-E271</f>
        <v>0</v>
      </c>
      <c r="G271" s="6"/>
      <c r="H271" s="6"/>
      <c r="I271" s="6"/>
      <c r="J271" s="8" t="n">
        <f aca="false">H271+G271+I271</f>
        <v>0</v>
      </c>
      <c r="K271" s="7" t="n">
        <f aca="false">F271-J271</f>
        <v>0</v>
      </c>
      <c r="L271" s="1"/>
      <c r="M271" s="11"/>
      <c r="N271" s="1"/>
      <c r="O271" s="1"/>
      <c r="P271" s="1"/>
      <c r="Q271" s="1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customFormat="false" ht="15.75" hidden="false" customHeight="true" outlineLevel="0" collapsed="false">
      <c r="A272" s="1"/>
      <c r="B272" s="4" t="n">
        <v>45562</v>
      </c>
      <c r="C272" s="5" t="s">
        <v>17</v>
      </c>
      <c r="D272" s="6"/>
      <c r="E272" s="6"/>
      <c r="F272" s="7" t="n">
        <f aca="false">D272-E272</f>
        <v>0</v>
      </c>
      <c r="G272" s="6"/>
      <c r="H272" s="6"/>
      <c r="I272" s="6"/>
      <c r="J272" s="8" t="n">
        <f aca="false">H272+G272+I272</f>
        <v>0</v>
      </c>
      <c r="K272" s="7" t="n">
        <f aca="false">F272-J272</f>
        <v>0</v>
      </c>
      <c r="L272" s="1"/>
      <c r="M272" s="11"/>
      <c r="N272" s="1"/>
      <c r="O272" s="1"/>
      <c r="P272" s="1"/>
      <c r="Q272" s="1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customFormat="false" ht="15.75" hidden="false" customHeight="true" outlineLevel="0" collapsed="false">
      <c r="A273" s="1"/>
      <c r="B273" s="4" t="n">
        <v>45563</v>
      </c>
      <c r="C273" s="5" t="s">
        <v>18</v>
      </c>
      <c r="D273" s="6"/>
      <c r="E273" s="6"/>
      <c r="F273" s="7" t="n">
        <f aca="false">D273-E273</f>
        <v>0</v>
      </c>
      <c r="G273" s="6"/>
      <c r="H273" s="6"/>
      <c r="I273" s="6"/>
      <c r="J273" s="8" t="n">
        <f aca="false">H273+G273+I273</f>
        <v>0</v>
      </c>
      <c r="K273" s="7" t="n">
        <f aca="false">F273-J273</f>
        <v>0</v>
      </c>
      <c r="L273" s="1"/>
      <c r="M273" s="11"/>
      <c r="N273" s="1"/>
      <c r="O273" s="1"/>
      <c r="P273" s="1"/>
      <c r="Q273" s="1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customFormat="false" ht="15.75" hidden="false" customHeight="true" outlineLevel="0" collapsed="false">
      <c r="A274" s="1"/>
      <c r="B274" s="4" t="n">
        <v>45564</v>
      </c>
      <c r="C274" s="5" t="s">
        <v>19</v>
      </c>
      <c r="D274" s="6"/>
      <c r="E274" s="6"/>
      <c r="F274" s="7" t="n">
        <f aca="false">D274-E274</f>
        <v>0</v>
      </c>
      <c r="G274" s="6"/>
      <c r="H274" s="6"/>
      <c r="I274" s="6"/>
      <c r="J274" s="8" t="n">
        <f aca="false">H274+G274+I274</f>
        <v>0</v>
      </c>
      <c r="K274" s="7" t="n">
        <f aca="false">F274-J274</f>
        <v>0</v>
      </c>
      <c r="L274" s="1"/>
      <c r="M274" s="11"/>
      <c r="N274" s="1"/>
      <c r="O274" s="1"/>
      <c r="P274" s="1"/>
      <c r="Q274" s="1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customFormat="false" ht="15.75" hidden="false" customHeight="true" outlineLevel="0" collapsed="false">
      <c r="A275" s="1"/>
      <c r="B275" s="4" t="n">
        <v>45565</v>
      </c>
      <c r="C275" s="5" t="s">
        <v>13</v>
      </c>
      <c r="D275" s="6"/>
      <c r="E275" s="6"/>
      <c r="F275" s="7" t="n">
        <f aca="false">D275-E275</f>
        <v>0</v>
      </c>
      <c r="G275" s="6"/>
      <c r="H275" s="6"/>
      <c r="I275" s="6"/>
      <c r="J275" s="8" t="n">
        <f aca="false">H275+G275+I275</f>
        <v>0</v>
      </c>
      <c r="K275" s="7" t="n">
        <f aca="false">F275-J275</f>
        <v>0</v>
      </c>
      <c r="L275" s="1"/>
      <c r="M275" s="11"/>
      <c r="N275" s="1"/>
      <c r="O275" s="1"/>
      <c r="P275" s="1"/>
      <c r="Q275" s="1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customFormat="false" ht="15.75" hidden="false" customHeight="true" outlineLevel="0" collapsed="false">
      <c r="A276" s="1"/>
      <c r="B276" s="4" t="n">
        <v>45566</v>
      </c>
      <c r="C276" s="5" t="s">
        <v>14</v>
      </c>
      <c r="D276" s="6"/>
      <c r="E276" s="6"/>
      <c r="F276" s="7" t="n">
        <f aca="false">D276-E276</f>
        <v>0</v>
      </c>
      <c r="G276" s="6"/>
      <c r="H276" s="6"/>
      <c r="I276" s="6"/>
      <c r="J276" s="8" t="n">
        <f aca="false">H276+G276+I276</f>
        <v>0</v>
      </c>
      <c r="K276" s="7" t="n">
        <f aca="false">F276-J276</f>
        <v>0</v>
      </c>
      <c r="L276" s="1"/>
      <c r="M276" s="11"/>
      <c r="N276" s="1"/>
      <c r="O276" s="1"/>
      <c r="P276" s="1"/>
      <c r="Q276" s="1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customFormat="false" ht="15.75" hidden="false" customHeight="true" outlineLevel="0" collapsed="false">
      <c r="A277" s="1"/>
      <c r="B277" s="4" t="n">
        <v>45567</v>
      </c>
      <c r="C277" s="5" t="s">
        <v>15</v>
      </c>
      <c r="D277" s="6"/>
      <c r="E277" s="6"/>
      <c r="F277" s="7" t="n">
        <f aca="false">D277-E277</f>
        <v>0</v>
      </c>
      <c r="G277" s="6"/>
      <c r="H277" s="6"/>
      <c r="I277" s="6"/>
      <c r="J277" s="8" t="n">
        <f aca="false">H277+G277+I277</f>
        <v>0</v>
      </c>
      <c r="K277" s="7" t="n">
        <f aca="false">F277-J277</f>
        <v>0</v>
      </c>
      <c r="L277" s="1"/>
      <c r="M277" s="11"/>
      <c r="N277" s="1"/>
      <c r="O277" s="1"/>
      <c r="P277" s="1"/>
      <c r="Q277" s="1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customFormat="false" ht="15.75" hidden="false" customHeight="true" outlineLevel="0" collapsed="false">
      <c r="A278" s="1"/>
      <c r="B278" s="4" t="n">
        <v>45568</v>
      </c>
      <c r="C278" s="5" t="s">
        <v>16</v>
      </c>
      <c r="D278" s="6"/>
      <c r="E278" s="6"/>
      <c r="F278" s="7" t="n">
        <f aca="false">D278-E278</f>
        <v>0</v>
      </c>
      <c r="G278" s="6"/>
      <c r="H278" s="6"/>
      <c r="I278" s="6"/>
      <c r="J278" s="8" t="n">
        <f aca="false">H278+G278+I278</f>
        <v>0</v>
      </c>
      <c r="K278" s="7" t="n">
        <f aca="false">F278-J278</f>
        <v>0</v>
      </c>
      <c r="L278" s="1"/>
      <c r="M278" s="11"/>
      <c r="N278" s="1"/>
      <c r="O278" s="1"/>
      <c r="P278" s="1"/>
      <c r="Q278" s="1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customFormat="false" ht="15.75" hidden="false" customHeight="true" outlineLevel="0" collapsed="false">
      <c r="A279" s="1"/>
      <c r="B279" s="4" t="n">
        <v>45569</v>
      </c>
      <c r="C279" s="5" t="s">
        <v>17</v>
      </c>
      <c r="D279" s="6"/>
      <c r="E279" s="6"/>
      <c r="F279" s="7" t="n">
        <f aca="false">D279-E279</f>
        <v>0</v>
      </c>
      <c r="G279" s="6"/>
      <c r="H279" s="6"/>
      <c r="I279" s="6"/>
      <c r="J279" s="8" t="n">
        <f aca="false">H279+G279+I279</f>
        <v>0</v>
      </c>
      <c r="K279" s="7" t="n">
        <f aca="false">F279-J279</f>
        <v>0</v>
      </c>
      <c r="L279" s="1"/>
      <c r="M279" s="11"/>
      <c r="N279" s="1"/>
      <c r="O279" s="1"/>
      <c r="P279" s="1"/>
      <c r="Q279" s="1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customFormat="false" ht="15.75" hidden="false" customHeight="true" outlineLevel="0" collapsed="false">
      <c r="A280" s="1"/>
      <c r="B280" s="4" t="n">
        <v>45570</v>
      </c>
      <c r="C280" s="5" t="s">
        <v>18</v>
      </c>
      <c r="D280" s="6"/>
      <c r="E280" s="6"/>
      <c r="F280" s="7" t="n">
        <f aca="false">D280-E280</f>
        <v>0</v>
      </c>
      <c r="G280" s="6"/>
      <c r="H280" s="6"/>
      <c r="I280" s="6"/>
      <c r="J280" s="8" t="n">
        <f aca="false">H280+G280+I280</f>
        <v>0</v>
      </c>
      <c r="K280" s="7" t="n">
        <f aca="false">F280-J280</f>
        <v>0</v>
      </c>
      <c r="L280" s="1"/>
      <c r="M280" s="11"/>
      <c r="N280" s="1"/>
      <c r="O280" s="1"/>
      <c r="P280" s="1"/>
      <c r="Q280" s="1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customFormat="false" ht="15.75" hidden="false" customHeight="true" outlineLevel="0" collapsed="false">
      <c r="A281" s="1"/>
      <c r="B281" s="4" t="n">
        <v>45571</v>
      </c>
      <c r="C281" s="5" t="s">
        <v>19</v>
      </c>
      <c r="D281" s="6"/>
      <c r="E281" s="6"/>
      <c r="F281" s="7" t="n">
        <f aca="false">D281-E281</f>
        <v>0</v>
      </c>
      <c r="G281" s="6"/>
      <c r="H281" s="6"/>
      <c r="I281" s="6"/>
      <c r="J281" s="8" t="n">
        <f aca="false">H281+G281+I281</f>
        <v>0</v>
      </c>
      <c r="K281" s="7" t="n">
        <f aca="false">F281-J281</f>
        <v>0</v>
      </c>
      <c r="L281" s="1"/>
      <c r="M281" s="11"/>
      <c r="N281" s="1"/>
      <c r="O281" s="1"/>
      <c r="P281" s="1"/>
      <c r="Q281" s="1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customFormat="false" ht="15.75" hidden="false" customHeight="true" outlineLevel="0" collapsed="false">
      <c r="A282" s="1"/>
      <c r="B282" s="4" t="n">
        <v>45572</v>
      </c>
      <c r="C282" s="5" t="s">
        <v>13</v>
      </c>
      <c r="D282" s="6"/>
      <c r="E282" s="6"/>
      <c r="F282" s="7" t="n">
        <f aca="false">D282-E282</f>
        <v>0</v>
      </c>
      <c r="G282" s="6"/>
      <c r="H282" s="6"/>
      <c r="I282" s="6"/>
      <c r="J282" s="8" t="n">
        <f aca="false">H282+G282+I282</f>
        <v>0</v>
      </c>
      <c r="K282" s="7" t="n">
        <f aca="false">F282-J282</f>
        <v>0</v>
      </c>
      <c r="L282" s="1"/>
      <c r="M282" s="11"/>
      <c r="N282" s="1"/>
      <c r="O282" s="1"/>
      <c r="P282" s="1"/>
      <c r="Q282" s="1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customFormat="false" ht="15.75" hidden="false" customHeight="true" outlineLevel="0" collapsed="false">
      <c r="A283" s="1"/>
      <c r="B283" s="4" t="n">
        <v>45573</v>
      </c>
      <c r="C283" s="5" t="s">
        <v>14</v>
      </c>
      <c r="D283" s="6"/>
      <c r="E283" s="6"/>
      <c r="F283" s="7" t="n">
        <f aca="false">D283-E283</f>
        <v>0</v>
      </c>
      <c r="G283" s="6"/>
      <c r="H283" s="6"/>
      <c r="I283" s="6"/>
      <c r="J283" s="8" t="n">
        <f aca="false">H283+G283+I283</f>
        <v>0</v>
      </c>
      <c r="K283" s="7" t="n">
        <f aca="false">F283-J283</f>
        <v>0</v>
      </c>
      <c r="L283" s="1"/>
      <c r="M283" s="11"/>
      <c r="N283" s="1"/>
      <c r="O283" s="1"/>
      <c r="P283" s="1"/>
      <c r="Q283" s="1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customFormat="false" ht="15.75" hidden="false" customHeight="true" outlineLevel="0" collapsed="false">
      <c r="A284" s="1"/>
      <c r="B284" s="4" t="n">
        <v>45574</v>
      </c>
      <c r="C284" s="5" t="s">
        <v>15</v>
      </c>
      <c r="D284" s="6"/>
      <c r="E284" s="6"/>
      <c r="F284" s="7" t="n">
        <f aca="false">D284-E284</f>
        <v>0</v>
      </c>
      <c r="G284" s="6"/>
      <c r="H284" s="6"/>
      <c r="I284" s="6"/>
      <c r="J284" s="8" t="n">
        <f aca="false">H284+G284+I284</f>
        <v>0</v>
      </c>
      <c r="K284" s="7" t="n">
        <f aca="false">F284-J284</f>
        <v>0</v>
      </c>
      <c r="L284" s="1"/>
      <c r="M284" s="11"/>
      <c r="N284" s="1"/>
      <c r="O284" s="1"/>
      <c r="P284" s="1"/>
      <c r="Q284" s="1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customFormat="false" ht="15.75" hidden="false" customHeight="true" outlineLevel="0" collapsed="false">
      <c r="A285" s="1"/>
      <c r="B285" s="4" t="n">
        <v>45575</v>
      </c>
      <c r="C285" s="5" t="s">
        <v>16</v>
      </c>
      <c r="D285" s="6"/>
      <c r="E285" s="6"/>
      <c r="F285" s="7" t="n">
        <f aca="false">D285-E285</f>
        <v>0</v>
      </c>
      <c r="G285" s="6"/>
      <c r="H285" s="6"/>
      <c r="I285" s="6"/>
      <c r="J285" s="8" t="n">
        <f aca="false">H285+G285+I285</f>
        <v>0</v>
      </c>
      <c r="K285" s="7" t="n">
        <f aca="false">F285-J285</f>
        <v>0</v>
      </c>
      <c r="L285" s="1"/>
      <c r="M285" s="11"/>
      <c r="N285" s="1"/>
      <c r="O285" s="1"/>
      <c r="P285" s="1"/>
      <c r="Q285" s="1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customFormat="false" ht="15.75" hidden="false" customHeight="true" outlineLevel="0" collapsed="false">
      <c r="A286" s="1"/>
      <c r="B286" s="4" t="n">
        <v>45576</v>
      </c>
      <c r="C286" s="5" t="s">
        <v>17</v>
      </c>
      <c r="D286" s="6"/>
      <c r="E286" s="6"/>
      <c r="F286" s="7" t="n">
        <f aca="false">D286-E286</f>
        <v>0</v>
      </c>
      <c r="G286" s="6"/>
      <c r="H286" s="6"/>
      <c r="I286" s="6"/>
      <c r="J286" s="8" t="n">
        <f aca="false">H286+G286+I286</f>
        <v>0</v>
      </c>
      <c r="K286" s="7" t="n">
        <f aca="false">F286-J286</f>
        <v>0</v>
      </c>
      <c r="L286" s="1"/>
      <c r="M286" s="11"/>
      <c r="N286" s="1"/>
      <c r="O286" s="1"/>
      <c r="P286" s="1"/>
      <c r="Q286" s="1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customFormat="false" ht="15.75" hidden="false" customHeight="true" outlineLevel="0" collapsed="false">
      <c r="A287" s="1"/>
      <c r="B287" s="4" t="n">
        <v>45577</v>
      </c>
      <c r="C287" s="5" t="s">
        <v>18</v>
      </c>
      <c r="D287" s="6"/>
      <c r="E287" s="6"/>
      <c r="F287" s="7" t="n">
        <f aca="false">D287-E287</f>
        <v>0</v>
      </c>
      <c r="G287" s="6"/>
      <c r="H287" s="6"/>
      <c r="I287" s="6"/>
      <c r="J287" s="8" t="n">
        <f aca="false">H287+G287+I287</f>
        <v>0</v>
      </c>
      <c r="K287" s="7" t="n">
        <f aca="false">F287-J287</f>
        <v>0</v>
      </c>
      <c r="L287" s="1"/>
      <c r="M287" s="11"/>
      <c r="N287" s="1"/>
      <c r="O287" s="1"/>
      <c r="P287" s="1"/>
      <c r="Q287" s="1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customFormat="false" ht="15.75" hidden="false" customHeight="true" outlineLevel="0" collapsed="false">
      <c r="A288" s="1"/>
      <c r="B288" s="4" t="n">
        <v>45578</v>
      </c>
      <c r="C288" s="5" t="s">
        <v>19</v>
      </c>
      <c r="D288" s="6"/>
      <c r="E288" s="6"/>
      <c r="F288" s="7" t="n">
        <f aca="false">D288-E288</f>
        <v>0</v>
      </c>
      <c r="G288" s="6"/>
      <c r="H288" s="6"/>
      <c r="I288" s="6"/>
      <c r="J288" s="8" t="n">
        <f aca="false">H288+G288+I288</f>
        <v>0</v>
      </c>
      <c r="K288" s="7" t="n">
        <f aca="false">F288-J288</f>
        <v>0</v>
      </c>
      <c r="L288" s="1"/>
      <c r="M288" s="11"/>
      <c r="N288" s="1"/>
      <c r="O288" s="1"/>
      <c r="P288" s="1"/>
      <c r="Q288" s="1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customFormat="false" ht="15.75" hidden="false" customHeight="true" outlineLevel="0" collapsed="false">
      <c r="A289" s="1"/>
      <c r="B289" s="4" t="n">
        <v>45579</v>
      </c>
      <c r="C289" s="5" t="s">
        <v>13</v>
      </c>
      <c r="D289" s="6"/>
      <c r="E289" s="6"/>
      <c r="F289" s="7" t="n">
        <f aca="false">D289-E289</f>
        <v>0</v>
      </c>
      <c r="G289" s="6"/>
      <c r="H289" s="6"/>
      <c r="I289" s="6"/>
      <c r="J289" s="8" t="n">
        <f aca="false">H289+G289+I289</f>
        <v>0</v>
      </c>
      <c r="K289" s="7" t="n">
        <f aca="false">F289-J289</f>
        <v>0</v>
      </c>
      <c r="L289" s="1"/>
      <c r="M289" s="11"/>
      <c r="N289" s="1"/>
      <c r="O289" s="1"/>
      <c r="P289" s="1"/>
      <c r="Q289" s="1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customFormat="false" ht="15.75" hidden="false" customHeight="true" outlineLevel="0" collapsed="false">
      <c r="A290" s="1"/>
      <c r="B290" s="4" t="n">
        <v>45580</v>
      </c>
      <c r="C290" s="5" t="s">
        <v>14</v>
      </c>
      <c r="D290" s="6"/>
      <c r="E290" s="6"/>
      <c r="F290" s="7" t="n">
        <f aca="false">D290-E290</f>
        <v>0</v>
      </c>
      <c r="G290" s="6"/>
      <c r="H290" s="6"/>
      <c r="I290" s="6"/>
      <c r="J290" s="8" t="n">
        <f aca="false">H290+G290+I290</f>
        <v>0</v>
      </c>
      <c r="K290" s="7" t="n">
        <f aca="false">F290-J290</f>
        <v>0</v>
      </c>
      <c r="L290" s="1"/>
      <c r="M290" s="11"/>
      <c r="N290" s="1"/>
      <c r="O290" s="1"/>
      <c r="P290" s="1"/>
      <c r="Q290" s="1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customFormat="false" ht="15.75" hidden="false" customHeight="true" outlineLevel="0" collapsed="false">
      <c r="A291" s="1"/>
      <c r="B291" s="4" t="n">
        <v>45581</v>
      </c>
      <c r="C291" s="5" t="s">
        <v>15</v>
      </c>
      <c r="D291" s="6"/>
      <c r="E291" s="6"/>
      <c r="F291" s="7" t="n">
        <f aca="false">D291-E291</f>
        <v>0</v>
      </c>
      <c r="G291" s="6"/>
      <c r="H291" s="6"/>
      <c r="I291" s="6"/>
      <c r="J291" s="8" t="n">
        <f aca="false">H291+G291+I291</f>
        <v>0</v>
      </c>
      <c r="K291" s="7" t="n">
        <f aca="false">F291-J291</f>
        <v>0</v>
      </c>
      <c r="L291" s="1"/>
      <c r="M291" s="11"/>
      <c r="N291" s="1"/>
      <c r="O291" s="1"/>
      <c r="P291" s="1"/>
      <c r="Q291" s="1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customFormat="false" ht="15.75" hidden="false" customHeight="true" outlineLevel="0" collapsed="false">
      <c r="A292" s="1"/>
      <c r="B292" s="4" t="n">
        <v>45582</v>
      </c>
      <c r="C292" s="5" t="s">
        <v>16</v>
      </c>
      <c r="D292" s="6"/>
      <c r="E292" s="6"/>
      <c r="F292" s="7" t="n">
        <f aca="false">D292-E292</f>
        <v>0</v>
      </c>
      <c r="G292" s="6"/>
      <c r="H292" s="6"/>
      <c r="I292" s="6"/>
      <c r="J292" s="8" t="n">
        <f aca="false">H292+G292+I292</f>
        <v>0</v>
      </c>
      <c r="K292" s="7" t="n">
        <f aca="false">F292-J292</f>
        <v>0</v>
      </c>
      <c r="L292" s="1"/>
      <c r="M292" s="11"/>
      <c r="N292" s="1"/>
      <c r="O292" s="1"/>
      <c r="P292" s="1"/>
      <c r="Q292" s="1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customFormat="false" ht="15.75" hidden="false" customHeight="true" outlineLevel="0" collapsed="false">
      <c r="A293" s="1"/>
      <c r="B293" s="4" t="n">
        <v>45583</v>
      </c>
      <c r="C293" s="5" t="s">
        <v>17</v>
      </c>
      <c r="D293" s="6"/>
      <c r="E293" s="6"/>
      <c r="F293" s="7" t="n">
        <f aca="false">D293-E293</f>
        <v>0</v>
      </c>
      <c r="G293" s="6"/>
      <c r="H293" s="6"/>
      <c r="I293" s="6"/>
      <c r="J293" s="8" t="n">
        <f aca="false">H293+G293+I293</f>
        <v>0</v>
      </c>
      <c r="K293" s="7" t="n">
        <f aca="false">F293-J293</f>
        <v>0</v>
      </c>
      <c r="L293" s="1"/>
      <c r="M293" s="11"/>
      <c r="N293" s="1"/>
      <c r="O293" s="1"/>
      <c r="P293" s="1"/>
      <c r="Q293" s="1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customFormat="false" ht="15.75" hidden="false" customHeight="true" outlineLevel="0" collapsed="false">
      <c r="A294" s="1"/>
      <c r="B294" s="4" t="n">
        <v>45584</v>
      </c>
      <c r="C294" s="5" t="s">
        <v>18</v>
      </c>
      <c r="D294" s="6"/>
      <c r="E294" s="6"/>
      <c r="F294" s="7" t="n">
        <f aca="false">D294-E294</f>
        <v>0</v>
      </c>
      <c r="G294" s="6"/>
      <c r="H294" s="6"/>
      <c r="I294" s="6"/>
      <c r="J294" s="8" t="n">
        <f aca="false">H294+G294+I294</f>
        <v>0</v>
      </c>
      <c r="K294" s="7" t="n">
        <f aca="false">F294-J294</f>
        <v>0</v>
      </c>
      <c r="L294" s="1"/>
      <c r="M294" s="11"/>
      <c r="N294" s="1"/>
      <c r="O294" s="1"/>
      <c r="P294" s="1"/>
      <c r="Q294" s="1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customFormat="false" ht="15.75" hidden="false" customHeight="true" outlineLevel="0" collapsed="false">
      <c r="A295" s="1"/>
      <c r="B295" s="4" t="n">
        <v>45585</v>
      </c>
      <c r="C295" s="5" t="s">
        <v>19</v>
      </c>
      <c r="D295" s="6"/>
      <c r="E295" s="6"/>
      <c r="F295" s="7" t="n">
        <f aca="false">D295-E295</f>
        <v>0</v>
      </c>
      <c r="G295" s="6"/>
      <c r="H295" s="6"/>
      <c r="I295" s="6"/>
      <c r="J295" s="8" t="n">
        <f aca="false">H295+G295+I295</f>
        <v>0</v>
      </c>
      <c r="K295" s="7" t="n">
        <f aca="false">F295-J295</f>
        <v>0</v>
      </c>
      <c r="L295" s="1"/>
      <c r="M295" s="11"/>
      <c r="N295" s="1"/>
      <c r="O295" s="1"/>
      <c r="P295" s="1"/>
      <c r="Q295" s="1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customFormat="false" ht="15.75" hidden="false" customHeight="true" outlineLevel="0" collapsed="false">
      <c r="A296" s="1"/>
      <c r="B296" s="4" t="n">
        <v>45586</v>
      </c>
      <c r="C296" s="5" t="s">
        <v>13</v>
      </c>
      <c r="D296" s="6"/>
      <c r="E296" s="6"/>
      <c r="F296" s="7" t="n">
        <f aca="false">D296-E296</f>
        <v>0</v>
      </c>
      <c r="G296" s="6"/>
      <c r="H296" s="6"/>
      <c r="I296" s="6"/>
      <c r="J296" s="8" t="n">
        <f aca="false">H296+G296+I296</f>
        <v>0</v>
      </c>
      <c r="K296" s="7" t="n">
        <f aca="false">F296-J296</f>
        <v>0</v>
      </c>
      <c r="L296" s="1"/>
      <c r="M296" s="11"/>
      <c r="N296" s="1"/>
      <c r="O296" s="1"/>
      <c r="P296" s="1"/>
      <c r="Q296" s="1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customFormat="false" ht="15.75" hidden="false" customHeight="true" outlineLevel="0" collapsed="false">
      <c r="A297" s="1"/>
      <c r="B297" s="4" t="n">
        <v>45587</v>
      </c>
      <c r="C297" s="5" t="s">
        <v>14</v>
      </c>
      <c r="D297" s="6"/>
      <c r="E297" s="6"/>
      <c r="F297" s="7" t="n">
        <f aca="false">D297-E297</f>
        <v>0</v>
      </c>
      <c r="G297" s="6"/>
      <c r="H297" s="6"/>
      <c r="I297" s="6"/>
      <c r="J297" s="8" t="n">
        <f aca="false">H297+G297+I297</f>
        <v>0</v>
      </c>
      <c r="K297" s="7" t="n">
        <f aca="false">F297-J297</f>
        <v>0</v>
      </c>
      <c r="L297" s="1"/>
      <c r="M297" s="11"/>
      <c r="N297" s="1"/>
      <c r="O297" s="1"/>
      <c r="P297" s="1"/>
      <c r="Q297" s="1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customFormat="false" ht="15.75" hidden="false" customHeight="true" outlineLevel="0" collapsed="false">
      <c r="A298" s="1"/>
      <c r="B298" s="4" t="n">
        <v>45588</v>
      </c>
      <c r="C298" s="5" t="s">
        <v>15</v>
      </c>
      <c r="D298" s="6"/>
      <c r="E298" s="6"/>
      <c r="F298" s="7" t="n">
        <f aca="false">D298-E298</f>
        <v>0</v>
      </c>
      <c r="G298" s="6"/>
      <c r="H298" s="6"/>
      <c r="I298" s="6"/>
      <c r="J298" s="8" t="n">
        <f aca="false">H298+G298+I298</f>
        <v>0</v>
      </c>
      <c r="K298" s="7" t="n">
        <f aca="false">F298-J298</f>
        <v>0</v>
      </c>
      <c r="L298" s="1"/>
      <c r="M298" s="11"/>
      <c r="N298" s="1"/>
      <c r="O298" s="1"/>
      <c r="P298" s="1"/>
      <c r="Q298" s="1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customFormat="false" ht="15.75" hidden="false" customHeight="true" outlineLevel="0" collapsed="false">
      <c r="A299" s="1"/>
      <c r="B299" s="4" t="n">
        <v>45589</v>
      </c>
      <c r="C299" s="5" t="s">
        <v>16</v>
      </c>
      <c r="D299" s="6"/>
      <c r="E299" s="6"/>
      <c r="F299" s="7" t="n">
        <f aca="false">D299-E299</f>
        <v>0</v>
      </c>
      <c r="G299" s="6"/>
      <c r="H299" s="6"/>
      <c r="I299" s="6"/>
      <c r="J299" s="8" t="n">
        <f aca="false">H299+G299+I299</f>
        <v>0</v>
      </c>
      <c r="K299" s="7" t="n">
        <f aca="false">F299-J299</f>
        <v>0</v>
      </c>
      <c r="L299" s="1"/>
      <c r="M299" s="11"/>
      <c r="N299" s="1"/>
      <c r="O299" s="1"/>
      <c r="P299" s="1"/>
      <c r="Q299" s="1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customFormat="false" ht="15.75" hidden="false" customHeight="true" outlineLevel="0" collapsed="false">
      <c r="A300" s="1"/>
      <c r="B300" s="4" t="n">
        <v>45590</v>
      </c>
      <c r="C300" s="5" t="s">
        <v>17</v>
      </c>
      <c r="D300" s="6"/>
      <c r="E300" s="6"/>
      <c r="F300" s="7" t="n">
        <f aca="false">D300-E300</f>
        <v>0</v>
      </c>
      <c r="G300" s="6"/>
      <c r="H300" s="6"/>
      <c r="I300" s="6"/>
      <c r="J300" s="8" t="n">
        <f aca="false">H300+G300+I300</f>
        <v>0</v>
      </c>
      <c r="K300" s="7" t="n">
        <f aca="false">F300-J300</f>
        <v>0</v>
      </c>
      <c r="L300" s="1"/>
      <c r="M300" s="11"/>
      <c r="N300" s="1"/>
      <c r="O300" s="1"/>
      <c r="P300" s="1"/>
      <c r="Q300" s="1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customFormat="false" ht="15.75" hidden="false" customHeight="true" outlineLevel="0" collapsed="false">
      <c r="A301" s="1"/>
      <c r="B301" s="4" t="n">
        <v>45591</v>
      </c>
      <c r="C301" s="5" t="s">
        <v>18</v>
      </c>
      <c r="D301" s="6"/>
      <c r="E301" s="6"/>
      <c r="F301" s="7" t="n">
        <f aca="false">D301-E301</f>
        <v>0</v>
      </c>
      <c r="G301" s="6"/>
      <c r="H301" s="6"/>
      <c r="I301" s="6"/>
      <c r="J301" s="8" t="n">
        <f aca="false">H301+G301+I301</f>
        <v>0</v>
      </c>
      <c r="K301" s="7" t="n">
        <f aca="false">F301-J301</f>
        <v>0</v>
      </c>
      <c r="L301" s="1"/>
      <c r="M301" s="11"/>
      <c r="N301" s="1"/>
      <c r="O301" s="1"/>
      <c r="P301" s="1"/>
      <c r="Q301" s="1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customFormat="false" ht="15.75" hidden="false" customHeight="true" outlineLevel="0" collapsed="false">
      <c r="A302" s="1"/>
      <c r="B302" s="4" t="n">
        <v>45592</v>
      </c>
      <c r="C302" s="5" t="s">
        <v>19</v>
      </c>
      <c r="D302" s="6"/>
      <c r="E302" s="6"/>
      <c r="F302" s="7" t="n">
        <f aca="false">D302-E302</f>
        <v>0</v>
      </c>
      <c r="G302" s="6"/>
      <c r="H302" s="6"/>
      <c r="I302" s="6"/>
      <c r="J302" s="8" t="n">
        <f aca="false">H302+G302+I302</f>
        <v>0</v>
      </c>
      <c r="K302" s="7" t="n">
        <f aca="false">F302-J302</f>
        <v>0</v>
      </c>
      <c r="L302" s="1"/>
      <c r="M302" s="11"/>
      <c r="N302" s="1"/>
      <c r="O302" s="1"/>
      <c r="P302" s="1"/>
      <c r="Q302" s="1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customFormat="false" ht="15.75" hidden="false" customHeight="true" outlineLevel="0" collapsed="false">
      <c r="A303" s="1"/>
      <c r="B303" s="4" t="n">
        <v>45593</v>
      </c>
      <c r="C303" s="5" t="s">
        <v>13</v>
      </c>
      <c r="D303" s="6"/>
      <c r="E303" s="6"/>
      <c r="F303" s="7" t="n">
        <f aca="false">D303-E303</f>
        <v>0</v>
      </c>
      <c r="G303" s="6"/>
      <c r="H303" s="6"/>
      <c r="I303" s="6"/>
      <c r="J303" s="8" t="n">
        <f aca="false">H303+G303+I303</f>
        <v>0</v>
      </c>
      <c r="K303" s="7" t="n">
        <f aca="false">F303-J303</f>
        <v>0</v>
      </c>
      <c r="L303" s="1"/>
      <c r="M303" s="11"/>
      <c r="N303" s="1"/>
      <c r="O303" s="1"/>
      <c r="P303" s="1"/>
      <c r="Q303" s="1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customFormat="false" ht="15.75" hidden="false" customHeight="true" outlineLevel="0" collapsed="false">
      <c r="A304" s="1"/>
      <c r="B304" s="4" t="n">
        <v>45594</v>
      </c>
      <c r="C304" s="5" t="s">
        <v>14</v>
      </c>
      <c r="D304" s="6"/>
      <c r="E304" s="6"/>
      <c r="F304" s="7" t="n">
        <f aca="false">D304-E304</f>
        <v>0</v>
      </c>
      <c r="G304" s="6"/>
      <c r="H304" s="6"/>
      <c r="I304" s="6"/>
      <c r="J304" s="8" t="n">
        <f aca="false">H304+G304+I304</f>
        <v>0</v>
      </c>
      <c r="K304" s="7" t="n">
        <f aca="false">F304-J304</f>
        <v>0</v>
      </c>
      <c r="L304" s="1"/>
      <c r="M304" s="11"/>
      <c r="N304" s="1"/>
      <c r="O304" s="1"/>
      <c r="P304" s="1"/>
      <c r="Q304" s="1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customFormat="false" ht="15.75" hidden="false" customHeight="true" outlineLevel="0" collapsed="false">
      <c r="A305" s="1"/>
      <c r="B305" s="4" t="n">
        <v>45595</v>
      </c>
      <c r="C305" s="5" t="s">
        <v>15</v>
      </c>
      <c r="D305" s="6"/>
      <c r="E305" s="6"/>
      <c r="F305" s="7" t="n">
        <f aca="false">D305-E305</f>
        <v>0</v>
      </c>
      <c r="G305" s="6"/>
      <c r="H305" s="6"/>
      <c r="I305" s="6"/>
      <c r="J305" s="8" t="n">
        <f aca="false">H305+G305+I305</f>
        <v>0</v>
      </c>
      <c r="K305" s="7" t="n">
        <f aca="false">F305-J305</f>
        <v>0</v>
      </c>
      <c r="L305" s="1"/>
      <c r="M305" s="11"/>
      <c r="N305" s="1"/>
      <c r="O305" s="1"/>
      <c r="P305" s="1"/>
      <c r="Q305" s="1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customFormat="false" ht="15.75" hidden="false" customHeight="true" outlineLevel="0" collapsed="false">
      <c r="A306" s="1"/>
      <c r="B306" s="4" t="n">
        <v>45596</v>
      </c>
      <c r="C306" s="5" t="s">
        <v>16</v>
      </c>
      <c r="D306" s="6"/>
      <c r="E306" s="6"/>
      <c r="F306" s="7" t="n">
        <f aca="false">D306-E306</f>
        <v>0</v>
      </c>
      <c r="G306" s="6"/>
      <c r="H306" s="6"/>
      <c r="I306" s="6"/>
      <c r="J306" s="8" t="n">
        <f aca="false">H306+G306+I306</f>
        <v>0</v>
      </c>
      <c r="K306" s="7" t="n">
        <f aca="false">F306-J306</f>
        <v>0</v>
      </c>
      <c r="L306" s="1"/>
      <c r="M306" s="11"/>
      <c r="N306" s="1"/>
      <c r="O306" s="1"/>
      <c r="P306" s="1"/>
      <c r="Q306" s="1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customFormat="false" ht="15.75" hidden="false" customHeight="true" outlineLevel="0" collapsed="false">
      <c r="A307" s="1"/>
      <c r="B307" s="4" t="n">
        <v>45597</v>
      </c>
      <c r="C307" s="5" t="s">
        <v>17</v>
      </c>
      <c r="D307" s="6"/>
      <c r="E307" s="6"/>
      <c r="F307" s="7" t="n">
        <f aca="false">D307-E307</f>
        <v>0</v>
      </c>
      <c r="G307" s="6"/>
      <c r="H307" s="6"/>
      <c r="I307" s="6"/>
      <c r="J307" s="8" t="n">
        <f aca="false">H307+G307+I307</f>
        <v>0</v>
      </c>
      <c r="K307" s="7" t="n">
        <f aca="false">F307-J307</f>
        <v>0</v>
      </c>
      <c r="L307" s="1"/>
      <c r="M307" s="11"/>
      <c r="N307" s="1"/>
      <c r="O307" s="1"/>
      <c r="P307" s="1"/>
      <c r="Q307" s="1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customFormat="false" ht="15.75" hidden="false" customHeight="true" outlineLevel="0" collapsed="false">
      <c r="A308" s="1"/>
      <c r="B308" s="4" t="n">
        <v>45598</v>
      </c>
      <c r="C308" s="5" t="s">
        <v>18</v>
      </c>
      <c r="D308" s="6"/>
      <c r="E308" s="6"/>
      <c r="F308" s="7" t="n">
        <f aca="false">D308-E308</f>
        <v>0</v>
      </c>
      <c r="G308" s="6"/>
      <c r="H308" s="6"/>
      <c r="I308" s="6"/>
      <c r="J308" s="8" t="n">
        <f aca="false">H308+G308+I308</f>
        <v>0</v>
      </c>
      <c r="K308" s="7" t="n">
        <f aca="false">F308-J308</f>
        <v>0</v>
      </c>
      <c r="L308" s="1"/>
      <c r="M308" s="11"/>
      <c r="N308" s="1"/>
      <c r="O308" s="1"/>
      <c r="P308" s="1"/>
      <c r="Q308" s="1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customFormat="false" ht="15.75" hidden="false" customHeight="true" outlineLevel="0" collapsed="false">
      <c r="A309" s="1"/>
      <c r="B309" s="4" t="n">
        <v>45599</v>
      </c>
      <c r="C309" s="5" t="s">
        <v>19</v>
      </c>
      <c r="D309" s="6"/>
      <c r="E309" s="6"/>
      <c r="F309" s="7" t="n">
        <f aca="false">D309-E309</f>
        <v>0</v>
      </c>
      <c r="G309" s="6"/>
      <c r="H309" s="6"/>
      <c r="I309" s="6"/>
      <c r="J309" s="8" t="n">
        <f aca="false">H309+G309+I309</f>
        <v>0</v>
      </c>
      <c r="K309" s="7" t="n">
        <f aca="false">F309-J309</f>
        <v>0</v>
      </c>
      <c r="L309" s="1"/>
      <c r="M309" s="11"/>
      <c r="N309" s="1"/>
      <c r="O309" s="1"/>
      <c r="P309" s="1"/>
      <c r="Q309" s="1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customFormat="false" ht="15.75" hidden="false" customHeight="true" outlineLevel="0" collapsed="false">
      <c r="A310" s="1"/>
      <c r="B310" s="4" t="n">
        <v>45600</v>
      </c>
      <c r="C310" s="5" t="s">
        <v>13</v>
      </c>
      <c r="D310" s="6"/>
      <c r="E310" s="6"/>
      <c r="F310" s="7" t="n">
        <f aca="false">D310-E310</f>
        <v>0</v>
      </c>
      <c r="G310" s="6"/>
      <c r="H310" s="6"/>
      <c r="I310" s="6"/>
      <c r="J310" s="8" t="n">
        <f aca="false">H310+G310+I310</f>
        <v>0</v>
      </c>
      <c r="K310" s="7" t="n">
        <f aca="false">F310-J310</f>
        <v>0</v>
      </c>
      <c r="L310" s="1"/>
      <c r="M310" s="11"/>
      <c r="N310" s="1"/>
      <c r="O310" s="1"/>
      <c r="P310" s="1"/>
      <c r="Q310" s="1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customFormat="false" ht="15.75" hidden="false" customHeight="true" outlineLevel="0" collapsed="false">
      <c r="A311" s="1"/>
      <c r="B311" s="4" t="n">
        <v>45601</v>
      </c>
      <c r="C311" s="5" t="s">
        <v>14</v>
      </c>
      <c r="D311" s="6"/>
      <c r="E311" s="6"/>
      <c r="F311" s="7" t="n">
        <f aca="false">D311-E311</f>
        <v>0</v>
      </c>
      <c r="G311" s="6"/>
      <c r="H311" s="6"/>
      <c r="I311" s="6"/>
      <c r="J311" s="8" t="n">
        <f aca="false">H311+G311+I311</f>
        <v>0</v>
      </c>
      <c r="K311" s="7" t="n">
        <f aca="false">F311-J311</f>
        <v>0</v>
      </c>
      <c r="L311" s="1"/>
      <c r="M311" s="11"/>
      <c r="N311" s="1"/>
      <c r="O311" s="1"/>
      <c r="P311" s="1"/>
      <c r="Q311" s="1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customFormat="false" ht="15.75" hidden="false" customHeight="true" outlineLevel="0" collapsed="false">
      <c r="A312" s="1"/>
      <c r="B312" s="4" t="n">
        <v>45602</v>
      </c>
      <c r="C312" s="5" t="s">
        <v>15</v>
      </c>
      <c r="D312" s="6"/>
      <c r="E312" s="6"/>
      <c r="F312" s="7" t="n">
        <f aca="false">D312-E312</f>
        <v>0</v>
      </c>
      <c r="G312" s="6"/>
      <c r="H312" s="6"/>
      <c r="I312" s="6"/>
      <c r="J312" s="8" t="n">
        <f aca="false">H312+G312+I312</f>
        <v>0</v>
      </c>
      <c r="K312" s="7" t="n">
        <f aca="false">F312-J312</f>
        <v>0</v>
      </c>
      <c r="L312" s="1"/>
      <c r="M312" s="11"/>
      <c r="N312" s="1"/>
      <c r="O312" s="1"/>
      <c r="P312" s="1"/>
      <c r="Q312" s="1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customFormat="false" ht="15.75" hidden="false" customHeight="true" outlineLevel="0" collapsed="false">
      <c r="A313" s="1"/>
      <c r="B313" s="4" t="n">
        <v>45603</v>
      </c>
      <c r="C313" s="5" t="s">
        <v>16</v>
      </c>
      <c r="D313" s="6"/>
      <c r="E313" s="6"/>
      <c r="F313" s="7" t="n">
        <f aca="false">D313-E313</f>
        <v>0</v>
      </c>
      <c r="G313" s="6"/>
      <c r="H313" s="6"/>
      <c r="I313" s="6"/>
      <c r="J313" s="8" t="n">
        <f aca="false">H313+G313+I313</f>
        <v>0</v>
      </c>
      <c r="K313" s="7" t="n">
        <f aca="false">F313-J313</f>
        <v>0</v>
      </c>
      <c r="L313" s="1"/>
      <c r="M313" s="11"/>
      <c r="N313" s="1"/>
      <c r="O313" s="1"/>
      <c r="P313" s="1"/>
      <c r="Q313" s="1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customFormat="false" ht="15.75" hidden="false" customHeight="true" outlineLevel="0" collapsed="false">
      <c r="A314" s="1"/>
      <c r="B314" s="4" t="n">
        <v>45604</v>
      </c>
      <c r="C314" s="5" t="s">
        <v>17</v>
      </c>
      <c r="D314" s="6"/>
      <c r="E314" s="6"/>
      <c r="F314" s="7" t="n">
        <f aca="false">D314-E314</f>
        <v>0</v>
      </c>
      <c r="G314" s="6"/>
      <c r="H314" s="6"/>
      <c r="I314" s="6"/>
      <c r="J314" s="8" t="n">
        <f aca="false">H314+G314+I314</f>
        <v>0</v>
      </c>
      <c r="K314" s="7" t="n">
        <f aca="false">F314-J314</f>
        <v>0</v>
      </c>
      <c r="L314" s="1"/>
      <c r="M314" s="11"/>
      <c r="N314" s="1"/>
      <c r="O314" s="1"/>
      <c r="P314" s="1"/>
      <c r="Q314" s="1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customFormat="false" ht="15.75" hidden="false" customHeight="true" outlineLevel="0" collapsed="false">
      <c r="A315" s="1"/>
      <c r="B315" s="4" t="n">
        <v>45605</v>
      </c>
      <c r="C315" s="5" t="s">
        <v>18</v>
      </c>
      <c r="D315" s="6"/>
      <c r="E315" s="6"/>
      <c r="F315" s="7" t="n">
        <f aca="false">D315-E315</f>
        <v>0</v>
      </c>
      <c r="G315" s="6"/>
      <c r="H315" s="6"/>
      <c r="I315" s="6"/>
      <c r="J315" s="8" t="n">
        <f aca="false">H315+G315+I315</f>
        <v>0</v>
      </c>
      <c r="K315" s="7" t="n">
        <f aca="false">F315-J315</f>
        <v>0</v>
      </c>
      <c r="L315" s="1"/>
      <c r="M315" s="11"/>
      <c r="N315" s="1"/>
      <c r="O315" s="1"/>
      <c r="P315" s="1"/>
      <c r="Q315" s="1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customFormat="false" ht="15.75" hidden="false" customHeight="true" outlineLevel="0" collapsed="false">
      <c r="A316" s="1"/>
      <c r="B316" s="4" t="n">
        <v>45606</v>
      </c>
      <c r="C316" s="5" t="s">
        <v>19</v>
      </c>
      <c r="D316" s="6"/>
      <c r="E316" s="6"/>
      <c r="F316" s="7" t="n">
        <f aca="false">D316-E316</f>
        <v>0</v>
      </c>
      <c r="G316" s="6"/>
      <c r="H316" s="6"/>
      <c r="I316" s="6"/>
      <c r="J316" s="8" t="n">
        <f aca="false">H316+G316+I316</f>
        <v>0</v>
      </c>
      <c r="K316" s="7" t="n">
        <f aca="false">F316-J316</f>
        <v>0</v>
      </c>
      <c r="L316" s="1"/>
      <c r="M316" s="11"/>
      <c r="N316" s="1"/>
      <c r="O316" s="1"/>
      <c r="P316" s="1"/>
      <c r="Q316" s="1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customFormat="false" ht="15.75" hidden="false" customHeight="true" outlineLevel="0" collapsed="false">
      <c r="A317" s="1"/>
      <c r="B317" s="4" t="n">
        <v>45607</v>
      </c>
      <c r="C317" s="5" t="s">
        <v>13</v>
      </c>
      <c r="D317" s="6"/>
      <c r="E317" s="6"/>
      <c r="F317" s="7" t="n">
        <f aca="false">D317-E317</f>
        <v>0</v>
      </c>
      <c r="G317" s="6"/>
      <c r="H317" s="6"/>
      <c r="I317" s="6"/>
      <c r="J317" s="8" t="n">
        <f aca="false">H317+G317+I317</f>
        <v>0</v>
      </c>
      <c r="K317" s="7" t="n">
        <f aca="false">F317-J317</f>
        <v>0</v>
      </c>
      <c r="L317" s="1"/>
      <c r="M317" s="11"/>
      <c r="N317" s="1"/>
      <c r="O317" s="1"/>
      <c r="P317" s="1"/>
      <c r="Q317" s="1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customFormat="false" ht="15.75" hidden="false" customHeight="true" outlineLevel="0" collapsed="false">
      <c r="A318" s="1"/>
      <c r="B318" s="4" t="n">
        <v>45608</v>
      </c>
      <c r="C318" s="5" t="s">
        <v>14</v>
      </c>
      <c r="D318" s="6"/>
      <c r="E318" s="6"/>
      <c r="F318" s="7" t="n">
        <f aca="false">D318-E318</f>
        <v>0</v>
      </c>
      <c r="G318" s="6"/>
      <c r="H318" s="6"/>
      <c r="I318" s="6"/>
      <c r="J318" s="8" t="n">
        <f aca="false">H318+G318+I318</f>
        <v>0</v>
      </c>
      <c r="K318" s="7" t="n">
        <f aca="false">F318-J318</f>
        <v>0</v>
      </c>
      <c r="L318" s="1"/>
      <c r="M318" s="11"/>
      <c r="N318" s="1"/>
      <c r="O318" s="1"/>
      <c r="P318" s="1"/>
      <c r="Q318" s="1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customFormat="false" ht="15.75" hidden="false" customHeight="true" outlineLevel="0" collapsed="false">
      <c r="A319" s="1"/>
      <c r="B319" s="4" t="n">
        <v>45609</v>
      </c>
      <c r="C319" s="5" t="s">
        <v>15</v>
      </c>
      <c r="D319" s="6"/>
      <c r="E319" s="6"/>
      <c r="F319" s="7" t="n">
        <f aca="false">D319-E319</f>
        <v>0</v>
      </c>
      <c r="G319" s="6"/>
      <c r="H319" s="6"/>
      <c r="I319" s="6"/>
      <c r="J319" s="8" t="n">
        <f aca="false">H319+G319+I319</f>
        <v>0</v>
      </c>
      <c r="K319" s="7" t="n">
        <f aca="false">F319-J319</f>
        <v>0</v>
      </c>
      <c r="L319" s="1"/>
      <c r="M319" s="11"/>
      <c r="N319" s="1"/>
      <c r="O319" s="1"/>
      <c r="P319" s="1"/>
      <c r="Q319" s="1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customFormat="false" ht="15.75" hidden="false" customHeight="true" outlineLevel="0" collapsed="false">
      <c r="A320" s="1"/>
      <c r="B320" s="4" t="n">
        <v>45610</v>
      </c>
      <c r="C320" s="5" t="s">
        <v>16</v>
      </c>
      <c r="D320" s="6"/>
      <c r="E320" s="6"/>
      <c r="F320" s="7" t="n">
        <f aca="false">D320-E320</f>
        <v>0</v>
      </c>
      <c r="G320" s="6"/>
      <c r="H320" s="6"/>
      <c r="I320" s="6"/>
      <c r="J320" s="8" t="n">
        <f aca="false">H320+G320+I320</f>
        <v>0</v>
      </c>
      <c r="K320" s="7" t="n">
        <f aca="false">F320-J320</f>
        <v>0</v>
      </c>
      <c r="L320" s="1"/>
      <c r="M320" s="11"/>
      <c r="N320" s="1"/>
      <c r="O320" s="1"/>
      <c r="P320" s="1"/>
      <c r="Q320" s="1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customFormat="false" ht="15.75" hidden="false" customHeight="true" outlineLevel="0" collapsed="false">
      <c r="A321" s="1"/>
      <c r="B321" s="4" t="n">
        <v>45611</v>
      </c>
      <c r="C321" s="5" t="s">
        <v>17</v>
      </c>
      <c r="D321" s="6"/>
      <c r="E321" s="6"/>
      <c r="F321" s="7" t="n">
        <f aca="false">D321-E321</f>
        <v>0</v>
      </c>
      <c r="G321" s="6"/>
      <c r="H321" s="6"/>
      <c r="I321" s="6"/>
      <c r="J321" s="8" t="n">
        <f aca="false">H321+G321+I321</f>
        <v>0</v>
      </c>
      <c r="K321" s="7" t="n">
        <f aca="false">F321-J321</f>
        <v>0</v>
      </c>
      <c r="L321" s="1"/>
      <c r="M321" s="11"/>
      <c r="N321" s="1"/>
      <c r="O321" s="1"/>
      <c r="P321" s="1"/>
      <c r="Q321" s="1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customFormat="false" ht="15.75" hidden="false" customHeight="true" outlineLevel="0" collapsed="false">
      <c r="A322" s="1"/>
      <c r="B322" s="4" t="n">
        <v>45612</v>
      </c>
      <c r="C322" s="5" t="s">
        <v>18</v>
      </c>
      <c r="D322" s="6"/>
      <c r="E322" s="6"/>
      <c r="F322" s="7" t="n">
        <f aca="false">D322-E322</f>
        <v>0</v>
      </c>
      <c r="G322" s="6"/>
      <c r="H322" s="6"/>
      <c r="I322" s="6"/>
      <c r="J322" s="8" t="n">
        <f aca="false">H322+G322+I322</f>
        <v>0</v>
      </c>
      <c r="K322" s="7" t="n">
        <f aca="false">F322-J322</f>
        <v>0</v>
      </c>
      <c r="L322" s="1"/>
      <c r="M322" s="11"/>
      <c r="N322" s="1"/>
      <c r="O322" s="1"/>
      <c r="P322" s="1"/>
      <c r="Q322" s="1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customFormat="false" ht="15.75" hidden="false" customHeight="true" outlineLevel="0" collapsed="false">
      <c r="A323" s="1"/>
      <c r="B323" s="4" t="n">
        <v>45613</v>
      </c>
      <c r="C323" s="5" t="s">
        <v>19</v>
      </c>
      <c r="D323" s="6"/>
      <c r="E323" s="6"/>
      <c r="F323" s="7" t="n">
        <f aca="false">D323-E323</f>
        <v>0</v>
      </c>
      <c r="G323" s="6"/>
      <c r="H323" s="6"/>
      <c r="I323" s="6"/>
      <c r="J323" s="8" t="n">
        <f aca="false">H323+G323+I323</f>
        <v>0</v>
      </c>
      <c r="K323" s="7" t="n">
        <f aca="false">F323-J323</f>
        <v>0</v>
      </c>
      <c r="L323" s="1"/>
      <c r="M323" s="11"/>
      <c r="N323" s="1"/>
      <c r="O323" s="1"/>
      <c r="P323" s="1"/>
      <c r="Q323" s="1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customFormat="false" ht="15.75" hidden="false" customHeight="true" outlineLevel="0" collapsed="false">
      <c r="A324" s="1"/>
      <c r="B324" s="4" t="n">
        <v>45614</v>
      </c>
      <c r="C324" s="5" t="s">
        <v>13</v>
      </c>
      <c r="D324" s="6"/>
      <c r="E324" s="6"/>
      <c r="F324" s="7" t="n">
        <f aca="false">D324-E324</f>
        <v>0</v>
      </c>
      <c r="G324" s="6"/>
      <c r="H324" s="6"/>
      <c r="I324" s="6"/>
      <c r="J324" s="8" t="n">
        <f aca="false">H324+G324+I324</f>
        <v>0</v>
      </c>
      <c r="K324" s="7" t="n">
        <f aca="false">F324-J324</f>
        <v>0</v>
      </c>
      <c r="L324" s="1"/>
      <c r="M324" s="11"/>
      <c r="N324" s="1"/>
      <c r="O324" s="1"/>
      <c r="P324" s="1"/>
      <c r="Q324" s="1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customFormat="false" ht="15.75" hidden="false" customHeight="true" outlineLevel="0" collapsed="false">
      <c r="A325" s="1"/>
      <c r="B325" s="4" t="n">
        <v>45615</v>
      </c>
      <c r="C325" s="5" t="s">
        <v>14</v>
      </c>
      <c r="D325" s="6"/>
      <c r="E325" s="6"/>
      <c r="F325" s="7" t="n">
        <f aca="false">D325-E325</f>
        <v>0</v>
      </c>
      <c r="G325" s="6"/>
      <c r="H325" s="6"/>
      <c r="I325" s="6"/>
      <c r="J325" s="8" t="n">
        <f aca="false">H325+G325+I325</f>
        <v>0</v>
      </c>
      <c r="K325" s="7" t="n">
        <f aca="false">F325-J325</f>
        <v>0</v>
      </c>
      <c r="L325" s="1"/>
      <c r="M325" s="11"/>
      <c r="N325" s="1"/>
      <c r="O325" s="1"/>
      <c r="P325" s="1"/>
      <c r="Q325" s="1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customFormat="false" ht="15.75" hidden="false" customHeight="true" outlineLevel="0" collapsed="false">
      <c r="A326" s="1"/>
      <c r="B326" s="4" t="n">
        <v>45616</v>
      </c>
      <c r="C326" s="5" t="s">
        <v>15</v>
      </c>
      <c r="D326" s="6"/>
      <c r="E326" s="6"/>
      <c r="F326" s="7" t="n">
        <f aca="false">D326-E326</f>
        <v>0</v>
      </c>
      <c r="G326" s="6"/>
      <c r="H326" s="6"/>
      <c r="I326" s="6"/>
      <c r="J326" s="8" t="n">
        <f aca="false">H326+G326+I326</f>
        <v>0</v>
      </c>
      <c r="K326" s="7" t="n">
        <f aca="false">F326-J326</f>
        <v>0</v>
      </c>
      <c r="L326" s="1"/>
      <c r="M326" s="11"/>
      <c r="N326" s="1"/>
      <c r="O326" s="1"/>
      <c r="P326" s="1"/>
      <c r="Q326" s="1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customFormat="false" ht="15.75" hidden="false" customHeight="true" outlineLevel="0" collapsed="false">
      <c r="A327" s="1"/>
      <c r="B327" s="4" t="n">
        <v>45617</v>
      </c>
      <c r="C327" s="5" t="s">
        <v>16</v>
      </c>
      <c r="D327" s="6"/>
      <c r="E327" s="6"/>
      <c r="F327" s="7" t="n">
        <f aca="false">D327-E327</f>
        <v>0</v>
      </c>
      <c r="G327" s="6"/>
      <c r="H327" s="6"/>
      <c r="I327" s="6"/>
      <c r="J327" s="8" t="n">
        <f aca="false">H327+G327+I327</f>
        <v>0</v>
      </c>
      <c r="K327" s="7" t="n">
        <f aca="false">F327-J327</f>
        <v>0</v>
      </c>
      <c r="L327" s="1"/>
      <c r="M327" s="11"/>
      <c r="N327" s="1"/>
      <c r="O327" s="1"/>
      <c r="P327" s="1"/>
      <c r="Q327" s="1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customFormat="false" ht="15.75" hidden="false" customHeight="true" outlineLevel="0" collapsed="false">
      <c r="A328" s="1"/>
      <c r="B328" s="4" t="n">
        <v>45618</v>
      </c>
      <c r="C328" s="5" t="s">
        <v>17</v>
      </c>
      <c r="D328" s="6"/>
      <c r="E328" s="6"/>
      <c r="F328" s="7" t="n">
        <f aca="false">D328-E328</f>
        <v>0</v>
      </c>
      <c r="G328" s="6"/>
      <c r="H328" s="6"/>
      <c r="I328" s="6"/>
      <c r="J328" s="8" t="n">
        <f aca="false">H328+G328+I328</f>
        <v>0</v>
      </c>
      <c r="K328" s="7" t="n">
        <f aca="false">F328-J328</f>
        <v>0</v>
      </c>
      <c r="L328" s="1"/>
      <c r="M328" s="11"/>
      <c r="N328" s="1"/>
      <c r="O328" s="1"/>
      <c r="P328" s="1"/>
      <c r="Q328" s="1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customFormat="false" ht="15.75" hidden="false" customHeight="true" outlineLevel="0" collapsed="false">
      <c r="A329" s="1"/>
      <c r="B329" s="4" t="n">
        <v>45619</v>
      </c>
      <c r="C329" s="5" t="s">
        <v>18</v>
      </c>
      <c r="D329" s="6"/>
      <c r="E329" s="6"/>
      <c r="F329" s="7" t="n">
        <f aca="false">D329-E329</f>
        <v>0</v>
      </c>
      <c r="G329" s="6"/>
      <c r="H329" s="6"/>
      <c r="I329" s="6"/>
      <c r="J329" s="8" t="n">
        <f aca="false">H329+G329+I329</f>
        <v>0</v>
      </c>
      <c r="K329" s="7" t="n">
        <f aca="false">F329-J329</f>
        <v>0</v>
      </c>
      <c r="L329" s="1"/>
      <c r="M329" s="11"/>
      <c r="N329" s="1"/>
      <c r="O329" s="1"/>
      <c r="P329" s="1"/>
      <c r="Q329" s="1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customFormat="false" ht="15.75" hidden="false" customHeight="true" outlineLevel="0" collapsed="false">
      <c r="A330" s="1"/>
      <c r="B330" s="4" t="n">
        <v>45620</v>
      </c>
      <c r="C330" s="5" t="s">
        <v>19</v>
      </c>
      <c r="D330" s="6"/>
      <c r="E330" s="6"/>
      <c r="F330" s="7" t="n">
        <f aca="false">D330-E330</f>
        <v>0</v>
      </c>
      <c r="G330" s="6"/>
      <c r="H330" s="6"/>
      <c r="I330" s="6"/>
      <c r="J330" s="8" t="n">
        <f aca="false">H330+G330+I330</f>
        <v>0</v>
      </c>
      <c r="K330" s="7" t="n">
        <f aca="false">F330-J330</f>
        <v>0</v>
      </c>
      <c r="L330" s="1"/>
      <c r="M330" s="11"/>
      <c r="N330" s="1"/>
      <c r="O330" s="1"/>
      <c r="P330" s="1"/>
      <c r="Q330" s="1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customFormat="false" ht="15.75" hidden="false" customHeight="true" outlineLevel="0" collapsed="false">
      <c r="A331" s="1"/>
      <c r="B331" s="4" t="n">
        <v>45621</v>
      </c>
      <c r="C331" s="5" t="s">
        <v>13</v>
      </c>
      <c r="D331" s="6"/>
      <c r="E331" s="6"/>
      <c r="F331" s="7" t="n">
        <f aca="false">D331-E331</f>
        <v>0</v>
      </c>
      <c r="G331" s="6"/>
      <c r="H331" s="6"/>
      <c r="I331" s="6"/>
      <c r="J331" s="8" t="n">
        <f aca="false">H331+G331+I331</f>
        <v>0</v>
      </c>
      <c r="K331" s="7" t="n">
        <f aca="false">F331-J331</f>
        <v>0</v>
      </c>
      <c r="L331" s="1"/>
      <c r="M331" s="11"/>
      <c r="N331" s="1"/>
      <c r="O331" s="1"/>
      <c r="P331" s="1"/>
      <c r="Q331" s="1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customFormat="false" ht="15.75" hidden="false" customHeight="true" outlineLevel="0" collapsed="false">
      <c r="A332" s="1"/>
      <c r="B332" s="4" t="n">
        <v>45622</v>
      </c>
      <c r="C332" s="5" t="s">
        <v>14</v>
      </c>
      <c r="D332" s="6"/>
      <c r="E332" s="6"/>
      <c r="F332" s="7" t="n">
        <f aca="false">D332-E332</f>
        <v>0</v>
      </c>
      <c r="G332" s="6"/>
      <c r="H332" s="6"/>
      <c r="I332" s="6"/>
      <c r="J332" s="8" t="n">
        <f aca="false">H332+G332+I332</f>
        <v>0</v>
      </c>
      <c r="K332" s="7" t="n">
        <f aca="false">F332-J332</f>
        <v>0</v>
      </c>
      <c r="L332" s="1"/>
      <c r="M332" s="11"/>
      <c r="N332" s="1"/>
      <c r="O332" s="1"/>
      <c r="P332" s="1"/>
      <c r="Q332" s="1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customFormat="false" ht="15.75" hidden="false" customHeight="true" outlineLevel="0" collapsed="false">
      <c r="A333" s="1"/>
      <c r="B333" s="4" t="n">
        <v>45623</v>
      </c>
      <c r="C333" s="5" t="s">
        <v>15</v>
      </c>
      <c r="D333" s="6"/>
      <c r="E333" s="6"/>
      <c r="F333" s="7" t="n">
        <f aca="false">D333-E333</f>
        <v>0</v>
      </c>
      <c r="G333" s="6"/>
      <c r="H333" s="6"/>
      <c r="I333" s="6"/>
      <c r="J333" s="8" t="n">
        <f aca="false">H333+G333+I333</f>
        <v>0</v>
      </c>
      <c r="K333" s="7" t="n">
        <f aca="false">F333-J333</f>
        <v>0</v>
      </c>
      <c r="L333" s="1"/>
      <c r="M333" s="11"/>
      <c r="N333" s="1"/>
      <c r="O333" s="1"/>
      <c r="P333" s="1"/>
      <c r="Q333" s="1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customFormat="false" ht="15.75" hidden="false" customHeight="true" outlineLevel="0" collapsed="false">
      <c r="A334" s="1"/>
      <c r="B334" s="4" t="n">
        <v>45624</v>
      </c>
      <c r="C334" s="5" t="s">
        <v>16</v>
      </c>
      <c r="D334" s="6"/>
      <c r="E334" s="6"/>
      <c r="F334" s="7" t="n">
        <f aca="false">D334-E334</f>
        <v>0</v>
      </c>
      <c r="G334" s="6"/>
      <c r="H334" s="6"/>
      <c r="I334" s="6"/>
      <c r="J334" s="8" t="n">
        <f aca="false">H334+G334+I334</f>
        <v>0</v>
      </c>
      <c r="K334" s="7" t="n">
        <f aca="false">F334-J334</f>
        <v>0</v>
      </c>
      <c r="L334" s="1"/>
      <c r="M334" s="11"/>
      <c r="N334" s="1"/>
      <c r="O334" s="1"/>
      <c r="P334" s="1"/>
      <c r="Q334" s="1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customFormat="false" ht="15.75" hidden="false" customHeight="true" outlineLevel="0" collapsed="false">
      <c r="A335" s="1"/>
      <c r="B335" s="4" t="n">
        <v>45625</v>
      </c>
      <c r="C335" s="5" t="s">
        <v>17</v>
      </c>
      <c r="D335" s="6"/>
      <c r="E335" s="6"/>
      <c r="F335" s="7" t="n">
        <f aca="false">D335-E335</f>
        <v>0</v>
      </c>
      <c r="G335" s="6"/>
      <c r="H335" s="6"/>
      <c r="I335" s="6"/>
      <c r="J335" s="8" t="n">
        <f aca="false">H335+G335+I335</f>
        <v>0</v>
      </c>
      <c r="K335" s="7" t="n">
        <f aca="false">F335-J335</f>
        <v>0</v>
      </c>
      <c r="L335" s="1"/>
      <c r="M335" s="11"/>
      <c r="N335" s="1"/>
      <c r="O335" s="1"/>
      <c r="P335" s="1"/>
      <c r="Q335" s="1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customFormat="false" ht="15.75" hidden="false" customHeight="true" outlineLevel="0" collapsed="false">
      <c r="A336" s="1"/>
      <c r="B336" s="4" t="n">
        <v>45626</v>
      </c>
      <c r="C336" s="5" t="s">
        <v>18</v>
      </c>
      <c r="D336" s="6"/>
      <c r="E336" s="6"/>
      <c r="F336" s="7" t="n">
        <f aca="false">D336-E336</f>
        <v>0</v>
      </c>
      <c r="G336" s="6"/>
      <c r="H336" s="6"/>
      <c r="I336" s="6"/>
      <c r="J336" s="8" t="n">
        <f aca="false">H336+G336+I336</f>
        <v>0</v>
      </c>
      <c r="K336" s="7" t="n">
        <f aca="false">F336-J336</f>
        <v>0</v>
      </c>
      <c r="L336" s="1"/>
      <c r="M336" s="11"/>
      <c r="N336" s="1"/>
      <c r="O336" s="1"/>
      <c r="P336" s="1"/>
      <c r="Q336" s="1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customFormat="false" ht="15.75" hidden="false" customHeight="true" outlineLevel="0" collapsed="false">
      <c r="A337" s="1"/>
      <c r="B337" s="4" t="n">
        <v>45627</v>
      </c>
      <c r="C337" s="5" t="s">
        <v>19</v>
      </c>
      <c r="D337" s="6"/>
      <c r="E337" s="6"/>
      <c r="F337" s="7" t="n">
        <f aca="false">D337-E337</f>
        <v>0</v>
      </c>
      <c r="G337" s="6"/>
      <c r="H337" s="6"/>
      <c r="I337" s="6"/>
      <c r="J337" s="8" t="n">
        <f aca="false">H337+G337+I337</f>
        <v>0</v>
      </c>
      <c r="K337" s="7" t="n">
        <f aca="false">F337-J337</f>
        <v>0</v>
      </c>
      <c r="L337" s="1"/>
      <c r="M337" s="11"/>
      <c r="N337" s="1"/>
      <c r="O337" s="1"/>
      <c r="P337" s="1"/>
      <c r="Q337" s="1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customFormat="false" ht="15.75" hidden="false" customHeight="true" outlineLevel="0" collapsed="false">
      <c r="A338" s="1"/>
      <c r="B338" s="4" t="n">
        <v>45628</v>
      </c>
      <c r="C338" s="5" t="s">
        <v>13</v>
      </c>
      <c r="D338" s="6"/>
      <c r="E338" s="6"/>
      <c r="F338" s="7" t="n">
        <f aca="false">D338-E338</f>
        <v>0</v>
      </c>
      <c r="G338" s="6"/>
      <c r="H338" s="6"/>
      <c r="I338" s="6"/>
      <c r="J338" s="8" t="n">
        <f aca="false">H338+G338+I338</f>
        <v>0</v>
      </c>
      <c r="K338" s="7" t="n">
        <f aca="false">F338-J338</f>
        <v>0</v>
      </c>
      <c r="L338" s="1"/>
      <c r="M338" s="11"/>
      <c r="N338" s="1"/>
      <c r="O338" s="1"/>
      <c r="P338" s="1"/>
      <c r="Q338" s="1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customFormat="false" ht="15.75" hidden="false" customHeight="true" outlineLevel="0" collapsed="false">
      <c r="A339" s="1"/>
      <c r="B339" s="4" t="n">
        <v>45629</v>
      </c>
      <c r="C339" s="5" t="s">
        <v>14</v>
      </c>
      <c r="D339" s="6"/>
      <c r="E339" s="6"/>
      <c r="F339" s="7" t="n">
        <f aca="false">D339-E339</f>
        <v>0</v>
      </c>
      <c r="G339" s="6"/>
      <c r="H339" s="6"/>
      <c r="I339" s="6"/>
      <c r="J339" s="8" t="n">
        <f aca="false">H339+G339+I339</f>
        <v>0</v>
      </c>
      <c r="K339" s="7" t="n">
        <f aca="false">F339-J339</f>
        <v>0</v>
      </c>
      <c r="L339" s="1"/>
      <c r="M339" s="11"/>
      <c r="N339" s="1"/>
      <c r="O339" s="1"/>
      <c r="P339" s="1"/>
      <c r="Q339" s="1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customFormat="false" ht="15.75" hidden="false" customHeight="true" outlineLevel="0" collapsed="false">
      <c r="A340" s="1"/>
      <c r="B340" s="4" t="n">
        <v>45630</v>
      </c>
      <c r="C340" s="5" t="s">
        <v>15</v>
      </c>
      <c r="D340" s="6"/>
      <c r="E340" s="6"/>
      <c r="F340" s="7" t="n">
        <f aca="false">D340-E340</f>
        <v>0</v>
      </c>
      <c r="G340" s="6"/>
      <c r="H340" s="6"/>
      <c r="I340" s="6"/>
      <c r="J340" s="8" t="n">
        <f aca="false">H340+G340+I340</f>
        <v>0</v>
      </c>
      <c r="K340" s="7" t="n">
        <f aca="false">F340-J340</f>
        <v>0</v>
      </c>
      <c r="L340" s="1"/>
      <c r="M340" s="11"/>
      <c r="N340" s="1"/>
      <c r="O340" s="1"/>
      <c r="P340" s="1"/>
      <c r="Q340" s="1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customFormat="false" ht="15.75" hidden="false" customHeight="true" outlineLevel="0" collapsed="false">
      <c r="A341" s="1"/>
      <c r="B341" s="4" t="n">
        <v>45631</v>
      </c>
      <c r="C341" s="5" t="s">
        <v>16</v>
      </c>
      <c r="D341" s="6"/>
      <c r="E341" s="6"/>
      <c r="F341" s="7" t="n">
        <f aca="false">D341-E341</f>
        <v>0</v>
      </c>
      <c r="G341" s="6"/>
      <c r="H341" s="6"/>
      <c r="I341" s="6"/>
      <c r="J341" s="8" t="n">
        <f aca="false">H341+G341+I341</f>
        <v>0</v>
      </c>
      <c r="K341" s="7" t="n">
        <f aca="false">F341-J341</f>
        <v>0</v>
      </c>
      <c r="L341" s="1"/>
      <c r="M341" s="11"/>
      <c r="N341" s="1"/>
      <c r="O341" s="1"/>
      <c r="P341" s="1"/>
      <c r="Q341" s="1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customFormat="false" ht="15.75" hidden="false" customHeight="true" outlineLevel="0" collapsed="false">
      <c r="A342" s="1"/>
      <c r="B342" s="4" t="n">
        <v>45632</v>
      </c>
      <c r="C342" s="5" t="s">
        <v>17</v>
      </c>
      <c r="D342" s="6"/>
      <c r="E342" s="6"/>
      <c r="F342" s="7" t="n">
        <f aca="false">D342-E342</f>
        <v>0</v>
      </c>
      <c r="G342" s="6"/>
      <c r="H342" s="6"/>
      <c r="I342" s="6"/>
      <c r="J342" s="8" t="n">
        <f aca="false">H342+G342+I342</f>
        <v>0</v>
      </c>
      <c r="K342" s="7" t="n">
        <f aca="false">F342-J342</f>
        <v>0</v>
      </c>
      <c r="L342" s="1"/>
      <c r="M342" s="11"/>
      <c r="N342" s="1"/>
      <c r="O342" s="1"/>
      <c r="P342" s="1"/>
      <c r="Q342" s="1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customFormat="false" ht="15.75" hidden="false" customHeight="true" outlineLevel="0" collapsed="false">
      <c r="A343" s="1"/>
      <c r="B343" s="4" t="n">
        <v>45633</v>
      </c>
      <c r="C343" s="5" t="s">
        <v>18</v>
      </c>
      <c r="D343" s="6"/>
      <c r="E343" s="6"/>
      <c r="F343" s="7" t="n">
        <f aca="false">D343-E343</f>
        <v>0</v>
      </c>
      <c r="G343" s="6"/>
      <c r="H343" s="6"/>
      <c r="I343" s="6"/>
      <c r="J343" s="8" t="n">
        <f aca="false">H343+G343+I343</f>
        <v>0</v>
      </c>
      <c r="K343" s="7" t="n">
        <f aca="false">F343-J343</f>
        <v>0</v>
      </c>
      <c r="L343" s="1"/>
      <c r="M343" s="11"/>
      <c r="N343" s="1"/>
      <c r="O343" s="1"/>
      <c r="P343" s="1"/>
      <c r="Q343" s="1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customFormat="false" ht="15.75" hidden="false" customHeight="true" outlineLevel="0" collapsed="false">
      <c r="A344" s="1"/>
      <c r="B344" s="4" t="n">
        <v>45634</v>
      </c>
      <c r="C344" s="5" t="s">
        <v>19</v>
      </c>
      <c r="D344" s="6"/>
      <c r="E344" s="6"/>
      <c r="F344" s="7" t="n">
        <f aca="false">D344-E344</f>
        <v>0</v>
      </c>
      <c r="G344" s="6"/>
      <c r="H344" s="6"/>
      <c r="I344" s="6"/>
      <c r="J344" s="8" t="n">
        <f aca="false">H344+G344+I344</f>
        <v>0</v>
      </c>
      <c r="K344" s="7" t="n">
        <f aca="false">F344-J344</f>
        <v>0</v>
      </c>
      <c r="L344" s="1"/>
      <c r="M344" s="11"/>
      <c r="N344" s="1"/>
      <c r="O344" s="1"/>
      <c r="P344" s="1"/>
      <c r="Q344" s="1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customFormat="false" ht="15.75" hidden="false" customHeight="true" outlineLevel="0" collapsed="false">
      <c r="A345" s="1"/>
      <c r="B345" s="4" t="n">
        <v>45635</v>
      </c>
      <c r="C345" s="5" t="s">
        <v>13</v>
      </c>
      <c r="D345" s="6"/>
      <c r="E345" s="6"/>
      <c r="F345" s="7" t="n">
        <f aca="false">D345-E345</f>
        <v>0</v>
      </c>
      <c r="G345" s="6"/>
      <c r="H345" s="6"/>
      <c r="I345" s="6"/>
      <c r="J345" s="8" t="n">
        <f aca="false">H345+G345+I345</f>
        <v>0</v>
      </c>
      <c r="K345" s="7" t="n">
        <f aca="false">F345-J345</f>
        <v>0</v>
      </c>
      <c r="L345" s="1"/>
      <c r="M345" s="11"/>
      <c r="N345" s="1"/>
      <c r="O345" s="1"/>
      <c r="P345" s="1"/>
      <c r="Q345" s="1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customFormat="false" ht="15.75" hidden="false" customHeight="true" outlineLevel="0" collapsed="false">
      <c r="A346" s="1"/>
      <c r="B346" s="4" t="n">
        <v>45636</v>
      </c>
      <c r="C346" s="5" t="s">
        <v>14</v>
      </c>
      <c r="D346" s="6"/>
      <c r="E346" s="6"/>
      <c r="F346" s="7" t="n">
        <f aca="false">D346-E346</f>
        <v>0</v>
      </c>
      <c r="G346" s="6"/>
      <c r="H346" s="6"/>
      <c r="I346" s="6"/>
      <c r="J346" s="8" t="n">
        <f aca="false">H346+G346+I346</f>
        <v>0</v>
      </c>
      <c r="K346" s="7" t="n">
        <f aca="false">F346-J346</f>
        <v>0</v>
      </c>
      <c r="L346" s="1"/>
      <c r="M346" s="11"/>
      <c r="N346" s="1"/>
      <c r="O346" s="1"/>
      <c r="P346" s="1"/>
      <c r="Q346" s="1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customFormat="false" ht="15.75" hidden="false" customHeight="true" outlineLevel="0" collapsed="false">
      <c r="A347" s="1"/>
      <c r="B347" s="4" t="n">
        <v>45637</v>
      </c>
      <c r="C347" s="5" t="s">
        <v>15</v>
      </c>
      <c r="D347" s="6"/>
      <c r="E347" s="6"/>
      <c r="F347" s="7" t="n">
        <f aca="false">D347-E347</f>
        <v>0</v>
      </c>
      <c r="G347" s="6"/>
      <c r="H347" s="6"/>
      <c r="I347" s="6"/>
      <c r="J347" s="8" t="n">
        <f aca="false">H347+G347+I347</f>
        <v>0</v>
      </c>
      <c r="K347" s="7" t="n">
        <f aca="false">F347-J347</f>
        <v>0</v>
      </c>
      <c r="L347" s="1"/>
      <c r="M347" s="11"/>
      <c r="N347" s="1"/>
      <c r="O347" s="1"/>
      <c r="P347" s="1"/>
      <c r="Q347" s="1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customFormat="false" ht="15.75" hidden="false" customHeight="true" outlineLevel="0" collapsed="false">
      <c r="A348" s="1"/>
      <c r="B348" s="4" t="n">
        <v>45638</v>
      </c>
      <c r="C348" s="5" t="s">
        <v>16</v>
      </c>
      <c r="D348" s="6"/>
      <c r="E348" s="6"/>
      <c r="F348" s="7" t="n">
        <f aca="false">D348-E348</f>
        <v>0</v>
      </c>
      <c r="G348" s="6"/>
      <c r="H348" s="6"/>
      <c r="I348" s="6"/>
      <c r="J348" s="8" t="n">
        <f aca="false">H348+G348+I348</f>
        <v>0</v>
      </c>
      <c r="K348" s="7" t="n">
        <f aca="false">F348-J348</f>
        <v>0</v>
      </c>
      <c r="L348" s="1"/>
      <c r="M348" s="11"/>
      <c r="N348" s="1"/>
      <c r="O348" s="1"/>
      <c r="P348" s="1"/>
      <c r="Q348" s="1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customFormat="false" ht="15.75" hidden="false" customHeight="true" outlineLevel="0" collapsed="false">
      <c r="A349" s="1"/>
      <c r="B349" s="4" t="n">
        <v>45639</v>
      </c>
      <c r="C349" s="5" t="s">
        <v>17</v>
      </c>
      <c r="D349" s="6"/>
      <c r="E349" s="6"/>
      <c r="F349" s="7" t="n">
        <f aca="false">D349-E349</f>
        <v>0</v>
      </c>
      <c r="G349" s="6"/>
      <c r="H349" s="6"/>
      <c r="I349" s="6"/>
      <c r="J349" s="8" t="n">
        <f aca="false">H349+G349+I349</f>
        <v>0</v>
      </c>
      <c r="K349" s="7" t="n">
        <f aca="false">F349-J349</f>
        <v>0</v>
      </c>
      <c r="L349" s="1"/>
      <c r="M349" s="11"/>
      <c r="N349" s="1"/>
      <c r="O349" s="1"/>
      <c r="P349" s="1"/>
      <c r="Q349" s="1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customFormat="false" ht="15.75" hidden="false" customHeight="true" outlineLevel="0" collapsed="false">
      <c r="A350" s="1"/>
      <c r="B350" s="4" t="n">
        <v>45640</v>
      </c>
      <c r="C350" s="5" t="s">
        <v>18</v>
      </c>
      <c r="D350" s="6"/>
      <c r="E350" s="6"/>
      <c r="F350" s="7" t="n">
        <f aca="false">D350-E350</f>
        <v>0</v>
      </c>
      <c r="G350" s="6"/>
      <c r="H350" s="6"/>
      <c r="I350" s="6"/>
      <c r="J350" s="8" t="n">
        <f aca="false">H350+G350+I350</f>
        <v>0</v>
      </c>
      <c r="K350" s="7" t="n">
        <f aca="false">F350-J350</f>
        <v>0</v>
      </c>
      <c r="L350" s="1"/>
      <c r="M350" s="11"/>
      <c r="N350" s="1"/>
      <c r="O350" s="1"/>
      <c r="P350" s="1"/>
      <c r="Q350" s="1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customFormat="false" ht="15.75" hidden="false" customHeight="true" outlineLevel="0" collapsed="false">
      <c r="A351" s="1"/>
      <c r="B351" s="4" t="n">
        <v>45641</v>
      </c>
      <c r="C351" s="5" t="s">
        <v>19</v>
      </c>
      <c r="D351" s="6"/>
      <c r="E351" s="6"/>
      <c r="F351" s="7" t="n">
        <f aca="false">D351-E351</f>
        <v>0</v>
      </c>
      <c r="G351" s="6"/>
      <c r="H351" s="6"/>
      <c r="I351" s="6"/>
      <c r="J351" s="8" t="n">
        <f aca="false">H351+G351+I351</f>
        <v>0</v>
      </c>
      <c r="K351" s="7" t="n">
        <f aca="false">F351-J351</f>
        <v>0</v>
      </c>
      <c r="L351" s="1"/>
      <c r="M351" s="11"/>
      <c r="N351" s="1"/>
      <c r="O351" s="1"/>
      <c r="P351" s="1"/>
      <c r="Q351" s="1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customFormat="false" ht="15.75" hidden="false" customHeight="true" outlineLevel="0" collapsed="false">
      <c r="A352" s="1"/>
      <c r="B352" s="4" t="n">
        <v>45642</v>
      </c>
      <c r="C352" s="5" t="s">
        <v>13</v>
      </c>
      <c r="D352" s="6"/>
      <c r="E352" s="6"/>
      <c r="F352" s="7" t="n">
        <f aca="false">D352-E352</f>
        <v>0</v>
      </c>
      <c r="G352" s="6"/>
      <c r="H352" s="6"/>
      <c r="I352" s="6"/>
      <c r="J352" s="8" t="n">
        <f aca="false">H352+G352+I352</f>
        <v>0</v>
      </c>
      <c r="K352" s="7" t="n">
        <f aca="false">F352-J352</f>
        <v>0</v>
      </c>
      <c r="L352" s="1"/>
      <c r="M352" s="11"/>
      <c r="N352" s="1"/>
      <c r="O352" s="1"/>
      <c r="P352" s="1"/>
      <c r="Q352" s="1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customFormat="false" ht="15.75" hidden="false" customHeight="true" outlineLevel="0" collapsed="false">
      <c r="A353" s="1"/>
      <c r="B353" s="4" t="n">
        <v>45643</v>
      </c>
      <c r="C353" s="5" t="s">
        <v>14</v>
      </c>
      <c r="D353" s="6"/>
      <c r="E353" s="6"/>
      <c r="F353" s="7" t="n">
        <f aca="false">D353-E353</f>
        <v>0</v>
      </c>
      <c r="G353" s="6"/>
      <c r="H353" s="6"/>
      <c r="I353" s="6"/>
      <c r="J353" s="8" t="n">
        <f aca="false">H353+G353+I353</f>
        <v>0</v>
      </c>
      <c r="K353" s="7" t="n">
        <f aca="false">F353-J353</f>
        <v>0</v>
      </c>
      <c r="L353" s="1"/>
      <c r="M353" s="11"/>
      <c r="N353" s="1"/>
      <c r="O353" s="1"/>
      <c r="P353" s="1"/>
      <c r="Q353" s="1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customFormat="false" ht="15.75" hidden="false" customHeight="true" outlineLevel="0" collapsed="false">
      <c r="A354" s="1"/>
      <c r="B354" s="4" t="n">
        <v>45644</v>
      </c>
      <c r="C354" s="5" t="s">
        <v>15</v>
      </c>
      <c r="D354" s="6"/>
      <c r="E354" s="6"/>
      <c r="F354" s="7" t="n">
        <f aca="false">D354-E354</f>
        <v>0</v>
      </c>
      <c r="G354" s="6"/>
      <c r="H354" s="6"/>
      <c r="I354" s="6"/>
      <c r="J354" s="8" t="n">
        <f aca="false">H354+G354+I354</f>
        <v>0</v>
      </c>
      <c r="K354" s="7" t="n">
        <f aca="false">F354-J354</f>
        <v>0</v>
      </c>
      <c r="L354" s="1"/>
      <c r="M354" s="11"/>
      <c r="N354" s="1"/>
      <c r="O354" s="1"/>
      <c r="P354" s="1"/>
      <c r="Q354" s="1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customFormat="false" ht="15.75" hidden="false" customHeight="true" outlineLevel="0" collapsed="false">
      <c r="A355" s="1"/>
      <c r="B355" s="4" t="n">
        <v>45645</v>
      </c>
      <c r="C355" s="5" t="s">
        <v>16</v>
      </c>
      <c r="D355" s="6"/>
      <c r="E355" s="6"/>
      <c r="F355" s="7" t="n">
        <f aca="false">D355-E355</f>
        <v>0</v>
      </c>
      <c r="G355" s="6"/>
      <c r="H355" s="6"/>
      <c r="I355" s="6"/>
      <c r="J355" s="8" t="n">
        <f aca="false">H355+G355+I355</f>
        <v>0</v>
      </c>
      <c r="K355" s="7" t="n">
        <f aca="false">F355-J355</f>
        <v>0</v>
      </c>
      <c r="L355" s="1"/>
      <c r="M355" s="11"/>
      <c r="N355" s="1"/>
      <c r="O355" s="1"/>
      <c r="P355" s="1"/>
      <c r="Q355" s="1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customFormat="false" ht="15.75" hidden="false" customHeight="true" outlineLevel="0" collapsed="false">
      <c r="A356" s="1"/>
      <c r="B356" s="4" t="n">
        <v>45646</v>
      </c>
      <c r="C356" s="5" t="s">
        <v>17</v>
      </c>
      <c r="D356" s="6"/>
      <c r="E356" s="6"/>
      <c r="F356" s="7" t="n">
        <f aca="false">D356-E356</f>
        <v>0</v>
      </c>
      <c r="G356" s="6"/>
      <c r="H356" s="6"/>
      <c r="I356" s="6"/>
      <c r="J356" s="8" t="n">
        <f aca="false">H356+G356+I356</f>
        <v>0</v>
      </c>
      <c r="K356" s="7" t="n">
        <f aca="false">F356-J356</f>
        <v>0</v>
      </c>
      <c r="L356" s="1"/>
      <c r="M356" s="11"/>
      <c r="N356" s="1"/>
      <c r="O356" s="1"/>
      <c r="P356" s="1"/>
      <c r="Q356" s="1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customFormat="false" ht="15.75" hidden="false" customHeight="true" outlineLevel="0" collapsed="false">
      <c r="A357" s="1"/>
      <c r="B357" s="4" t="n">
        <v>45647</v>
      </c>
      <c r="C357" s="5" t="s">
        <v>18</v>
      </c>
      <c r="D357" s="6"/>
      <c r="E357" s="6"/>
      <c r="F357" s="7" t="n">
        <f aca="false">D357-E357</f>
        <v>0</v>
      </c>
      <c r="G357" s="6"/>
      <c r="H357" s="6"/>
      <c r="I357" s="6"/>
      <c r="J357" s="8" t="n">
        <f aca="false">H357+G357+I357</f>
        <v>0</v>
      </c>
      <c r="K357" s="7" t="n">
        <f aca="false">F357-J357</f>
        <v>0</v>
      </c>
      <c r="L357" s="1"/>
      <c r="M357" s="11"/>
      <c r="N357" s="1"/>
      <c r="O357" s="1"/>
      <c r="P357" s="1"/>
      <c r="Q357" s="1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customFormat="false" ht="15.75" hidden="false" customHeight="true" outlineLevel="0" collapsed="false">
      <c r="A358" s="1"/>
      <c r="B358" s="4" t="n">
        <v>45648</v>
      </c>
      <c r="C358" s="5" t="s">
        <v>19</v>
      </c>
      <c r="D358" s="6"/>
      <c r="E358" s="6"/>
      <c r="F358" s="7" t="n">
        <f aca="false">D358-E358</f>
        <v>0</v>
      </c>
      <c r="G358" s="6"/>
      <c r="H358" s="6"/>
      <c r="I358" s="6"/>
      <c r="J358" s="8" t="n">
        <f aca="false">H358+G358+I358</f>
        <v>0</v>
      </c>
      <c r="K358" s="7" t="n">
        <f aca="false">F358-J358</f>
        <v>0</v>
      </c>
      <c r="L358" s="1"/>
      <c r="M358" s="11"/>
      <c r="N358" s="1"/>
      <c r="O358" s="1"/>
      <c r="P358" s="1"/>
      <c r="Q358" s="1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customFormat="false" ht="15.75" hidden="false" customHeight="true" outlineLevel="0" collapsed="false">
      <c r="A359" s="1"/>
      <c r="B359" s="4" t="n">
        <v>45649</v>
      </c>
      <c r="C359" s="5" t="s">
        <v>13</v>
      </c>
      <c r="D359" s="6"/>
      <c r="E359" s="6"/>
      <c r="F359" s="7" t="n">
        <f aca="false">D359-E359</f>
        <v>0</v>
      </c>
      <c r="G359" s="6"/>
      <c r="H359" s="6"/>
      <c r="I359" s="6"/>
      <c r="J359" s="8" t="n">
        <f aca="false">H359+G359+I359</f>
        <v>0</v>
      </c>
      <c r="K359" s="7" t="n">
        <f aca="false">F359-J359</f>
        <v>0</v>
      </c>
      <c r="L359" s="1"/>
      <c r="M359" s="11"/>
      <c r="N359" s="1"/>
      <c r="O359" s="1"/>
      <c r="P359" s="1"/>
      <c r="Q359" s="1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customFormat="false" ht="15.75" hidden="false" customHeight="true" outlineLevel="0" collapsed="false">
      <c r="A360" s="1"/>
      <c r="B360" s="4" t="n">
        <v>45650</v>
      </c>
      <c r="C360" s="5" t="s">
        <v>14</v>
      </c>
      <c r="D360" s="6"/>
      <c r="E360" s="6"/>
      <c r="F360" s="7" t="n">
        <f aca="false">D360-E360</f>
        <v>0</v>
      </c>
      <c r="G360" s="6"/>
      <c r="H360" s="6"/>
      <c r="I360" s="6"/>
      <c r="J360" s="8" t="n">
        <f aca="false">H360+G360+I360</f>
        <v>0</v>
      </c>
      <c r="K360" s="7" t="n">
        <f aca="false">F360-J360</f>
        <v>0</v>
      </c>
      <c r="L360" s="1"/>
      <c r="M360" s="11"/>
      <c r="N360" s="1"/>
      <c r="O360" s="1"/>
      <c r="P360" s="1"/>
      <c r="Q360" s="1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customFormat="false" ht="15.75" hidden="false" customHeight="true" outlineLevel="0" collapsed="false">
      <c r="A361" s="1"/>
      <c r="B361" s="4" t="n">
        <v>45651</v>
      </c>
      <c r="C361" s="5" t="s">
        <v>15</v>
      </c>
      <c r="D361" s="6"/>
      <c r="E361" s="6"/>
      <c r="F361" s="7" t="n">
        <f aca="false">D361-E361</f>
        <v>0</v>
      </c>
      <c r="G361" s="6"/>
      <c r="H361" s="6"/>
      <c r="I361" s="6"/>
      <c r="J361" s="8" t="n">
        <f aca="false">H361+G361+I361</f>
        <v>0</v>
      </c>
      <c r="K361" s="7" t="n">
        <f aca="false">F361-J361</f>
        <v>0</v>
      </c>
      <c r="L361" s="1"/>
      <c r="M361" s="11"/>
      <c r="N361" s="1"/>
      <c r="O361" s="1"/>
      <c r="P361" s="1"/>
      <c r="Q361" s="1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customFormat="false" ht="15.75" hidden="false" customHeight="true" outlineLevel="0" collapsed="false">
      <c r="A362" s="1"/>
      <c r="B362" s="4" t="n">
        <v>45652</v>
      </c>
      <c r="C362" s="5" t="s">
        <v>16</v>
      </c>
      <c r="D362" s="6"/>
      <c r="E362" s="6"/>
      <c r="F362" s="7" t="n">
        <f aca="false">D362-E362</f>
        <v>0</v>
      </c>
      <c r="G362" s="6"/>
      <c r="H362" s="6"/>
      <c r="I362" s="6"/>
      <c r="J362" s="8" t="n">
        <f aca="false">H362+G362+I362</f>
        <v>0</v>
      </c>
      <c r="K362" s="7" t="n">
        <f aca="false">F362-J362</f>
        <v>0</v>
      </c>
      <c r="L362" s="1"/>
      <c r="M362" s="11"/>
      <c r="N362" s="1"/>
      <c r="O362" s="1"/>
      <c r="P362" s="1"/>
      <c r="Q362" s="1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customFormat="false" ht="15.75" hidden="false" customHeight="true" outlineLevel="0" collapsed="false">
      <c r="A363" s="1"/>
      <c r="B363" s="4" t="n">
        <v>45653</v>
      </c>
      <c r="C363" s="5" t="s">
        <v>17</v>
      </c>
      <c r="D363" s="6"/>
      <c r="E363" s="6"/>
      <c r="F363" s="7" t="n">
        <f aca="false">D363-E363</f>
        <v>0</v>
      </c>
      <c r="G363" s="6"/>
      <c r="H363" s="6"/>
      <c r="I363" s="6"/>
      <c r="J363" s="8" t="n">
        <f aca="false">H363+G363+I363</f>
        <v>0</v>
      </c>
      <c r="K363" s="7" t="n">
        <f aca="false">F363-J363</f>
        <v>0</v>
      </c>
      <c r="L363" s="1"/>
      <c r="M363" s="11"/>
      <c r="N363" s="1"/>
      <c r="O363" s="1"/>
      <c r="P363" s="1"/>
      <c r="Q363" s="1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customFormat="false" ht="15.75" hidden="false" customHeight="true" outlineLevel="0" collapsed="false">
      <c r="A364" s="1"/>
      <c r="B364" s="4" t="n">
        <v>45654</v>
      </c>
      <c r="C364" s="5" t="s">
        <v>18</v>
      </c>
      <c r="D364" s="6"/>
      <c r="E364" s="6"/>
      <c r="F364" s="7" t="n">
        <f aca="false">D364-E364</f>
        <v>0</v>
      </c>
      <c r="G364" s="6"/>
      <c r="H364" s="6"/>
      <c r="I364" s="6"/>
      <c r="J364" s="8" t="n">
        <f aca="false">H364+G364+I364</f>
        <v>0</v>
      </c>
      <c r="K364" s="7" t="n">
        <f aca="false">F364-J364</f>
        <v>0</v>
      </c>
      <c r="L364" s="1"/>
      <c r="M364" s="11"/>
      <c r="N364" s="1"/>
      <c r="O364" s="1"/>
      <c r="P364" s="1"/>
      <c r="Q364" s="1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customFormat="false" ht="15.75" hidden="false" customHeight="true" outlineLevel="0" collapsed="false">
      <c r="A365" s="1"/>
      <c r="B365" s="4" t="n">
        <v>45655</v>
      </c>
      <c r="C365" s="5" t="s">
        <v>19</v>
      </c>
      <c r="D365" s="6"/>
      <c r="E365" s="6"/>
      <c r="F365" s="7" t="n">
        <f aca="false">D365-E365</f>
        <v>0</v>
      </c>
      <c r="G365" s="6"/>
      <c r="H365" s="6"/>
      <c r="I365" s="6"/>
      <c r="J365" s="8" t="n">
        <f aca="false">H365+G365+I365</f>
        <v>0</v>
      </c>
      <c r="K365" s="7" t="n">
        <f aca="false">F365-J365</f>
        <v>0</v>
      </c>
      <c r="L365" s="1"/>
      <c r="M365" s="11"/>
      <c r="N365" s="1"/>
      <c r="O365" s="1"/>
      <c r="P365" s="1"/>
      <c r="Q365" s="1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customFormat="false" ht="15.75" hidden="false" customHeight="true" outlineLevel="0" collapsed="false">
      <c r="A366" s="1"/>
      <c r="B366" s="4" t="n">
        <v>45656</v>
      </c>
      <c r="C366" s="5" t="s">
        <v>13</v>
      </c>
      <c r="D366" s="6"/>
      <c r="E366" s="6"/>
      <c r="F366" s="7" t="n">
        <f aca="false">D366-E366</f>
        <v>0</v>
      </c>
      <c r="G366" s="6"/>
      <c r="H366" s="6"/>
      <c r="I366" s="6"/>
      <c r="J366" s="8" t="n">
        <f aca="false">H366+G366+I366</f>
        <v>0</v>
      </c>
      <c r="K366" s="7" t="n">
        <f aca="false">F366-J366</f>
        <v>0</v>
      </c>
      <c r="L366" s="1"/>
      <c r="M366" s="11"/>
      <c r="N366" s="1"/>
      <c r="O366" s="1"/>
      <c r="P366" s="1"/>
      <c r="Q366" s="1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customFormat="false" ht="15.75" hidden="false" customHeight="true" outlineLevel="0" collapsed="false">
      <c r="B367" s="4" t="n">
        <v>45657</v>
      </c>
      <c r="C367" s="5" t="s">
        <v>14</v>
      </c>
      <c r="D367" s="6"/>
      <c r="E367" s="6"/>
      <c r="F367" s="7" t="n">
        <f aca="false">D367-E367</f>
        <v>0</v>
      </c>
      <c r="G367" s="6"/>
      <c r="H367" s="6"/>
      <c r="I367" s="6"/>
      <c r="J367" s="8" t="n">
        <f aca="false">H367+G367+I367</f>
        <v>0</v>
      </c>
      <c r="K367" s="7" t="n">
        <f aca="false">F367-J367</f>
        <v>0</v>
      </c>
      <c r="L367" s="1"/>
      <c r="M367" s="11"/>
      <c r="N367" s="1"/>
      <c r="O367" s="1"/>
      <c r="P367" s="1"/>
      <c r="Q367" s="1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customFormat="false" ht="15.75" hidden="false" customHeight="true" outlineLevel="0" collapsed="false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customFormat="false" ht="15.75" hidden="false" customHeight="true" outlineLevel="0" collapsed="false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customFormat="false" ht="15.75" hidden="false" customHeight="true" outlineLevel="0" collapsed="false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customFormat="false" ht="15.75" hidden="false" customHeight="true" outlineLevel="0" collapsed="false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customFormat="false" ht="15.75" hidden="false" customHeight="true" outlineLevel="0" collapsed="false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customFormat="false" ht="15.75" hidden="false" customHeight="true" outlineLevel="0" collapsed="false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customFormat="false" ht="15.75" hidden="false" customHeight="true" outlineLevel="0" collapsed="false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customFormat="false" ht="15.75" hidden="false" customHeight="true" outlineLevel="0" collapsed="false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customFormat="false" ht="15.75" hidden="false" customHeight="true" outlineLevel="0" collapsed="false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customFormat="false" ht="15.75" hidden="false" customHeight="true" outlineLevel="0" collapsed="false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customFormat="false" ht="15.75" hidden="false" customHeight="true" outlineLevel="0" collapsed="false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customFormat="false" ht="15.75" hidden="false" customHeight="true" outlineLevel="0" collapsed="false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customFormat="false" ht="15.75" hidden="false" customHeight="true" outlineLevel="0" collapsed="false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customFormat="false" ht="15.75" hidden="false" customHeight="true" outlineLevel="0" collapsed="false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customFormat="false" ht="15.75" hidden="false" customHeight="true" outlineLevel="0" collapsed="false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customFormat="false" ht="15.75" hidden="false" customHeight="true" outlineLevel="0" collapsed="false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customFormat="false" ht="15.75" hidden="false" customHeight="true" outlineLevel="0" collapsed="false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customFormat="false" ht="15.75" hidden="false" customHeight="true" outlineLevel="0" collapsed="false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customFormat="false" ht="15.75" hidden="false" customHeight="true" outlineLevel="0" collapsed="false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customFormat="false" ht="15.75" hidden="false" customHeight="true" outlineLevel="0" collapsed="false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customFormat="false" ht="15.75" hidden="false" customHeight="true" outlineLevel="0" collapsed="false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customFormat="false" ht="15.75" hidden="false" customHeight="true" outlineLevel="0" collapsed="false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customFormat="false" ht="15.75" hidden="false" customHeight="true" outlineLevel="0" collapsed="false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customFormat="false" ht="15.75" hidden="false" customHeight="true" outlineLevel="0" collapsed="false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customFormat="false" ht="15.75" hidden="false" customHeight="true" outlineLevel="0" collapsed="false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customFormat="false" ht="15.75" hidden="false" customHeight="true" outlineLevel="0" collapsed="false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customFormat="false" ht="15.75" hidden="false" customHeight="true" outlineLevel="0" collapsed="false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customFormat="false" ht="15.75" hidden="false" customHeight="true" outlineLevel="0" collapsed="false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customFormat="false" ht="15.75" hidden="false" customHeight="true" outlineLevel="0" collapsed="false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customFormat="false" ht="15.75" hidden="false" customHeight="true" outlineLevel="0" collapsed="false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customFormat="false" ht="15.75" hidden="false" customHeight="true" outlineLevel="0" collapsed="false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customFormat="false" ht="15.75" hidden="false" customHeight="true" outlineLevel="0" collapsed="false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customFormat="false" ht="15.75" hidden="false" customHeight="true" outlineLevel="0" collapsed="false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customFormat="false" ht="15.75" hidden="false" customHeight="true" outlineLevel="0" collapsed="false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customFormat="false" ht="15.75" hidden="false" customHeight="true" outlineLevel="0" collapsed="false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customFormat="false" ht="15.75" hidden="false" customHeight="true" outlineLevel="0" collapsed="false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customFormat="false" ht="15.75" hidden="false" customHeight="true" outlineLevel="0" collapsed="false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customFormat="false" ht="15.75" hidden="false" customHeight="true" outlineLevel="0" collapsed="false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customFormat="false" ht="15.75" hidden="false" customHeight="true" outlineLevel="0" collapsed="false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customFormat="false" ht="15.75" hidden="false" customHeight="true" outlineLevel="0" collapsed="false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customFormat="false" ht="15.75" hidden="false" customHeight="true" outlineLevel="0" collapsed="false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customFormat="false" ht="15.75" hidden="false" customHeight="true" outlineLevel="0" collapsed="false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customFormat="false" ht="15.75" hidden="false" customHeight="true" outlineLevel="0" collapsed="false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customFormat="false" ht="15.75" hidden="false" customHeight="true" outlineLevel="0" collapsed="false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customFormat="false" ht="15.75" hidden="false" customHeight="true" outlineLevel="0" collapsed="false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customFormat="false" ht="15.75" hidden="false" customHeight="true" outlineLevel="0" collapsed="false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customFormat="false" ht="15.75" hidden="false" customHeight="true" outlineLevel="0" collapsed="false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customFormat="false" ht="15.75" hidden="false" customHeight="true" outlineLevel="0" collapsed="false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customFormat="false" ht="15.75" hidden="false" customHeight="true" outlineLevel="0" collapsed="false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customFormat="false" ht="15.75" hidden="false" customHeight="true" outlineLevel="0" collapsed="false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customFormat="false" ht="15.75" hidden="false" customHeight="true" outlineLevel="0" collapsed="false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customFormat="false" ht="15.75" hidden="false" customHeight="true" outlineLevel="0" collapsed="false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customFormat="false" ht="15.75" hidden="false" customHeight="true" outlineLevel="0" collapsed="false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customFormat="false" ht="15.75" hidden="false" customHeight="true" outlineLevel="0" collapsed="false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customFormat="false" ht="15.75" hidden="false" customHeight="true" outlineLevel="0" collapsed="false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customFormat="false" ht="15.75" hidden="false" customHeight="true" outlineLevel="0" collapsed="false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customFormat="false" ht="15.75" hidden="false" customHeight="true" outlineLevel="0" collapsed="false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customFormat="false" ht="15.75" hidden="false" customHeight="true" outlineLevel="0" collapsed="false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customFormat="false" ht="15.75" hidden="false" customHeight="true" outlineLevel="0" collapsed="false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customFormat="false" ht="15.75" hidden="false" customHeight="true" outlineLevel="0" collapsed="false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customFormat="false" ht="15.75" hidden="false" customHeight="true" outlineLevel="0" collapsed="false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customFormat="false" ht="15.75" hidden="false" customHeight="true" outlineLevel="0" collapsed="false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customFormat="false" ht="15.75" hidden="false" customHeight="true" outlineLevel="0" collapsed="false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customFormat="false" ht="15.75" hidden="false" customHeight="true" outlineLevel="0" collapsed="false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customFormat="false" ht="15.75" hidden="false" customHeight="true" outlineLevel="0" collapsed="false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customFormat="false" ht="15.75" hidden="false" customHeight="true" outlineLevel="0" collapsed="false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customFormat="false" ht="15.75" hidden="false" customHeight="true" outlineLevel="0" collapsed="false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customFormat="false" ht="15.75" hidden="false" customHeight="true" outlineLevel="0" collapsed="false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customFormat="false" ht="15.75" hidden="false" customHeight="true" outlineLevel="0" collapsed="false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customFormat="false" ht="15.75" hidden="false" customHeight="true" outlineLevel="0" collapsed="false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customFormat="false" ht="15.75" hidden="false" customHeight="true" outlineLevel="0" collapsed="false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customFormat="false" ht="15.75" hidden="false" customHeight="true" outlineLevel="0" collapsed="false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customFormat="false" ht="15.75" hidden="false" customHeight="true" outlineLevel="0" collapsed="false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customFormat="false" ht="15.75" hidden="false" customHeight="true" outlineLevel="0" collapsed="false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customFormat="false" ht="15.75" hidden="false" customHeight="true" outlineLevel="0" collapsed="false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customFormat="false" ht="15.75" hidden="false" customHeight="true" outlineLevel="0" collapsed="false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customFormat="false" ht="15.75" hidden="false" customHeight="true" outlineLevel="0" collapsed="false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customFormat="false" ht="15.75" hidden="false" customHeight="true" outlineLevel="0" collapsed="false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customFormat="false" ht="15.75" hidden="false" customHeight="true" outlineLevel="0" collapsed="false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customFormat="false" ht="15.75" hidden="false" customHeight="true" outlineLevel="0" collapsed="false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customFormat="false" ht="15.75" hidden="false" customHeight="true" outlineLevel="0" collapsed="false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customFormat="false" ht="15.75" hidden="false" customHeight="true" outlineLevel="0" collapsed="false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customFormat="false" ht="15.75" hidden="false" customHeight="true" outlineLevel="0" collapsed="false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customFormat="false" ht="15.75" hidden="false" customHeight="true" outlineLevel="0" collapsed="false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customFormat="false" ht="15.75" hidden="false" customHeight="true" outlineLevel="0" collapsed="false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customFormat="false" ht="15.75" hidden="false" customHeight="true" outlineLevel="0" collapsed="false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customFormat="false" ht="15.75" hidden="false" customHeight="true" outlineLevel="0" collapsed="false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customFormat="false" ht="15.75" hidden="false" customHeight="true" outlineLevel="0" collapsed="false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customFormat="false" ht="15.75" hidden="false" customHeight="true" outlineLevel="0" collapsed="false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customFormat="false" ht="15.75" hidden="false" customHeight="true" outlineLevel="0" collapsed="false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customFormat="false" ht="15.75" hidden="false" customHeight="true" outlineLevel="0" collapsed="false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customFormat="false" ht="15.75" hidden="false" customHeight="true" outlineLevel="0" collapsed="false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customFormat="false" ht="15.75" hidden="false" customHeight="true" outlineLevel="0" collapsed="false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customFormat="false" ht="15.75" hidden="false" customHeight="true" outlineLevel="0" collapsed="false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customFormat="false" ht="15.75" hidden="false" customHeight="true" outlineLevel="0" collapsed="false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customFormat="false" ht="15.75" hidden="false" customHeight="true" outlineLevel="0" collapsed="false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customFormat="false" ht="15.75" hidden="false" customHeight="true" outlineLevel="0" collapsed="false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customFormat="false" ht="15.75" hidden="false" customHeight="true" outlineLevel="0" collapsed="false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customFormat="false" ht="15.75" hidden="false" customHeight="true" outlineLevel="0" collapsed="false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customFormat="false" ht="15.75" hidden="false" customHeight="true" outlineLevel="0" collapsed="false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customFormat="false" ht="15.75" hidden="false" customHeight="true" outlineLevel="0" collapsed="false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customFormat="false" ht="15.75" hidden="false" customHeight="true" outlineLevel="0" collapsed="false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customFormat="false" ht="15.75" hidden="false" customHeight="true" outlineLevel="0" collapsed="false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customFormat="false" ht="15.75" hidden="false" customHeight="true" outlineLevel="0" collapsed="false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customFormat="false" ht="15.75" hidden="false" customHeight="true" outlineLevel="0" collapsed="false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customFormat="false" ht="15.75" hidden="false" customHeight="true" outlineLevel="0" collapsed="false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customFormat="false" ht="15.75" hidden="false" customHeight="true" outlineLevel="0" collapsed="false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customFormat="false" ht="15.75" hidden="false" customHeight="true" outlineLevel="0" collapsed="false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customFormat="false" ht="15.75" hidden="false" customHeight="true" outlineLevel="0" collapsed="false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customFormat="false" ht="15.75" hidden="false" customHeight="true" outlineLevel="0" collapsed="false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customFormat="false" ht="15.75" hidden="false" customHeight="true" outlineLevel="0" collapsed="false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customFormat="false" ht="15.75" hidden="false" customHeight="true" outlineLevel="0" collapsed="false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customFormat="false" ht="15.75" hidden="false" customHeight="true" outlineLevel="0" collapsed="false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customFormat="false" ht="15.75" hidden="false" customHeight="true" outlineLevel="0" collapsed="false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customFormat="false" ht="15.75" hidden="false" customHeight="true" outlineLevel="0" collapsed="false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customFormat="false" ht="15.75" hidden="false" customHeight="true" outlineLevel="0" collapsed="false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customFormat="false" ht="15.75" hidden="false" customHeight="true" outlineLevel="0" collapsed="false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customFormat="false" ht="15.75" hidden="false" customHeight="true" outlineLevel="0" collapsed="false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customFormat="false" ht="15.75" hidden="false" customHeight="true" outlineLevel="0" collapsed="false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customFormat="false" ht="15.75" hidden="false" customHeight="true" outlineLevel="0" collapsed="false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customFormat="false" ht="15.75" hidden="false" customHeight="true" outlineLevel="0" collapsed="false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customFormat="false" ht="15.75" hidden="false" customHeight="true" outlineLevel="0" collapsed="false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customFormat="false" ht="15.75" hidden="false" customHeight="true" outlineLevel="0" collapsed="false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customFormat="false" ht="15.75" hidden="false" customHeight="true" outlineLevel="0" collapsed="false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customFormat="false" ht="15.75" hidden="false" customHeight="true" outlineLevel="0" collapsed="false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customFormat="false" ht="15.75" hidden="false" customHeight="true" outlineLevel="0" collapsed="false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customFormat="false" ht="15.75" hidden="false" customHeight="true" outlineLevel="0" collapsed="false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customFormat="false" ht="15.75" hidden="false" customHeight="true" outlineLevel="0" collapsed="false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customFormat="false" ht="15.75" hidden="false" customHeight="true" outlineLevel="0" collapsed="false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customFormat="false" ht="15.75" hidden="false" customHeight="true" outlineLevel="0" collapsed="false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customFormat="false" ht="15.75" hidden="false" customHeight="true" outlineLevel="0" collapsed="false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customFormat="false" ht="15.75" hidden="false" customHeight="true" outlineLevel="0" collapsed="false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customFormat="false" ht="15.75" hidden="false" customHeight="true" outlineLevel="0" collapsed="false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customFormat="false" ht="15.75" hidden="false" customHeight="true" outlineLevel="0" collapsed="false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customFormat="false" ht="15.75" hidden="false" customHeight="true" outlineLevel="0" collapsed="false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customFormat="false" ht="15.75" hidden="false" customHeight="true" outlineLevel="0" collapsed="false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customFormat="false" ht="15.75" hidden="false" customHeight="true" outlineLevel="0" collapsed="false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customFormat="false" ht="15.75" hidden="false" customHeight="true" outlineLevel="0" collapsed="false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customFormat="false" ht="15.75" hidden="false" customHeight="true" outlineLevel="0" collapsed="false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customFormat="false" ht="15.75" hidden="false" customHeight="true" outlineLevel="0" collapsed="false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customFormat="false" ht="15.75" hidden="false" customHeight="true" outlineLevel="0" collapsed="false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customFormat="false" ht="15.75" hidden="false" customHeight="true" outlineLevel="0" collapsed="false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customFormat="false" ht="15.75" hidden="false" customHeight="true" outlineLevel="0" collapsed="false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customFormat="false" ht="15.75" hidden="false" customHeight="true" outlineLevel="0" collapsed="false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customFormat="false" ht="15.75" hidden="false" customHeight="true" outlineLevel="0" collapsed="false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customFormat="false" ht="15.75" hidden="false" customHeight="true" outlineLevel="0" collapsed="false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customFormat="false" ht="15.75" hidden="false" customHeight="true" outlineLevel="0" collapsed="false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customFormat="false" ht="15.75" hidden="false" customHeight="true" outlineLevel="0" collapsed="false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customFormat="false" ht="15.75" hidden="false" customHeight="true" outlineLevel="0" collapsed="false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customFormat="false" ht="15.75" hidden="false" customHeight="true" outlineLevel="0" collapsed="false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customFormat="false" ht="15.75" hidden="false" customHeight="true" outlineLevel="0" collapsed="false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customFormat="false" ht="15.75" hidden="false" customHeight="true" outlineLevel="0" collapsed="false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customFormat="false" ht="15.75" hidden="false" customHeight="true" outlineLevel="0" collapsed="false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customFormat="false" ht="15.75" hidden="false" customHeight="true" outlineLevel="0" collapsed="false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customFormat="false" ht="15.75" hidden="false" customHeight="true" outlineLevel="0" collapsed="false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customFormat="false" ht="15.75" hidden="false" customHeight="true" outlineLevel="0" collapsed="false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customFormat="false" ht="15.75" hidden="false" customHeight="true" outlineLevel="0" collapsed="false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customFormat="false" ht="15.75" hidden="false" customHeight="true" outlineLevel="0" collapsed="false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customFormat="false" ht="15.75" hidden="false" customHeight="true" outlineLevel="0" collapsed="false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customFormat="false" ht="15.75" hidden="false" customHeight="true" outlineLevel="0" collapsed="false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customFormat="false" ht="15.75" hidden="false" customHeight="true" outlineLevel="0" collapsed="false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customFormat="false" ht="15.75" hidden="false" customHeight="true" outlineLevel="0" collapsed="false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customFormat="false" ht="15.75" hidden="false" customHeight="true" outlineLevel="0" collapsed="false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customFormat="false" ht="15.75" hidden="false" customHeight="true" outlineLevel="0" collapsed="false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customFormat="false" ht="15.75" hidden="false" customHeight="true" outlineLevel="0" collapsed="false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customFormat="false" ht="15.75" hidden="false" customHeight="true" outlineLevel="0" collapsed="false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customFormat="false" ht="15.75" hidden="false" customHeight="true" outlineLevel="0" collapsed="false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customFormat="false" ht="15.75" hidden="false" customHeight="true" outlineLevel="0" collapsed="false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customFormat="false" ht="15.75" hidden="false" customHeight="true" outlineLevel="0" collapsed="false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customFormat="false" ht="15.75" hidden="false" customHeight="true" outlineLevel="0" collapsed="false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customFormat="false" ht="15.75" hidden="false" customHeight="true" outlineLevel="0" collapsed="false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customFormat="false" ht="15.75" hidden="false" customHeight="true" outlineLevel="0" collapsed="false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customFormat="false" ht="15.75" hidden="false" customHeight="true" outlineLevel="0" collapsed="false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customFormat="false" ht="15.75" hidden="false" customHeight="true" outlineLevel="0" collapsed="false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customFormat="false" ht="15.75" hidden="false" customHeight="true" outlineLevel="0" collapsed="false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customFormat="false" ht="15.75" hidden="false" customHeight="true" outlineLevel="0" collapsed="false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customFormat="false" ht="15.75" hidden="false" customHeight="true" outlineLevel="0" collapsed="false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customFormat="false" ht="15.75" hidden="false" customHeight="true" outlineLevel="0" collapsed="false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customFormat="false" ht="15.75" hidden="false" customHeight="true" outlineLevel="0" collapsed="false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customFormat="false" ht="15.75" hidden="false" customHeight="true" outlineLevel="0" collapsed="false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customFormat="false" ht="15.75" hidden="false" customHeight="true" outlineLevel="0" collapsed="false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customFormat="false" ht="15.75" hidden="false" customHeight="true" outlineLevel="0" collapsed="false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customFormat="false" ht="15.75" hidden="false" customHeight="true" outlineLevel="0" collapsed="false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customFormat="false" ht="15.75" hidden="false" customHeight="true" outlineLevel="0" collapsed="false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customFormat="false" ht="15.75" hidden="false" customHeight="true" outlineLevel="0" collapsed="false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customFormat="false" ht="15.75" hidden="false" customHeight="true" outlineLevel="0" collapsed="false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customFormat="false" ht="15.75" hidden="false" customHeight="true" outlineLevel="0" collapsed="false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customFormat="false" ht="15.75" hidden="false" customHeight="true" outlineLevel="0" collapsed="false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customFormat="false" ht="15.75" hidden="false" customHeight="true" outlineLevel="0" collapsed="false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customFormat="false" ht="15.75" hidden="false" customHeight="true" outlineLevel="0" collapsed="false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customFormat="false" ht="15.75" hidden="false" customHeight="true" outlineLevel="0" collapsed="false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customFormat="false" ht="15.75" hidden="false" customHeight="true" outlineLevel="0" collapsed="false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customFormat="false" ht="15.75" hidden="false" customHeight="true" outlineLevel="0" collapsed="false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customFormat="false" ht="15.75" hidden="false" customHeight="true" outlineLevel="0" collapsed="false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customFormat="false" ht="15.75" hidden="false" customHeight="true" outlineLevel="0" collapsed="false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customFormat="false" ht="15.75" hidden="false" customHeight="true" outlineLevel="0" collapsed="false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customFormat="false" ht="15.75" hidden="false" customHeight="true" outlineLevel="0" collapsed="false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customFormat="false" ht="15.75" hidden="false" customHeight="true" outlineLevel="0" collapsed="false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customFormat="false" ht="15.75" hidden="false" customHeight="true" outlineLevel="0" collapsed="false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customFormat="false" ht="15.75" hidden="false" customHeight="true" outlineLevel="0" collapsed="false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customFormat="false" ht="15.75" hidden="false" customHeight="true" outlineLevel="0" collapsed="false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customFormat="false" ht="15.75" hidden="false" customHeight="true" outlineLevel="0" collapsed="false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customFormat="false" ht="15.75" hidden="false" customHeight="true" outlineLevel="0" collapsed="false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customFormat="false" ht="15.75" hidden="false" customHeight="true" outlineLevel="0" collapsed="false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customFormat="false" ht="15.75" hidden="false" customHeight="true" outlineLevel="0" collapsed="false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customFormat="false" ht="15.75" hidden="false" customHeight="true" outlineLevel="0" collapsed="false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customFormat="false" ht="15.75" hidden="false" customHeight="true" outlineLevel="0" collapsed="false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customFormat="false" ht="15.75" hidden="false" customHeight="true" outlineLevel="0" collapsed="false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customFormat="false" ht="15.75" hidden="false" customHeight="true" outlineLevel="0" collapsed="false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customFormat="false" ht="15.75" hidden="false" customHeight="tru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customFormat="false" ht="15.75" hidden="false" customHeight="true" outlineLevel="0" collapsed="false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customFormat="false" ht="15.75" hidden="false" customHeight="true" outlineLevel="0" collapsed="false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customFormat="false" ht="15.75" hidden="false" customHeight="true" outlineLevel="0" collapsed="false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customFormat="false" ht="15.75" hidden="false" customHeight="true" outlineLevel="0" collapsed="false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customFormat="false" ht="15.75" hidden="false" customHeight="true" outlineLevel="0" collapsed="false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customFormat="false" ht="15.75" hidden="false" customHeight="true" outlineLevel="0" collapsed="false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customFormat="false" ht="15.75" hidden="false" customHeight="true" outlineLevel="0" collapsed="false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customFormat="false" ht="15.75" hidden="false" customHeight="true" outlineLevel="0" collapsed="false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customFormat="false" ht="15.75" hidden="false" customHeight="true" outlineLevel="0" collapsed="false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customFormat="false" ht="15.75" hidden="false" customHeight="true" outlineLevel="0" collapsed="false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customFormat="false" ht="15.75" hidden="false" customHeight="true" outlineLevel="0" collapsed="false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customFormat="false" ht="15.75" hidden="false" customHeight="true" outlineLevel="0" collapsed="false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customFormat="false" ht="15.75" hidden="false" customHeight="true" outlineLevel="0" collapsed="false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customFormat="false" ht="15.75" hidden="false" customHeight="true" outlineLevel="0" collapsed="false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customFormat="false" ht="15.75" hidden="false" customHeight="true" outlineLevel="0" collapsed="false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customFormat="false" ht="15.75" hidden="false" customHeight="true" outlineLevel="0" collapsed="false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customFormat="false" ht="15.75" hidden="false" customHeight="true" outlineLevel="0" collapsed="false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customFormat="false" ht="15.75" hidden="false" customHeight="true" outlineLevel="0" collapsed="false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customFormat="false" ht="15.75" hidden="false" customHeight="true" outlineLevel="0" collapsed="false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customFormat="false" ht="15.75" hidden="false" customHeight="true" outlineLevel="0" collapsed="false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customFormat="false" ht="15.75" hidden="false" customHeight="true" outlineLevel="0" collapsed="false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customFormat="false" ht="15.75" hidden="false" customHeight="true" outlineLevel="0" collapsed="false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customFormat="false" ht="15.75" hidden="false" customHeight="true" outlineLevel="0" collapsed="false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customFormat="false" ht="15.75" hidden="false" customHeight="true" outlineLevel="0" collapsed="false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customFormat="false" ht="15.75" hidden="false" customHeight="true" outlineLevel="0" collapsed="false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customFormat="false" ht="15.75" hidden="false" customHeight="true" outlineLevel="0" collapsed="false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customFormat="false" ht="15.75" hidden="false" customHeight="true" outlineLevel="0" collapsed="false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customFormat="false" ht="15.75" hidden="false" customHeight="true" outlineLevel="0" collapsed="false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customFormat="false" ht="15.75" hidden="false" customHeight="true" outlineLevel="0" collapsed="false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customFormat="false" ht="15.75" hidden="false" customHeight="true" outlineLevel="0" collapsed="false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customFormat="false" ht="15.75" hidden="false" customHeight="true" outlineLevel="0" collapsed="false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customFormat="false" ht="15.75" hidden="false" customHeight="true" outlineLevel="0" collapsed="false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customFormat="false" ht="15.75" hidden="false" customHeight="true" outlineLevel="0" collapsed="false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customFormat="false" ht="15.75" hidden="false" customHeight="true" outlineLevel="0" collapsed="false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customFormat="false" ht="15.75" hidden="false" customHeight="true" outlineLevel="0" collapsed="false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customFormat="false" ht="15.75" hidden="false" customHeight="true" outlineLevel="0" collapsed="false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customFormat="false" ht="15.75" hidden="false" customHeight="true" outlineLevel="0" collapsed="false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customFormat="false" ht="15.75" hidden="false" customHeight="true" outlineLevel="0" collapsed="false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customFormat="false" ht="15.75" hidden="false" customHeight="true" outlineLevel="0" collapsed="false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customFormat="false" ht="15.75" hidden="false" customHeight="true" outlineLevel="0" collapsed="false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customFormat="false" ht="15.75" hidden="false" customHeight="true" outlineLevel="0" collapsed="false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customFormat="false" ht="15.75" hidden="false" customHeight="true" outlineLevel="0" collapsed="false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customFormat="false" ht="15.75" hidden="false" customHeight="true" outlineLevel="0" collapsed="false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customFormat="false" ht="15.75" hidden="false" customHeight="tru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customFormat="false" ht="15.75" hidden="false" customHeight="true" outlineLevel="0" collapsed="false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customFormat="false" ht="15.75" hidden="false" customHeight="true" outlineLevel="0" collapsed="false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customFormat="false" ht="15.75" hidden="false" customHeight="true" outlineLevel="0" collapsed="false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customFormat="false" ht="15.75" hidden="false" customHeight="true" outlineLevel="0" collapsed="false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customFormat="false" ht="15.75" hidden="false" customHeight="true" outlineLevel="0" collapsed="false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customFormat="false" ht="15.75" hidden="false" customHeight="true" outlineLevel="0" collapsed="false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customFormat="false" ht="15.75" hidden="false" customHeight="true" outlineLevel="0" collapsed="false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customFormat="false" ht="15.75" hidden="false" customHeight="true" outlineLevel="0" collapsed="false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customFormat="false" ht="15.75" hidden="false" customHeight="true" outlineLevel="0" collapsed="false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customFormat="false" ht="15.75" hidden="false" customHeight="true" outlineLevel="0" collapsed="false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customFormat="false" ht="15.75" hidden="false" customHeight="true" outlineLevel="0" collapsed="false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customFormat="false" ht="15.75" hidden="false" customHeight="true" outlineLevel="0" collapsed="false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customFormat="false" ht="15.75" hidden="false" customHeight="true" outlineLevel="0" collapsed="false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customFormat="false" ht="15.75" hidden="false" customHeight="true" outlineLevel="0" collapsed="false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customFormat="false" ht="15.75" hidden="false" customHeight="true" outlineLevel="0" collapsed="false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customFormat="false" ht="15.75" hidden="false" customHeight="true" outlineLevel="0" collapsed="false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customFormat="false" ht="15.75" hidden="false" customHeight="true" outlineLevel="0" collapsed="false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customFormat="false" ht="15.75" hidden="false" customHeight="true" outlineLevel="0" collapsed="false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customFormat="false" ht="15.75" hidden="false" customHeight="true" outlineLevel="0" collapsed="false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customFormat="false" ht="15.75" hidden="false" customHeight="true" outlineLevel="0" collapsed="false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customFormat="false" ht="15.75" hidden="false" customHeight="true" outlineLevel="0" collapsed="false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customFormat="false" ht="15.75" hidden="false" customHeight="true" outlineLevel="0" collapsed="false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customFormat="false" ht="15.75" hidden="false" customHeight="true" outlineLevel="0" collapsed="false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customFormat="false" ht="15.75" hidden="false" customHeight="true" outlineLevel="0" collapsed="false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customFormat="false" ht="15.75" hidden="false" customHeight="true" outlineLevel="0" collapsed="false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customFormat="false" ht="15.75" hidden="false" customHeight="true" outlineLevel="0" collapsed="false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customFormat="false" ht="15.75" hidden="false" customHeight="true" outlineLevel="0" collapsed="false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customFormat="false" ht="15.75" hidden="false" customHeight="true" outlineLevel="0" collapsed="false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customFormat="false" ht="15.75" hidden="false" customHeight="true" outlineLevel="0" collapsed="false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customFormat="false" ht="15.75" hidden="false" customHeight="true" outlineLevel="0" collapsed="false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customFormat="false" ht="15.75" hidden="false" customHeight="true" outlineLevel="0" collapsed="false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customFormat="false" ht="15.75" hidden="false" customHeight="true" outlineLevel="0" collapsed="false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customFormat="false" ht="15.75" hidden="false" customHeight="true" outlineLevel="0" collapsed="false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customFormat="false" ht="15.75" hidden="false" customHeight="true" outlineLevel="0" collapsed="false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customFormat="false" ht="15.75" hidden="false" customHeight="true" outlineLevel="0" collapsed="false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customFormat="false" ht="15.75" hidden="false" customHeight="true" outlineLevel="0" collapsed="false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customFormat="false" ht="15.75" hidden="false" customHeight="true" outlineLevel="0" collapsed="false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customFormat="false" ht="15.75" hidden="false" customHeight="true" outlineLevel="0" collapsed="false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customFormat="false" ht="15.75" hidden="false" customHeight="true" outlineLevel="0" collapsed="false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customFormat="false" ht="15.75" hidden="false" customHeight="true" outlineLevel="0" collapsed="false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customFormat="false" ht="15.75" hidden="false" customHeight="true" outlineLevel="0" collapsed="false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customFormat="false" ht="15.75" hidden="false" customHeight="true" outlineLevel="0" collapsed="false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customFormat="false" ht="15.75" hidden="false" customHeight="true" outlineLevel="0" collapsed="false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customFormat="false" ht="15.75" hidden="false" customHeight="true" outlineLevel="0" collapsed="false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customFormat="false" ht="15.75" hidden="false" customHeight="true" outlineLevel="0" collapsed="false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customFormat="false" ht="15.75" hidden="false" customHeight="tru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customFormat="false" ht="15.75" hidden="false" customHeight="true" outlineLevel="0" collapsed="false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customFormat="false" ht="15.75" hidden="false" customHeight="true" outlineLevel="0" collapsed="false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customFormat="false" ht="15.75" hidden="false" customHeight="true" outlineLevel="0" collapsed="false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customFormat="false" ht="15.75" hidden="false" customHeight="true" outlineLevel="0" collapsed="false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customFormat="false" ht="15.75" hidden="false" customHeight="true" outlineLevel="0" collapsed="false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customFormat="false" ht="15.75" hidden="false" customHeight="true" outlineLevel="0" collapsed="false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customFormat="false" ht="15.75" hidden="false" customHeight="true" outlineLevel="0" collapsed="false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customFormat="false" ht="15.75" hidden="false" customHeight="true" outlineLevel="0" collapsed="false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customFormat="false" ht="15.75" hidden="false" customHeight="true" outlineLevel="0" collapsed="false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customFormat="false" ht="15.75" hidden="false" customHeight="tru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customFormat="false" ht="15.75" hidden="false" customHeight="true" outlineLevel="0" collapsed="false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customFormat="false" ht="15.75" hidden="false" customHeight="true" outlineLevel="0" collapsed="false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customFormat="false" ht="15.75" hidden="false" customHeight="true" outlineLevel="0" collapsed="false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customFormat="false" ht="15.75" hidden="false" customHeight="true" outlineLevel="0" collapsed="false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customFormat="false" ht="15.75" hidden="false" customHeight="true" outlineLevel="0" collapsed="false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customFormat="false" ht="15.75" hidden="false" customHeight="true" outlineLevel="0" collapsed="false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customFormat="false" ht="15.75" hidden="false" customHeight="true" outlineLevel="0" collapsed="false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customFormat="false" ht="15.75" hidden="false" customHeight="true" outlineLevel="0" collapsed="false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customFormat="false" ht="15.75" hidden="false" customHeight="true" outlineLevel="0" collapsed="false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customFormat="false" ht="15.75" hidden="false" customHeight="true" outlineLevel="0" collapsed="false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customFormat="false" ht="15.75" hidden="false" customHeight="true" outlineLevel="0" collapsed="false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customFormat="false" ht="15.75" hidden="false" customHeight="true" outlineLevel="0" collapsed="false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customFormat="false" ht="15.75" hidden="false" customHeight="true" outlineLevel="0" collapsed="false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customFormat="false" ht="15.75" hidden="false" customHeight="true" outlineLevel="0" collapsed="false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customFormat="false" ht="15.75" hidden="false" customHeight="true" outlineLevel="0" collapsed="false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customFormat="false" ht="15.75" hidden="false" customHeight="true" outlineLevel="0" collapsed="false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customFormat="false" ht="15.75" hidden="false" customHeight="true" outlineLevel="0" collapsed="false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customFormat="false" ht="15.75" hidden="false" customHeight="true" outlineLevel="0" collapsed="false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customFormat="false" ht="15.75" hidden="false" customHeight="true" outlineLevel="0" collapsed="false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customFormat="false" ht="15.75" hidden="false" customHeight="true" outlineLevel="0" collapsed="false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customFormat="false" ht="15.75" hidden="false" customHeight="true" outlineLevel="0" collapsed="false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customFormat="false" ht="15.75" hidden="false" customHeight="true" outlineLevel="0" collapsed="false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customFormat="false" ht="15.75" hidden="false" customHeight="true" outlineLevel="0" collapsed="false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customFormat="false" ht="15.75" hidden="false" customHeight="true" outlineLevel="0" collapsed="false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customFormat="false" ht="15.75" hidden="false" customHeight="true" outlineLevel="0" collapsed="false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customFormat="false" ht="15.75" hidden="false" customHeight="true" outlineLevel="0" collapsed="false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customFormat="false" ht="15.75" hidden="false" customHeight="true" outlineLevel="0" collapsed="false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customFormat="false" ht="15.75" hidden="false" customHeight="true" outlineLevel="0" collapsed="false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customFormat="false" ht="15.75" hidden="false" customHeight="true" outlineLevel="0" collapsed="false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customFormat="false" ht="15.75" hidden="false" customHeight="true" outlineLevel="0" collapsed="false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customFormat="false" ht="15.75" hidden="false" customHeight="true" outlineLevel="0" collapsed="false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customFormat="false" ht="15.75" hidden="false" customHeight="true" outlineLevel="0" collapsed="false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customFormat="false" ht="15.75" hidden="false" customHeight="true" outlineLevel="0" collapsed="false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customFormat="false" ht="15.75" hidden="false" customHeight="true" outlineLevel="0" collapsed="false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customFormat="false" ht="15.75" hidden="false" customHeight="true" outlineLevel="0" collapsed="false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customFormat="false" ht="15.75" hidden="false" customHeight="true" outlineLevel="0" collapsed="false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customFormat="false" ht="15.75" hidden="false" customHeight="true" outlineLevel="0" collapsed="false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customFormat="false" ht="15.75" hidden="false" customHeight="true" outlineLevel="0" collapsed="false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customFormat="false" ht="15.75" hidden="false" customHeight="true" outlineLevel="0" collapsed="false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customFormat="false" ht="15.75" hidden="false" customHeight="true" outlineLevel="0" collapsed="false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customFormat="false" ht="15.75" hidden="false" customHeight="true" outlineLevel="0" collapsed="false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customFormat="false" ht="15.75" hidden="false" customHeight="true" outlineLevel="0" collapsed="false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customFormat="false" ht="15.75" hidden="false" customHeight="true" outlineLevel="0" collapsed="false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customFormat="false" ht="15.75" hidden="false" customHeight="true" outlineLevel="0" collapsed="false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customFormat="false" ht="15.75" hidden="false" customHeight="true" outlineLevel="0" collapsed="false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customFormat="false" ht="15.75" hidden="false" customHeight="true" outlineLevel="0" collapsed="false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customFormat="false" ht="15.75" hidden="false" customHeight="true" outlineLevel="0" collapsed="false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customFormat="false" ht="15.75" hidden="false" customHeight="true" outlineLevel="0" collapsed="false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customFormat="false" ht="15.75" hidden="false" customHeight="true" outlineLevel="0" collapsed="false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customFormat="false" ht="15.75" hidden="false" customHeight="true" outlineLevel="0" collapsed="false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customFormat="false" ht="15.75" hidden="false" customHeight="true" outlineLevel="0" collapsed="false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customFormat="false" ht="15.75" hidden="false" customHeight="true" outlineLevel="0" collapsed="false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customFormat="false" ht="15.75" hidden="false" customHeight="true" outlineLevel="0" collapsed="false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customFormat="false" ht="15.75" hidden="false" customHeight="true" outlineLevel="0" collapsed="false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customFormat="false" ht="15.75" hidden="false" customHeight="true" outlineLevel="0" collapsed="false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customFormat="false" ht="15.75" hidden="false" customHeight="true" outlineLevel="0" collapsed="false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customFormat="false" ht="15.75" hidden="false" customHeight="true" outlineLevel="0" collapsed="false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customFormat="false" ht="15.75" hidden="false" customHeight="true" outlineLevel="0" collapsed="false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customFormat="false" ht="15.75" hidden="false" customHeight="true" outlineLevel="0" collapsed="false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customFormat="false" ht="15.75" hidden="false" customHeight="true" outlineLevel="0" collapsed="false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customFormat="false" ht="15.75" hidden="false" customHeight="true" outlineLevel="0" collapsed="false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customFormat="false" ht="15.75" hidden="false" customHeight="true" outlineLevel="0" collapsed="false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customFormat="false" ht="15.75" hidden="false" customHeight="true" outlineLevel="0" collapsed="false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customFormat="false" ht="15.75" hidden="false" customHeight="true" outlineLevel="0" collapsed="false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customFormat="false" ht="15.75" hidden="false" customHeight="true" outlineLevel="0" collapsed="false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customFormat="false" ht="15.75" hidden="false" customHeight="true" outlineLevel="0" collapsed="false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customFormat="false" ht="15.75" hidden="false" customHeight="true" outlineLevel="0" collapsed="false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customFormat="false" ht="15.75" hidden="false" customHeight="true" outlineLevel="0" collapsed="false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customFormat="false" ht="15.75" hidden="false" customHeight="true" outlineLevel="0" collapsed="false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customFormat="false" ht="15.75" hidden="false" customHeight="true" outlineLevel="0" collapsed="false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customFormat="false" ht="15.75" hidden="false" customHeight="true" outlineLevel="0" collapsed="false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customFormat="false" ht="15.75" hidden="false" customHeight="true" outlineLevel="0" collapsed="false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customFormat="false" ht="15.75" hidden="false" customHeight="true" outlineLevel="0" collapsed="false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customFormat="false" ht="15.75" hidden="false" customHeight="true" outlineLevel="0" collapsed="false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customFormat="false" ht="15.75" hidden="false" customHeight="true" outlineLevel="0" collapsed="false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customFormat="false" ht="15.75" hidden="false" customHeight="true" outlineLevel="0" collapsed="false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customFormat="false" ht="15.75" hidden="false" customHeight="true" outlineLevel="0" collapsed="false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customFormat="false" ht="15.75" hidden="false" customHeight="true" outlineLevel="0" collapsed="false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customFormat="false" ht="15.75" hidden="false" customHeight="true" outlineLevel="0" collapsed="false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customFormat="false" ht="15.75" hidden="false" customHeight="true" outlineLevel="0" collapsed="false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customFormat="false" ht="15.75" hidden="false" customHeight="true" outlineLevel="0" collapsed="false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customFormat="false" ht="15.75" hidden="false" customHeight="true" outlineLevel="0" collapsed="false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customFormat="false" ht="15.75" hidden="false" customHeight="true" outlineLevel="0" collapsed="false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customFormat="false" ht="15.75" hidden="false" customHeight="true" outlineLevel="0" collapsed="false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customFormat="false" ht="15.75" hidden="false" customHeight="true" outlineLevel="0" collapsed="false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customFormat="false" ht="15.75" hidden="false" customHeight="true" outlineLevel="0" collapsed="false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customFormat="false" ht="15.75" hidden="false" customHeight="true" outlineLevel="0" collapsed="false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customFormat="false" ht="15.75" hidden="false" customHeight="true" outlineLevel="0" collapsed="false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customFormat="false" ht="15.75" hidden="false" customHeight="true" outlineLevel="0" collapsed="false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customFormat="false" ht="15.75" hidden="false" customHeight="true" outlineLevel="0" collapsed="false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customFormat="false" ht="15.75" hidden="false" customHeight="true" outlineLevel="0" collapsed="false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customFormat="false" ht="15.75" hidden="false" customHeight="true" outlineLevel="0" collapsed="false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customFormat="false" ht="15.75" hidden="false" customHeight="true" outlineLevel="0" collapsed="false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customFormat="false" ht="15.75" hidden="false" customHeight="true" outlineLevel="0" collapsed="false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customFormat="false" ht="15.75" hidden="false" customHeight="true" outlineLevel="0" collapsed="false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customFormat="false" ht="15.75" hidden="false" customHeight="true" outlineLevel="0" collapsed="false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customFormat="false" ht="15.75" hidden="false" customHeight="true" outlineLevel="0" collapsed="false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customFormat="false" ht="15.75" hidden="false" customHeight="true" outlineLevel="0" collapsed="false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customFormat="false" ht="15.75" hidden="false" customHeight="true" outlineLevel="0" collapsed="false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customFormat="false" ht="15.75" hidden="false" customHeight="true" outlineLevel="0" collapsed="false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customFormat="false" ht="15.75" hidden="false" customHeight="true" outlineLevel="0" collapsed="false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customFormat="false" ht="15.75" hidden="false" customHeight="true" outlineLevel="0" collapsed="false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customFormat="false" ht="15.75" hidden="false" customHeight="true" outlineLevel="0" collapsed="false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customFormat="false" ht="15.75" hidden="false" customHeight="true" outlineLevel="0" collapsed="false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customFormat="false" ht="15.75" hidden="false" customHeight="true" outlineLevel="0" collapsed="false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customFormat="false" ht="15.75" hidden="false" customHeight="true" outlineLevel="0" collapsed="false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customFormat="false" ht="15.75" hidden="false" customHeight="true" outlineLevel="0" collapsed="false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customFormat="false" ht="15.75" hidden="false" customHeight="true" outlineLevel="0" collapsed="false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customFormat="false" ht="15.75" hidden="false" customHeight="true" outlineLevel="0" collapsed="false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customFormat="false" ht="15.75" hidden="false" customHeight="true" outlineLevel="0" collapsed="false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customFormat="false" ht="15.75" hidden="false" customHeight="true" outlineLevel="0" collapsed="false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customFormat="false" ht="15.75" hidden="false" customHeight="true" outlineLevel="0" collapsed="false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customFormat="false" ht="15.75" hidden="false" customHeight="true" outlineLevel="0" collapsed="false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customFormat="false" ht="15.75" hidden="false" customHeight="true" outlineLevel="0" collapsed="false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customFormat="false" ht="15.75" hidden="false" customHeight="true" outlineLevel="0" collapsed="false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customFormat="false" ht="15.75" hidden="false" customHeight="true" outlineLevel="0" collapsed="false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customFormat="false" ht="15.75" hidden="false" customHeight="true" outlineLevel="0" collapsed="false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customFormat="false" ht="15.75" hidden="false" customHeight="true" outlineLevel="0" collapsed="false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customFormat="false" ht="15.75" hidden="false" customHeight="true" outlineLevel="0" collapsed="false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customFormat="false" ht="15.75" hidden="false" customHeight="true" outlineLevel="0" collapsed="false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customFormat="false" ht="15.75" hidden="false" customHeight="true" outlineLevel="0" collapsed="false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customFormat="false" ht="15.75" hidden="false" customHeight="true" outlineLevel="0" collapsed="false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customFormat="false" ht="15.75" hidden="false" customHeight="true" outlineLevel="0" collapsed="false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customFormat="false" ht="15.75" hidden="false" customHeight="true" outlineLevel="0" collapsed="false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customFormat="false" ht="15.75" hidden="false" customHeight="true" outlineLevel="0" collapsed="false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customFormat="false" ht="15.75" hidden="false" customHeight="true" outlineLevel="0" collapsed="false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customFormat="false" ht="15.75" hidden="false" customHeight="true" outlineLevel="0" collapsed="false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customFormat="false" ht="15.75" hidden="false" customHeight="true" outlineLevel="0" collapsed="false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customFormat="false" ht="15.75" hidden="false" customHeight="true" outlineLevel="0" collapsed="false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customFormat="false" ht="15.75" hidden="false" customHeight="true" outlineLevel="0" collapsed="false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customFormat="false" ht="15.75" hidden="false" customHeight="true" outlineLevel="0" collapsed="false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customFormat="false" ht="15.75" hidden="false" customHeight="true" outlineLevel="0" collapsed="false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customFormat="false" ht="15.75" hidden="false" customHeight="true" outlineLevel="0" collapsed="false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customFormat="false" ht="15.75" hidden="false" customHeight="true" outlineLevel="0" collapsed="false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customFormat="false" ht="15.75" hidden="false" customHeight="true" outlineLevel="0" collapsed="false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customFormat="false" ht="15.75" hidden="false" customHeight="true" outlineLevel="0" collapsed="false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customFormat="false" ht="15.75" hidden="false" customHeight="true" outlineLevel="0" collapsed="false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customFormat="false" ht="15.75" hidden="false" customHeight="true" outlineLevel="0" collapsed="false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customFormat="false" ht="15.75" hidden="false" customHeight="true" outlineLevel="0" collapsed="false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customFormat="false" ht="15.75" hidden="false" customHeight="true" outlineLevel="0" collapsed="false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customFormat="false" ht="15.75" hidden="false" customHeight="true" outlineLevel="0" collapsed="false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customFormat="false" ht="15.75" hidden="false" customHeight="true" outlineLevel="0" collapsed="false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customFormat="false" ht="15.75" hidden="false" customHeight="true" outlineLevel="0" collapsed="false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customFormat="false" ht="15.75" hidden="false" customHeight="true" outlineLevel="0" collapsed="false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customFormat="false" ht="15.75" hidden="false" customHeight="true" outlineLevel="0" collapsed="false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customFormat="false" ht="15.75" hidden="false" customHeight="true" outlineLevel="0" collapsed="false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customFormat="false" ht="15.75" hidden="false" customHeight="true" outlineLevel="0" collapsed="false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customFormat="false" ht="15.75" hidden="false" customHeight="true" outlineLevel="0" collapsed="false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customFormat="false" ht="15.75" hidden="false" customHeight="true" outlineLevel="0" collapsed="false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customFormat="false" ht="15.75" hidden="false" customHeight="true" outlineLevel="0" collapsed="false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customFormat="false" ht="15.75" hidden="false" customHeight="true" outlineLevel="0" collapsed="false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customFormat="false" ht="15.75" hidden="false" customHeight="true" outlineLevel="0" collapsed="false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customFormat="false" ht="15.75" hidden="false" customHeight="true" outlineLevel="0" collapsed="false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customFormat="false" ht="15.75" hidden="false" customHeight="true" outlineLevel="0" collapsed="false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customFormat="false" ht="15.75" hidden="false" customHeight="true" outlineLevel="0" collapsed="false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customFormat="false" ht="15.75" hidden="false" customHeight="true" outlineLevel="0" collapsed="false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customFormat="false" ht="15.75" hidden="false" customHeight="true" outlineLevel="0" collapsed="false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customFormat="false" ht="15.75" hidden="false" customHeight="true" outlineLevel="0" collapsed="false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customFormat="false" ht="15.75" hidden="false" customHeight="true" outlineLevel="0" collapsed="false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customFormat="false" ht="15.75" hidden="false" customHeight="true" outlineLevel="0" collapsed="false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customFormat="false" ht="15.75" hidden="false" customHeight="true" outlineLevel="0" collapsed="false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customFormat="false" ht="15.75" hidden="false" customHeight="true" outlineLevel="0" collapsed="false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customFormat="false" ht="15.75" hidden="false" customHeight="true" outlineLevel="0" collapsed="false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customFormat="false" ht="15.75" hidden="false" customHeight="tru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customFormat="false" ht="15.75" hidden="false" customHeight="true" outlineLevel="0" collapsed="false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customFormat="false" ht="15.75" hidden="false" customHeight="true" outlineLevel="0" collapsed="false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customFormat="false" ht="15.75" hidden="false" customHeight="tru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customFormat="false" ht="15.75" hidden="false" customHeight="tru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customFormat="false" ht="15.75" hidden="false" customHeight="true" outlineLevel="0" collapsed="false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customFormat="false" ht="15.75" hidden="false" customHeight="true" outlineLevel="0" collapsed="false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customFormat="false" ht="15.75" hidden="false" customHeight="true" outlineLevel="0" collapsed="false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customFormat="false" ht="15.75" hidden="false" customHeight="true" outlineLevel="0" collapsed="false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customFormat="false" ht="15.75" hidden="false" customHeight="true" outlineLevel="0" collapsed="false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customFormat="false" ht="15.75" hidden="false" customHeight="true" outlineLevel="0" collapsed="false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customFormat="false" ht="15.75" hidden="false" customHeight="tru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customFormat="false" ht="15.75" hidden="false" customHeight="true" outlineLevel="0" collapsed="false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customFormat="false" ht="15.75" hidden="false" customHeight="true" outlineLevel="0" collapsed="false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customFormat="false" ht="15.75" hidden="false" customHeight="true" outlineLevel="0" collapsed="false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customFormat="false" ht="15.75" hidden="false" customHeight="tru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customFormat="false" ht="15.75" hidden="false" customHeight="true" outlineLevel="0" collapsed="false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customFormat="false" ht="15.75" hidden="false" customHeight="true" outlineLevel="0" collapsed="false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customFormat="false" ht="15.75" hidden="false" customHeight="true" outlineLevel="0" collapsed="false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customFormat="false" ht="15.75" hidden="false" customHeight="true" outlineLevel="0" collapsed="false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customFormat="false" ht="15.75" hidden="false" customHeight="tru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customFormat="false" ht="15.75" hidden="false" customHeight="true" outlineLevel="0" collapsed="false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customFormat="false" ht="15.75" hidden="false" customHeight="tru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customFormat="false" ht="15.75" hidden="false" customHeight="tru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customFormat="false" ht="15.75" hidden="false" customHeight="true" outlineLevel="0" collapsed="false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customFormat="false" ht="15.75" hidden="false" customHeight="true" outlineLevel="0" collapsed="false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customFormat="false" ht="15.75" hidden="false" customHeight="true" outlineLevel="0" collapsed="false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customFormat="false" ht="15.75" hidden="false" customHeight="true" outlineLevel="0" collapsed="false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customFormat="false" ht="15.75" hidden="false" customHeight="true" outlineLevel="0" collapsed="false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customFormat="false" ht="15.75" hidden="false" customHeight="true" outlineLevel="0" collapsed="false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customFormat="false" ht="15.75" hidden="false" customHeight="true" outlineLevel="0" collapsed="false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customFormat="false" ht="15.75" hidden="false" customHeight="tru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customFormat="false" ht="15.75" hidden="false" customHeight="true" outlineLevel="0" collapsed="false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customFormat="false" ht="15.75" hidden="false" customHeight="true" outlineLevel="0" collapsed="false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customFormat="false" ht="15.75" hidden="false" customHeight="true" outlineLevel="0" collapsed="false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customFormat="false" ht="15.75" hidden="false" customHeight="true" outlineLevel="0" collapsed="false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customFormat="false" ht="15.75" hidden="false" customHeight="true" outlineLevel="0" collapsed="false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customFormat="false" ht="15.75" hidden="false" customHeight="true" outlineLevel="0" collapsed="false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customFormat="false" ht="15.75" hidden="false" customHeight="true" outlineLevel="0" collapsed="false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customFormat="false" ht="15.75" hidden="false" customHeight="true" outlineLevel="0" collapsed="false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customFormat="false" ht="15.75" hidden="false" customHeight="true" outlineLevel="0" collapsed="false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customFormat="false" ht="15.75" hidden="false" customHeight="tru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customFormat="false" ht="15.75" hidden="false" customHeight="true" outlineLevel="0" collapsed="false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customFormat="false" ht="15.75" hidden="false" customHeight="true" outlineLevel="0" collapsed="false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customFormat="false" ht="15.75" hidden="false" customHeight="tru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customFormat="false" ht="15.75" hidden="false" customHeight="true" outlineLevel="0" collapsed="false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customFormat="false" ht="15.75" hidden="false" customHeight="true" outlineLevel="0" collapsed="false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customFormat="false" ht="15.75" hidden="false" customHeight="true" outlineLevel="0" collapsed="false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customFormat="false" ht="15.75" hidden="false" customHeight="true" outlineLevel="0" collapsed="false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customFormat="false" ht="15.75" hidden="false" customHeight="true" outlineLevel="0" collapsed="false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customFormat="false" ht="15.75" hidden="false" customHeight="true" outlineLevel="0" collapsed="false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customFormat="false" ht="15.75" hidden="false" customHeight="true" outlineLevel="0" collapsed="false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customFormat="false" ht="15.75" hidden="false" customHeight="true" outlineLevel="0" collapsed="false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customFormat="false" ht="15.75" hidden="false" customHeight="true" outlineLevel="0" collapsed="false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customFormat="false" ht="15.75" hidden="false" customHeight="true" outlineLevel="0" collapsed="false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customFormat="false" ht="15.75" hidden="false" customHeight="true" outlineLevel="0" collapsed="false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customFormat="false" ht="15.75" hidden="false" customHeight="true" outlineLevel="0" collapsed="false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customFormat="false" ht="15.75" hidden="false" customHeight="true" outlineLevel="0" collapsed="false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customFormat="false" ht="15.75" hidden="false" customHeight="true" outlineLevel="0" collapsed="false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customFormat="false" ht="15.75" hidden="false" customHeight="true" outlineLevel="0" collapsed="false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customFormat="false" ht="15.75" hidden="false" customHeight="true" outlineLevel="0" collapsed="false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customFormat="false" ht="15.75" hidden="false" customHeight="true" outlineLevel="0" collapsed="false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customFormat="false" ht="15.75" hidden="false" customHeight="true" outlineLevel="0" collapsed="false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customFormat="false" ht="15.75" hidden="false" customHeight="true" outlineLevel="0" collapsed="false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customFormat="false" ht="15.75" hidden="false" customHeight="true" outlineLevel="0" collapsed="false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customFormat="false" ht="15.75" hidden="false" customHeight="true" outlineLevel="0" collapsed="false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customFormat="false" ht="15.75" hidden="false" customHeight="true" outlineLevel="0" collapsed="false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customFormat="false" ht="15.75" hidden="false" customHeight="true" outlineLevel="0" collapsed="false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customFormat="false" ht="15.75" hidden="false" customHeight="true" outlineLevel="0" collapsed="false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customFormat="false" ht="15.75" hidden="false" customHeight="true" outlineLevel="0" collapsed="false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customFormat="false" ht="15.75" hidden="false" customHeight="true" outlineLevel="0" collapsed="false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customFormat="false" ht="15.75" hidden="false" customHeight="true" outlineLevel="0" collapsed="false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customFormat="false" ht="15.75" hidden="false" customHeight="true" outlineLevel="0" collapsed="false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customFormat="false" ht="15.75" hidden="false" customHeight="true" outlineLevel="0" collapsed="false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customFormat="false" ht="15.75" hidden="false" customHeight="true" outlineLevel="0" collapsed="false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customFormat="false" ht="15.75" hidden="false" customHeight="true" outlineLevel="0" collapsed="false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customFormat="false" ht="15.75" hidden="false" customHeight="true" outlineLevel="0" collapsed="false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customFormat="false" ht="15.75" hidden="false" customHeight="true" outlineLevel="0" collapsed="false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customFormat="false" ht="15.75" hidden="false" customHeight="true" outlineLevel="0" collapsed="false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customFormat="false" ht="15.75" hidden="false" customHeight="tru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customFormat="false" ht="15.75" hidden="false" customHeight="true" outlineLevel="0" collapsed="false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customFormat="false" ht="15.75" hidden="false" customHeight="true" outlineLevel="0" collapsed="false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customFormat="false" ht="15.75" hidden="false" customHeight="true" outlineLevel="0" collapsed="false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customFormat="false" ht="15.75" hidden="false" customHeight="true" outlineLevel="0" collapsed="false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customFormat="false" ht="15.75" hidden="false" customHeight="true" outlineLevel="0" collapsed="false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customFormat="false" ht="15.75" hidden="false" customHeight="true" outlineLevel="0" collapsed="false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customFormat="false" ht="15.75" hidden="false" customHeight="true" outlineLevel="0" collapsed="false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customFormat="false" ht="15.75" hidden="false" customHeight="true" outlineLevel="0" collapsed="false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customFormat="false" ht="15.75" hidden="false" customHeight="true" outlineLevel="0" collapsed="false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customFormat="false" ht="15.75" hidden="false" customHeight="true" outlineLevel="0" collapsed="false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customFormat="false" ht="15.75" hidden="false" customHeight="true" outlineLevel="0" collapsed="false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customFormat="false" ht="15.75" hidden="false" customHeight="true" outlineLevel="0" collapsed="false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customFormat="false" ht="15.75" hidden="false" customHeight="true" outlineLevel="0" collapsed="false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customFormat="false" ht="15.75" hidden="false" customHeight="true" outlineLevel="0" collapsed="false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customFormat="false" ht="15.75" hidden="false" customHeight="tru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customFormat="false" ht="15.75" hidden="false" customHeight="true" outlineLevel="0" collapsed="false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customFormat="false" ht="15.75" hidden="false" customHeight="true" outlineLevel="0" collapsed="false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customFormat="false" ht="15.75" hidden="false" customHeight="true" outlineLevel="0" collapsed="false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customFormat="false" ht="15.75" hidden="false" customHeight="true" outlineLevel="0" collapsed="false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customFormat="false" ht="15.75" hidden="false" customHeight="true" outlineLevel="0" collapsed="false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customFormat="false" ht="15.75" hidden="false" customHeight="true" outlineLevel="0" collapsed="false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customFormat="false" ht="15.75" hidden="false" customHeight="true" outlineLevel="0" collapsed="false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customFormat="false" ht="15.75" hidden="false" customHeight="true" outlineLevel="0" collapsed="false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customFormat="false" ht="15.75" hidden="false" customHeight="true" outlineLevel="0" collapsed="false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customFormat="false" ht="15.75" hidden="false" customHeight="true" outlineLevel="0" collapsed="false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customFormat="false" ht="15.75" hidden="false" customHeight="tru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customFormat="false" ht="15.75" hidden="false" customHeight="true" outlineLevel="0" collapsed="false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customFormat="false" ht="15.75" hidden="false" customHeight="true" outlineLevel="0" collapsed="false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customFormat="false" ht="15.75" hidden="false" customHeight="true" outlineLevel="0" collapsed="false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customFormat="false" ht="15.75" hidden="false" customHeight="true" outlineLevel="0" collapsed="false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customFormat="false" ht="15.75" hidden="false" customHeight="true" outlineLevel="0" collapsed="false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customFormat="false" ht="15.75" hidden="false" customHeight="true" outlineLevel="0" collapsed="false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customFormat="false" ht="15.75" hidden="false" customHeight="true" outlineLevel="0" collapsed="false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customFormat="false" ht="15.75" hidden="false" customHeight="true" outlineLevel="0" collapsed="false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customFormat="false" ht="15.75" hidden="false" customHeight="true" outlineLevel="0" collapsed="false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customFormat="false" ht="15.75" hidden="false" customHeight="true" outlineLevel="0" collapsed="false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customFormat="false" ht="15.75" hidden="false" customHeight="true" outlineLevel="0" collapsed="false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customFormat="false" ht="15.75" hidden="false" customHeight="true" outlineLevel="0" collapsed="false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customFormat="false" ht="15.75" hidden="false" customHeight="true" outlineLevel="0" collapsed="false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customFormat="false" ht="15.75" hidden="false" customHeight="true" outlineLevel="0" collapsed="false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customFormat="false" ht="15.75" hidden="false" customHeight="true" outlineLevel="0" collapsed="false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customFormat="false" ht="15.75" hidden="false" customHeight="true" outlineLevel="0" collapsed="false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customFormat="false" ht="15.75" hidden="false" customHeight="true" outlineLevel="0" collapsed="false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customFormat="false" ht="15.75" hidden="false" customHeight="true" outlineLevel="0" collapsed="false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customFormat="false" ht="15.75" hidden="false" customHeight="true" outlineLevel="0" collapsed="false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customFormat="false" ht="15.75" hidden="false" customHeight="true" outlineLevel="0" collapsed="false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customFormat="false" ht="15.75" hidden="false" customHeight="true" outlineLevel="0" collapsed="false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customFormat="false" ht="15.75" hidden="false" customHeight="true" outlineLevel="0" collapsed="false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customFormat="false" ht="15.75" hidden="false" customHeight="true" outlineLevel="0" collapsed="false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customFormat="false" ht="15.75" hidden="false" customHeight="true" outlineLevel="0" collapsed="false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customFormat="false" ht="15.75" hidden="false" customHeight="true" outlineLevel="0" collapsed="false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customFormat="false" ht="15.75" hidden="false" customHeight="true" outlineLevel="0" collapsed="false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customFormat="false" ht="15.75" hidden="false" customHeight="true" outlineLevel="0" collapsed="false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customFormat="false" ht="15.75" hidden="false" customHeight="true" outlineLevel="0" collapsed="false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customFormat="false" ht="15.75" hidden="false" customHeight="tru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customFormat="false" ht="15.75" hidden="false" customHeight="true" outlineLevel="0" collapsed="false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customFormat="false" ht="15.75" hidden="false" customHeight="true" outlineLevel="0" collapsed="false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customFormat="false" ht="15.75" hidden="false" customHeight="true" outlineLevel="0" collapsed="false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customFormat="false" ht="15.75" hidden="false" customHeight="true" outlineLevel="0" collapsed="false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customFormat="false" ht="15.75" hidden="false" customHeight="true" outlineLevel="0" collapsed="false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customFormat="false" ht="15.75" hidden="false" customHeight="true" outlineLevel="0" collapsed="false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customFormat="false" ht="15.75" hidden="false" customHeight="true" outlineLevel="0" collapsed="false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customFormat="false" ht="15.75" hidden="false" customHeight="true" outlineLevel="0" collapsed="false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customFormat="false" ht="15.75" hidden="false" customHeight="true" outlineLevel="0" collapsed="false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customFormat="false" ht="15.75" hidden="false" customHeight="true" outlineLevel="0" collapsed="false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customFormat="false" ht="15.75" hidden="false" customHeight="tru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customFormat="false" ht="15.75" hidden="false" customHeight="true" outlineLevel="0" collapsed="false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customFormat="false" ht="15.75" hidden="false" customHeight="true" outlineLevel="0" collapsed="false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customFormat="false" ht="15.75" hidden="false" customHeight="true" outlineLevel="0" collapsed="false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customFormat="false" ht="15.75" hidden="false" customHeight="true" outlineLevel="0" collapsed="false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customFormat="false" ht="15.75" hidden="false" customHeight="true" outlineLevel="0" collapsed="false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customFormat="false" ht="15.75" hidden="false" customHeight="tru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customFormat="false" ht="15.75" hidden="false" customHeight="true" outlineLevel="0" collapsed="false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customFormat="false" ht="15.75" hidden="false" customHeight="true" outlineLevel="0" collapsed="false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customFormat="false" ht="15.75" hidden="false" customHeight="true" outlineLevel="0" collapsed="false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customFormat="false" ht="15.75" hidden="false" customHeight="true" outlineLevel="0" collapsed="false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customFormat="false" ht="15.75" hidden="false" customHeight="true" outlineLevel="0" collapsed="false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customFormat="false" ht="15.75" hidden="false" customHeight="true" outlineLevel="0" collapsed="false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F2:F367">
    <cfRule type="colorScale" priority="2">
      <colorScale>
        <cfvo type="formula" val="0"/>
        <cfvo type="formula" val="0"/>
        <color rgb="FFFF0000"/>
        <color rgb="FF66FF66"/>
      </colorScale>
    </cfRule>
  </conditionalFormatting>
  <conditionalFormatting sqref="K2:K367">
    <cfRule type="colorScale" priority="3">
      <colorScale>
        <cfvo type="formula" val="0"/>
        <cfvo type="formula" val="0"/>
        <color rgb="FFFF0000"/>
        <color rgb="FF66FF66"/>
      </colorScale>
    </cfRule>
  </conditionalFormatting>
  <conditionalFormatting sqref="P2:P13">
    <cfRule type="colorScale" priority="4">
      <colorScale>
        <cfvo type="formula" val="0"/>
        <cfvo type="formula" val="0"/>
        <color rgb="FFFF0000"/>
        <color rgb="FF66FF66"/>
      </colorScale>
    </cfRule>
  </conditionalFormatting>
  <conditionalFormatting sqref="Q2:Q13">
    <cfRule type="colorScale" priority="5">
      <colorScale>
        <cfvo type="formula" val="0"/>
        <cfvo type="formula" val="0"/>
        <color rgb="FFFF0000"/>
        <color rgb="FF66FF66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2023-06-24T19:31:53Z</dcterms:created>
  <dc:creator>Warley Santos</dc:creator>
  <dc:description/>
  <dc:language>pt-BR</dc:language>
  <cp:lastModifiedBy/>
  <dcterms:modified xsi:type="dcterms:W3CDTF">2024-08-26T15:15:21Z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