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440d2cd7d456482/Estudos/Portfolio/git/"/>
    </mc:Choice>
  </mc:AlternateContent>
  <xr:revisionPtr revIDLastSave="829" documentId="11_AD4D361C20488DEA4E38A0F60CD855745BDEDD8F" xr6:coauthVersionLast="47" xr6:coauthVersionMax="47" xr10:uidLastSave="{BC0891BA-29D1-4761-8F93-1B7A4AED14DD}"/>
  <bookViews>
    <workbookView xWindow="-120" yWindow="-120" windowWidth="29040" windowHeight="15720" tabRatio="811" activeTab="4" xr2:uid="{00000000-000D-0000-FFFF-FFFF00000000}"/>
  </bookViews>
  <sheets>
    <sheet name="scraping_ativos" sheetId="2" r:id="rId1"/>
    <sheet name="Analise_TamMercado" sheetId="1" r:id="rId2"/>
    <sheet name="Analise_Idade" sheetId="4" r:id="rId3"/>
    <sheet name="Analise_IPO" sheetId="5" r:id="rId4"/>
    <sheet name="Dados_IBOV_Ano" sheetId="7" r:id="rId5"/>
    <sheet name="Carteira_IBOV_Ano" sheetId="6" r:id="rId6"/>
  </sheets>
  <definedNames>
    <definedName name="_xlchart.v1.0" hidden="1">scraping_ativos!$J$2:$J$88</definedName>
    <definedName name="_xlchart.v1.1" hidden="1">scraping_ativos!$J$2:$J$88</definedName>
    <definedName name="_xlchart.v1.2" hidden="1">scraping_ativos!$J$2:$J$88</definedName>
    <definedName name="_xlchart.v1.3" hidden="1">scraping_ativos!$G$2:$G$88</definedName>
    <definedName name="_xlchart.v1.4" hidden="1">scraping_ativos!$G$2:$G$88</definedName>
    <definedName name="_xlchart.v1.5" hidden="1">scraping_ativos!$H$2:$H$88</definedName>
    <definedName name="_xlchart.v1.6" hidden="1">scraping_ativos!$H$2:$H$88</definedName>
    <definedName name="DadosExternos_1" localSheetId="4" hidden="1">Dados_IBOV_Ano!$A$1:$E$27</definedName>
    <definedName name="DadosExternos_1" localSheetId="0" hidden="1">scraping_ativos!$A$1:$I$88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Q5" i="5"/>
  <c r="N5" i="5"/>
  <c r="K5" i="5"/>
  <c r="H5" i="5"/>
  <c r="E5" i="5"/>
  <c r="B5" i="5"/>
  <c r="Q5" i="4"/>
  <c r="N5" i="4"/>
  <c r="K5" i="4"/>
  <c r="H5" i="4"/>
  <c r="E5" i="4"/>
  <c r="B5" i="4"/>
  <c r="E4" i="1" l="1"/>
  <c r="B4" i="1"/>
  <c r="H4" i="1"/>
  <c r="K4" i="1"/>
  <c r="N4" i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5041D-12DB-467E-BE71-5D9D9C58C265}" keepAlive="1" name="Consulta - Carteiras_IBOV" description="Conexão com a consulta 'Carteiras_IBOV' na pasta de trabalho." type="5" refreshedVersion="8" background="1" saveData="1">
    <dbPr connection="Provider=Microsoft.Mashup.OleDb.1;Data Source=$Workbook$;Location=Carteiras_IBOV;Extended Properties=&quot;&quot;" command="SELECT * FROM [Carteiras_IBOV]"/>
  </connection>
  <connection id="2" xr16:uid="{E1915D81-B44F-4A5D-AEF2-E4032DEC0EE0}" keepAlive="1" name="Consulta - scraping_ativos" description="Conexão com a consulta 'scraping_ativos' na pasta de trabalho." type="5" refreshedVersion="8" background="1" saveData="1">
    <dbPr connection="Provider=Microsoft.Mashup.OleDb.1;Data Source=$Workbook$;Location=scraping_ativos;Extended Properties=&quot;&quot;" command="SELECT * FROM [scraping_ativos]"/>
  </connection>
  <connection id="3" xr16:uid="{B3702724-CBB0-4D36-9383-DD72B23A761D}" keepAlive="1" name="Consulta - Sheet1" description="Conexão com a consulta 'Sheet1' na pasta de trabalh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<sst xmlns="http://schemas.openxmlformats.org/spreadsheetml/2006/main" count="410" uniqueCount="213">
  <si>
    <t>Ativo</t>
  </si>
  <si>
    <t>Ano Fundacao</t>
  </si>
  <si>
    <t>Ano IPO</t>
  </si>
  <si>
    <t>Valor Mercado</t>
  </si>
  <si>
    <t>Setor</t>
  </si>
  <si>
    <t>Segmento</t>
  </si>
  <si>
    <t>Idade</t>
  </si>
  <si>
    <t>Tempo em Bolsa</t>
  </si>
  <si>
    <t>Peso Participacao</t>
  </si>
  <si>
    <t>VALE3</t>
  </si>
  <si>
    <t>1943</t>
  </si>
  <si>
    <t>Materiais Básicos</t>
  </si>
  <si>
    <t>Minerais Metálicos</t>
  </si>
  <si>
    <t>ITUB4</t>
  </si>
  <si>
    <t>Financeiro</t>
  </si>
  <si>
    <t>Bancos</t>
  </si>
  <si>
    <t>PETR4</t>
  </si>
  <si>
    <t>Petróleo, Gás e Biocombustíveis</t>
  </si>
  <si>
    <t>Exploração, Refino e Distribuição</t>
  </si>
  <si>
    <t>PETR3</t>
  </si>
  <si>
    <t>ELET3</t>
  </si>
  <si>
    <t>Utilidade Pública</t>
  </si>
  <si>
    <t>Energia Elétrica</t>
  </si>
  <si>
    <t>BBAS3</t>
  </si>
  <si>
    <t>SBSP3</t>
  </si>
  <si>
    <t>Água e Saneamento</t>
  </si>
  <si>
    <t>B3SA3</t>
  </si>
  <si>
    <t>2007</t>
  </si>
  <si>
    <t>Serviços Financeiros Diversos</t>
  </si>
  <si>
    <t>BBDC4</t>
  </si>
  <si>
    <t>ABEV3</t>
  </si>
  <si>
    <t>2005</t>
  </si>
  <si>
    <t>Consumo não Cíclico</t>
  </si>
  <si>
    <t>Cervejas e Refrigerantes</t>
  </si>
  <si>
    <t>WEGE3</t>
  </si>
  <si>
    <t>Bens Industriais</t>
  </si>
  <si>
    <t>Motores, Compressores e Outros</t>
  </si>
  <si>
    <t>ITSA4</t>
  </si>
  <si>
    <t>1977</t>
  </si>
  <si>
    <t>Holdings Diversificadas</t>
  </si>
  <si>
    <t>EMBR3</t>
  </si>
  <si>
    <t>Material Aeronáutico e de Defesa</t>
  </si>
  <si>
    <t>JBSS3</t>
  </si>
  <si>
    <t>1998</t>
  </si>
  <si>
    <t>Carnes e Derivados</t>
  </si>
  <si>
    <t>BPAC11</t>
  </si>
  <si>
    <t>EQTL3</t>
  </si>
  <si>
    <t>1999</t>
  </si>
  <si>
    <t>SUZB3</t>
  </si>
  <si>
    <t>Papel e Celulose</t>
  </si>
  <si>
    <t>RENT3</t>
  </si>
  <si>
    <t>Consumo Cíclico</t>
  </si>
  <si>
    <t>Aluguel de carros</t>
  </si>
  <si>
    <t>RDOR3</t>
  </si>
  <si>
    <t>Saúde</t>
  </si>
  <si>
    <t>Serviços Médicos, Hospitalares, Análises e Diagnósticos</t>
  </si>
  <si>
    <t>PRIO3</t>
  </si>
  <si>
    <t>2008</t>
  </si>
  <si>
    <t>BBSE3</t>
  </si>
  <si>
    <t>Seguradoras</t>
  </si>
  <si>
    <t>RADL3</t>
  </si>
  <si>
    <t>Medicamentos e Outros Produtos</t>
  </si>
  <si>
    <t>ENEV3</t>
  </si>
  <si>
    <t>GGBR4</t>
  </si>
  <si>
    <t>Siderurgia</t>
  </si>
  <si>
    <t>RAIL3</t>
  </si>
  <si>
    <t>1997</t>
  </si>
  <si>
    <t>Transporte Ferroviário</t>
  </si>
  <si>
    <t>CMIG4</t>
  </si>
  <si>
    <t>VIVT3</t>
  </si>
  <si>
    <t>Telecomunicações</t>
  </si>
  <si>
    <t>UGPA3</t>
  </si>
  <si>
    <t>VBBR3</t>
  </si>
  <si>
    <t>1971</t>
  </si>
  <si>
    <t>TOTS3</t>
  </si>
  <si>
    <t>Tecnologia da Informação</t>
  </si>
  <si>
    <t>Programas e Serviços</t>
  </si>
  <si>
    <t>CPLE6</t>
  </si>
  <si>
    <t>BBDC3</t>
  </si>
  <si>
    <t>BRFS3</t>
  </si>
  <si>
    <t>TIMS3</t>
  </si>
  <si>
    <t>KLBN11</t>
  </si>
  <si>
    <t>ENGI11</t>
  </si>
  <si>
    <t>1995</t>
  </si>
  <si>
    <t>LREN3</t>
  </si>
  <si>
    <t>Tecidos, Vestuário e Calçados</t>
  </si>
  <si>
    <t>ELET6</t>
  </si>
  <si>
    <t>CCRO3</t>
  </si>
  <si>
    <t>Exploração de Rodovias</t>
  </si>
  <si>
    <t>STBP3</t>
  </si>
  <si>
    <t>Serviços de Apoio e Armazenagem</t>
  </si>
  <si>
    <t>BRAV3</t>
  </si>
  <si>
    <t>2010</t>
  </si>
  <si>
    <t>HAPV3</t>
  </si>
  <si>
    <t>CMIN3</t>
  </si>
  <si>
    <t>2021</t>
  </si>
  <si>
    <t>ASAI3</t>
  </si>
  <si>
    <t>Alimentos</t>
  </si>
  <si>
    <t>EGIE3</t>
  </si>
  <si>
    <t>SANB11</t>
  </si>
  <si>
    <t>ALOS3</t>
  </si>
  <si>
    <t>Exploração de Imóveis</t>
  </si>
  <si>
    <t>ISAE4</t>
  </si>
  <si>
    <t>NTCO3</t>
  </si>
  <si>
    <t>2004</t>
  </si>
  <si>
    <t>Produtos de Uso Pessoal</t>
  </si>
  <si>
    <t>CSAN3</t>
  </si>
  <si>
    <t>CXSE3</t>
  </si>
  <si>
    <t>TAEE11</t>
  </si>
  <si>
    <t>2006</t>
  </si>
  <si>
    <t>PSSA3</t>
  </si>
  <si>
    <t>HYPE3</t>
  </si>
  <si>
    <t>CPFE3</t>
  </si>
  <si>
    <t>MULT3</t>
  </si>
  <si>
    <t>CSNA3</t>
  </si>
  <si>
    <t>CYRE3</t>
  </si>
  <si>
    <t>Incorporações</t>
  </si>
  <si>
    <t>GOAU4</t>
  </si>
  <si>
    <t>MRFG3</t>
  </si>
  <si>
    <t>2000</t>
  </si>
  <si>
    <t>FLRY3</t>
  </si>
  <si>
    <t>2009</t>
  </si>
  <si>
    <t>RECV3</t>
  </si>
  <si>
    <t>BRAP4</t>
  </si>
  <si>
    <t>IRBR3</t>
  </si>
  <si>
    <t>POMO4</t>
  </si>
  <si>
    <t>Material Rodoviário</t>
  </si>
  <si>
    <t>IGTI11</t>
  </si>
  <si>
    <t>1946</t>
  </si>
  <si>
    <t>COGN3</t>
  </si>
  <si>
    <t>Serviços Educacionais</t>
  </si>
  <si>
    <t>CRFB3</t>
  </si>
  <si>
    <t>1980</t>
  </si>
  <si>
    <t>SLCE3</t>
  </si>
  <si>
    <t>Agricultura</t>
  </si>
  <si>
    <t>MGLU3</t>
  </si>
  <si>
    <t>Eletrodomésticos</t>
  </si>
  <si>
    <t>AZZA3</t>
  </si>
  <si>
    <t>YDUQ3</t>
  </si>
  <si>
    <t>BRKM5</t>
  </si>
  <si>
    <t>Petroquímicos</t>
  </si>
  <si>
    <t>USIM5</t>
  </si>
  <si>
    <t>SMTO3</t>
  </si>
  <si>
    <t>Açucar e Alcool</t>
  </si>
  <si>
    <t>VIVA3</t>
  </si>
  <si>
    <t>Acessórios</t>
  </si>
  <si>
    <t>AURE3</t>
  </si>
  <si>
    <t>2022</t>
  </si>
  <si>
    <t>RAIZ4</t>
  </si>
  <si>
    <t>VAMO3</t>
  </si>
  <si>
    <t>Material de Transporte</t>
  </si>
  <si>
    <t>MRVE3</t>
  </si>
  <si>
    <t>BEEF3</t>
  </si>
  <si>
    <t>1992</t>
  </si>
  <si>
    <t>PCAR3</t>
  </si>
  <si>
    <t>PETZ3</t>
  </si>
  <si>
    <t>2013</t>
  </si>
  <si>
    <t>Produtos Diversos</t>
  </si>
  <si>
    <t>CVCB3</t>
  </si>
  <si>
    <t>Viagens e Turismo</t>
  </si>
  <si>
    <t>AZUL4</t>
  </si>
  <si>
    <t>Transporte Aéreo</t>
  </si>
  <si>
    <t>LWSA3</t>
  </si>
  <si>
    <t>AMOB3</t>
  </si>
  <si>
    <t>2024</t>
  </si>
  <si>
    <t>Automóveis e Motocicletas</t>
  </si>
  <si>
    <t>Valor Mercado (Bi)</t>
  </si>
  <si>
    <t>Média</t>
  </si>
  <si>
    <t>Mediana</t>
  </si>
  <si>
    <t>Desvio Padrão</t>
  </si>
  <si>
    <t>Interquartil</t>
  </si>
  <si>
    <t>Amplitude</t>
  </si>
  <si>
    <t>Curtose</t>
  </si>
  <si>
    <t>1970</t>
  </si>
  <si>
    <t>2002</t>
  </si>
  <si>
    <t>1994</t>
  </si>
  <si>
    <t>1982</t>
  </si>
  <si>
    <t>2011</t>
  </si>
  <si>
    <t>2020</t>
  </si>
  <si>
    <t>2017</t>
  </si>
  <si>
    <t>2018</t>
  </si>
  <si>
    <t>1968</t>
  </si>
  <si>
    <t>1978</t>
  </si>
  <si>
    <t>2019</t>
  </si>
  <si>
    <t>Tabela X: Estatistica Descritivas da variável Idade da Empresa (R$ em bilhões)</t>
  </si>
  <si>
    <t>Tabela X: Estatistica Descritivas da variável Tempo de IPO (R$ em bilhões)</t>
  </si>
  <si>
    <t>Column1</t>
  </si>
  <si>
    <t>Ano</t>
  </si>
  <si>
    <t>Peso_Total_Ano</t>
  </si>
  <si>
    <t>Total_Ativos</t>
  </si>
  <si>
    <t>Ativos</t>
  </si>
  <si>
    <t>['VALE3' 'ITUB4' 'PETR4' 'PETR3' 'ELET3' 'BBAS3' 'SBSP3' 'ABEV3' 'WEGE3'
 'ITSA4' 'EMBR3' 'RADL3' 'GGBR4' 'CMIG4' 'VIVT3' 'CPLE6' 'BBDC3' 'BRFS3'
 'LREN3' 'ISAE4' 'CPFE3' 'CSNA3' 'CYRE3' 'GOAU4' 'BRAP4' 'POMO4' 'BRKM5'
 'USIM5' 'PCAR3']</t>
  </si>
  <si>
    <t>['VALE3' 'ITUB4' 'PETR4' 'PETR3' 'ELET3' 'BBAS3' 'SBSP3' 'ABEV3' 'WEGE3'
 'ITSA4' 'EMBR3' 'RADL3' 'GGBR4' 'CMIG4' 'VIVT3' 'UGPA3' 'CPLE6' 'BBDC3'
 'BRFS3' 'LREN3' 'CCRO3' 'EGIE3' 'ISAE4' 'CPFE3' 'CSNA3' 'CYRE3' 'GOAU4'
 'BRAP4' 'POMO4' 'BRKM5' 'USIM5' 'PCAR3']</t>
  </si>
  <si>
    <t>['VALE3' 'ITUB4' 'PETR4' 'PETR3' 'ELET3' 'BBAS3' 'SBSP3' 'ABEV3' 'WEGE3'
 'ITSA4' 'EMBR3' 'SUZB3' 'RADL3' 'GGBR4' 'CMIG4' 'VIVT3' 'UGPA3' 'CPLE6'
 'BBDC3' 'BRFS3' 'LREN3' 'CCRO3' 'EGIE3' 'ISAE4' 'PSSA3' 'CPFE3' 'CSNA3'
 'CYRE3' 'GOAU4' 'BRAP4' 'POMO4' 'BRKM5' 'USIM5' 'PCAR3']</t>
  </si>
  <si>
    <t>['VALE3' 'ITUB4' 'PETR4' 'PETR3' 'ELET3' 'BBAS3' 'SBSP3' 'ABEV3' 'WEGE3'
 'ITSA4' 'EMBR3' 'SUZB3' 'RENT3' 'RADL3' 'GGBR4' 'CMIG4' 'VIVT3' 'UGPA3'
 'CPLE6' 'BBDC3' 'BRFS3' 'TIMS3' 'LREN3' 'CCRO3' 'EGIE3' 'ISAE4' 'CSAN3'
 'PSSA3' 'CPFE3' 'CSNA3' 'CYRE3' 'GOAU4' 'BRAP4' 'POMO4' 'BRKM5' 'USIM5'
 'PCAR3']</t>
  </si>
  <si>
    <t>['VALE3' 'ITUB4' 'PETR4' 'PETR3' 'ELET3' 'BBAS3' 'SBSP3' 'ABEV3' 'WEGE3'
 'ITSA4' 'EMBR3' 'SUZB3' 'RENT3' 'RADL3' 'GGBR4' 'CMIG4' 'VIVT3' 'UGPA3'
 'TOTS3' 'CPLE6' 'BBDC3' 'BRFS3' 'TIMS3' 'LREN3' 'CCRO3' 'EGIE3' 'ISAE4'
 'CSAN3' 'PSSA3' 'CPFE3' 'CSNA3' 'CYRE3' 'GOAU4' 'BRAP4' 'POMO4' 'BRKM5'
 'USIM5' 'PCAR3']</t>
  </si>
  <si>
    <t>['VALE3' 'ITUB4' 'PETR4' 'PETR3' 'ELET3' 'BBAS3' 'SBSP3' 'B3SA3' 'ABEV3'
 'WEGE3' 'ITSA4' 'EMBR3' 'JBSS3' 'SUZB3' 'RENT3' 'RADL3' 'ENEV3' 'GGBR4'
 'CMIG4' 'VIVT3' 'UGPA3' 'TOTS3' 'CPLE6' 'BBDC3' 'BRFS3' 'TIMS3' 'LREN3'
 'CCRO3' 'EGIE3' 'ISAE4' 'CSAN3' 'TAEE11' 'PSSA3' 'CPFE3' 'MULT3' 'CSNA3'
 'CYRE3' 'GOAU4' 'MRFG3' 'BRAP4' 'POMO4' 'SLCE3' 'BRKM5' 'USIM5' 'SMTO3'
 'MRVE3' 'BEEF3' 'PCAR3']</t>
  </si>
  <si>
    <t>['VALE3' 'ITUB4' 'PETR4' 'PETR3' 'ELET3' 'BBAS3' 'SBSP3' 'B3SA3' 'BBDC4'
 'ABEV3' 'WEGE3' 'ITSA4' 'EMBR3' 'JBSS3' 'EQTL3' 'SUZB3' 'RENT3' 'RADL3'
 'ENEV3' 'GGBR4' 'CMIG4' 'VIVT3' 'UGPA3' 'TOTS3' 'CPLE6' 'BBDC3' 'BRFS3'
 'TIMS3' 'LREN3' 'ELET6' 'CCRO3' 'EGIE3' 'ISAE4' 'CSAN3' 'TAEE11' 'PSSA3'
 'HYPE3' 'CPFE3' 'MULT3' 'CSNA3' 'CYRE3' 'GOAU4' 'MRFG3' 'BRAP4' 'POMO4'
 'SLCE3' 'YDUQ3' 'BRKM5' 'USIM5' 'SMTO3' 'MRVE3' 'BEEF3' 'PCAR3']</t>
  </si>
  <si>
    <t>['VALE3' 'ITUB4' 'PETR4' 'PETR3' 'ELET3' 'BBAS3' 'SBSP3' 'B3SA3' 'BBDC4'
 'ABEV3' 'WEGE3' 'ITSA4' 'EMBR3' 'JBSS3' 'EQTL3' 'SUZB3' 'RENT3' 'RADL3'
 'ENEV3' 'GGBR4' 'CMIG4' 'VIVT3' 'UGPA3' 'TOTS3' 'CPLE6' 'BBDC3' 'BRFS3'
 'TIMS3' 'ENGI11' 'LREN3' 'ELET6' 'CCRO3' 'STBP3' 'EGIE3' 'SANB11' 'ISAE4'
 'CSAN3' 'TAEE11' 'PSSA3' 'HYPE3' 'CPFE3' 'MULT3' 'CSNA3' 'CYRE3' 'GOAU4'
 'MRFG3' 'FLRY3' 'BRAP4' 'POMO4' 'SLCE3' 'YDUQ3' 'BRKM5' 'USIM5' 'SMTO3'
 'MRVE3' 'BEEF3' 'PCAR3']</t>
  </si>
  <si>
    <t>['VALE3' 'ITUB4' 'PETR4' 'PETR3' 'ELET3' 'BBAS3' 'SBSP3' 'B3SA3' 'BBDC4'
 'ABEV3' 'WEGE3' 'ITSA4' 'EMBR3' 'JBSS3' 'EQTL3' 'SUZB3' 'RENT3' 'PRIO3'
 'RADL3' 'ENEV3' 'GGBR4' 'CMIG4' 'VIVT3' 'UGPA3' 'TOTS3' 'CPLE6' 'BBDC3'
 'BRFS3' 'TIMS3' 'ENGI11' 'LREN3' 'ELET6' 'CCRO3' 'STBP3' 'EGIE3' 'SANB11'
 'ISAE4' 'CSAN3' 'TAEE11' 'PSSA3' 'HYPE3' 'CPFE3' 'MULT3' 'CSNA3' 'CYRE3'
 'GOAU4' 'MRFG3' 'FLRY3' 'BRAP4' 'POMO4' 'SLCE3' 'YDUQ3' 'BRKM5' 'USIM5'
 'SMTO3' 'MRVE3' 'BEEF3' 'PCAR3']</t>
  </si>
  <si>
    <t>['VALE3' 'ITUB4' 'PETR4' 'PETR3' 'ELET3' 'BBAS3' 'SBSP3' 'B3SA3' 'BBDC4'
 'ABEV3' 'WEGE3' 'ITSA4' 'EMBR3' 'JBSS3' 'EQTL3' 'SUZB3' 'RENT3' 'PRIO3'
 'RADL3' 'ENEV3' 'GGBR4' 'CMIG4' 'VIVT3' 'UGPA3' 'TOTS3' 'CPLE6' 'BBDC3'
 'BRFS3' 'TIMS3' 'ENGI11' 'LREN3' 'ELET6' 'CCRO3' 'STBP3' 'EGIE3' 'SANB11'
 'ISAE4' 'CSAN3' 'TAEE11' 'PSSA3' 'HYPE3' 'CPFE3' 'MULT3' 'CSNA3' 'CYRE3'
 'GOAU4' 'MRFG3' 'FLRY3' 'BRAP4' 'POMO4' 'SLCE3' 'MGLU3' 'AZZA3' 'YDUQ3'
 'BRKM5' 'USIM5' 'SMTO3' 'MRVE3' 'BEEF3' 'PCAR3']</t>
  </si>
  <si>
    <t>['VALE3' 'ITUB4' 'PETR4' 'PETR3' 'ELET3' 'BBAS3' 'SBSP3' 'B3SA3' 'BBDC4'
 'ABEV3' 'WEGE3' 'ITSA4' 'EMBR3' 'JBSS3' 'EQTL3' 'SUZB3' 'RENT3' 'PRIO3'
 'RADL3' 'ENEV3' 'GGBR4' 'CMIG4' 'VIVT3' 'UGPA3' 'TOTS3' 'CPLE6' 'BBDC3'
 'BRFS3' 'TIMS3' 'ENGI11' 'LREN3' 'ELET6' 'CCRO3' 'STBP3' 'EGIE3' 'SANB11'
 'ISAE4' 'CSAN3' 'TAEE11' 'PSSA3' 'HYPE3' 'CPFE3' 'MULT3' 'CSNA3' 'CYRE3'
 'GOAU4' 'MRFG3' 'FLRY3' 'BRAP4' 'POMO4' 'COGN3' 'SLCE3' 'MGLU3' 'AZZA3'
 'YDUQ3' 'BRKM5' 'USIM5' 'SMTO3' 'MRVE3' 'BEEF3' 'PCAR3']</t>
  </si>
  <si>
    <t>['VALE3' 'ITUB4' 'PETR4' 'PETR3' 'ELET3' 'BBAS3' 'SBSP3' 'B3SA3' 'BBDC4'
 'ABEV3' 'WEGE3' 'ITSA4' 'EMBR3' 'JBSS3' 'EQTL3' 'SUZB3' 'RENT3' 'PRIO3'
 'BBSE3' 'RADL3' 'ENEV3' 'GGBR4' 'CMIG4' 'VIVT3' 'UGPA3' 'TOTS3' 'CPLE6'
 'BBDC3' 'BRFS3' 'TIMS3' 'ENGI11' 'LREN3' 'ELET6' 'CCRO3' 'STBP3' 'EGIE3'
 'SANB11' 'ISAE4' 'CSAN3' 'TAEE11' 'PSSA3' 'HYPE3' 'CPFE3' 'MULT3' 'CSNA3'
 'CYRE3' 'GOAU4' 'MRFG3' 'FLRY3' 'BRAP4' 'POMO4' 'COGN3' 'SLCE3' 'MGLU3'
 'AZZA3' 'YDUQ3' 'BRKM5' 'USIM5' 'SMTO3' 'MRVE3' 'BEEF3' 'PCAR3' 'CVCB3']</t>
  </si>
  <si>
    <t>['VALE3' 'ITUB4' 'PETR4' 'PETR3' 'ELET3' 'BBAS3' 'SBSP3' 'B3SA3' 'BBDC4'
 'ABEV3' 'WEGE3' 'ITSA4' 'EMBR3' 'JBSS3' 'EQTL3' 'SUZB3' 'RENT3' 'PRIO3'
 'BBSE3' 'RADL3' 'ENEV3' 'GGBR4' 'CMIG4' 'VIVT3' 'UGPA3' 'TOTS3' 'CPLE6'
 'BBDC3' 'BRFS3' 'TIMS3' 'KLBN11' 'ENGI11' 'LREN3' 'ELET6' 'CCRO3' 'STBP3'
 'EGIE3' 'SANB11' 'ISAE4' 'CSAN3' 'TAEE11' 'PSSA3' 'HYPE3' 'CPFE3' 'MULT3'
 'CSNA3' 'CYRE3' 'GOAU4' 'MRFG3' 'FLRY3' 'BRAP4' 'POMO4' 'COGN3' 'SLCE3'
 'MGLU3' 'AZZA3' 'YDUQ3' 'BRKM5' 'USIM5' 'SMTO3' 'MRVE3' 'BEEF3' 'PCAR3'
 'CVCB3']</t>
  </si>
  <si>
    <t>['VALE3' 'ITUB4' 'PETR4' 'PETR3' 'ELET3' 'BBAS3' 'SBSP3' 'B3SA3' 'BBDC4'
 'ABEV3' 'WEGE3' 'ITSA4' 'EMBR3' 'JBSS3' 'EQTL3' 'SUZB3' 'RENT3' 'PRIO3'
 'BBSE3' 'RADL3' 'ENEV3' 'GGBR4' 'RAIL3' 'CMIG4' 'VIVT3' 'UGPA3' 'TOTS3'
 'CPLE6' 'BBDC3' 'BRFS3' 'TIMS3' 'KLBN11' 'ENGI11' 'LREN3' 'ELET6' 'CCRO3'
 'STBP3' 'EGIE3' 'SANB11' 'ISAE4' 'CSAN3' 'TAEE11' 'PSSA3' 'HYPE3' 'CPFE3'
 'MULT3' 'CSNA3' 'CYRE3' 'GOAU4' 'MRFG3' 'FLRY3' 'BRAP4' 'POMO4' 'COGN3'
 'SLCE3' 'MGLU3' 'AZZA3' 'YDUQ3' 'BRKM5' 'USIM5' 'SMTO3' 'MRVE3' 'BEEF3'
 'PCAR3' 'CVCB3']</t>
  </si>
  <si>
    <t>['VALE3' 'ITUB4' 'PETR4' 'PETR3' 'ELET3' 'BBAS3' 'SBSP3' 'B3SA3' 'BBDC4'
 'ABEV3' 'WEGE3' 'ITSA4' 'EMBR3' 'JBSS3' 'BPAC11' 'EQTL3' 'SUZB3' 'RENT3'
 'PRIO3' 'BBSE3' 'RADL3' 'ENEV3' 'GGBR4' 'RAIL3' 'CMIG4' 'VIVT3' 'UGPA3'
 'TOTS3' 'CPLE6' 'BBDC3' 'BRFS3' 'TIMS3' 'KLBN11' 'ENGI11' 'LREN3' 'ELET6'
 'CCRO3' 'STBP3' 'EGIE3' 'SANB11' 'ISAE4' 'CSAN3' 'TAEE11' 'PSSA3' 'HYPE3'
 'CPFE3' 'MULT3' 'CSNA3' 'CYRE3' 'GOAU4' 'MRFG3' 'FLRY3' 'BRAP4' 'IRBR3'
 'POMO4' 'COGN3' 'CRFB3' 'SLCE3' 'MGLU3' 'AZZA3' 'YDUQ3' 'BRKM5' 'USIM5'
 'SMTO3' 'MRVE3' 'BEEF3' 'PCAR3' 'CVCB3' 'AZUL4']</t>
  </si>
  <si>
    <t>['VALE3' 'ITUB4' 'PETR4' 'PETR3' 'ELET3' 'BBAS3' 'SBSP3' 'B3SA3' 'BBDC4'
 'ABEV3' 'WEGE3' 'ITSA4' 'EMBR3' 'JBSS3' 'BPAC11' 'EQTL3' 'SUZB3' 'RENT3'
 'PRIO3' 'BBSE3' 'RADL3' 'ENEV3' 'GGBR4' 'RAIL3' 'CMIG4' 'VIVT3' 'UGPA3'
 'VBBR3' 'TOTS3' 'CPLE6' 'BBDC3' 'BRFS3' 'TIMS3' 'KLBN11' 'ENGI11' 'LREN3'
 'ELET6' 'CCRO3' 'STBP3' 'HAPV3' 'EGIE3' 'SANB11' 'ISAE4' 'CSAN3' 'TAEE11'
 'PSSA3' 'HYPE3' 'CPFE3' 'MULT3' 'CSNA3' 'CYRE3' 'GOAU4' 'MRFG3' 'FLRY3'
 'BRAP4' 'IRBR3' 'POMO4' 'COGN3' 'CRFB3' 'SLCE3' 'MGLU3' 'AZZA3' 'YDUQ3'
 'BRKM5' 'USIM5' 'SMTO3' 'MRVE3' 'BEEF3' 'PCAR3' 'CVCB3' 'AZUL4']</t>
  </si>
  <si>
    <t>['VALE3' 'ITUB4' 'PETR4' 'PETR3' 'ELET3' 'BBAS3' 'SBSP3' 'B3SA3' 'BBDC4'
 'ABEV3' 'WEGE3' 'ITSA4' 'EMBR3' 'JBSS3' 'BPAC11' 'EQTL3' 'SUZB3' 'RENT3'
 'PRIO3' 'BBSE3' 'RADL3' 'ENEV3' 'GGBR4' 'RAIL3' 'CMIG4' 'VIVT3' 'UGPA3'
 'VBBR3' 'TOTS3' 'CPLE6' 'BBDC3' 'BRFS3' 'TIMS3' 'KLBN11' 'ENGI11' 'LREN3'
 'ELET6' 'CCRO3' 'STBP3' 'HAPV3' 'EGIE3' 'SANB11' 'ALOS3' 'ISAE4' 'CSAN3'
 'NTCO3' 'TAEE11' 'PSSA3' 'HYPE3' 'CPFE3' 'MULT3' 'CSNA3' 'CYRE3' 'GOAU4'
 'MRFG3' 'FLRY3' 'BRAP4' 'IRBR3' 'POMO4' 'COGN3' 'CRFB3' 'SLCE3' 'MGLU3'
 'AZZA3' 'YDUQ3' 'BRKM5' 'USIM5' 'SMTO3' 'VIVA3' 'MRVE3' 'BEEF3' 'PCAR3'
 'CVCB3' 'AZUL4']</t>
  </si>
  <si>
    <t>['VALE3' 'ITUB4' 'PETR4' 'PETR3' 'ELET3' 'BBAS3' 'SBSP3' 'B3SA3' 'BBDC4'
 'ABEV3' 'WEGE3' 'ITSA4' 'EMBR3' 'JBSS3' 'BPAC11' 'EQTL3' 'SUZB3' 'RENT3'
 'RDOR3' 'PRIO3' 'BBSE3' 'RADL3' 'ENEV3' 'GGBR4' 'RAIL3' 'CMIG4' 'VIVT3'
 'UGPA3' 'VBBR3' 'TOTS3' 'CPLE6' 'BBDC3' 'BRFS3' 'TIMS3' 'KLBN11' 'ENGI11'
 'LREN3' 'ELET6' 'CCRO3' 'STBP3' 'BRAV3' 'HAPV3' 'EGIE3' 'SANB11' 'ALOS3'
 'ISAE4' 'CSAN3' 'NTCO3' 'TAEE11' 'PSSA3' 'HYPE3' 'CPFE3' 'MULT3' 'CSNA3'
 'CYRE3' 'GOAU4' 'MRFG3' 'FLRY3' 'BRAP4' 'IRBR3' 'POMO4' 'COGN3' 'CRFB3'
 'SLCE3' 'MGLU3' 'AZZA3' 'YDUQ3' 'BRKM5' 'USIM5' 'SMTO3' 'VIVA3' 'MRVE3'
 'BEEF3' 'PCAR3' 'PETZ3' 'CVCB3' 'AZUL4' 'LWSA3']</t>
  </si>
  <si>
    <t>['VALE3' 'ITUB4' 'PETR4' 'PETR3' 'ELET3' 'BBAS3' 'SBSP3' 'B3SA3' 'BBDC4'
 'ABEV3' 'WEGE3' 'ITSA4' 'EMBR3' 'JBSS3' 'BPAC11' 'EQTL3' 'SUZB3' 'RENT3'
 'RDOR3' 'PRIO3' 'BBSE3' 'RADL3' 'ENEV3' 'GGBR4' 'RAIL3' 'CMIG4' 'VIVT3'
 'UGPA3' 'VBBR3' 'TOTS3' 'CPLE6' 'BBDC3' 'BRFS3' 'TIMS3' 'KLBN11' 'ENGI11'
 'LREN3' 'ELET6' 'CCRO3' 'STBP3' 'BRAV3' 'HAPV3' 'CMIN3' 'ASAI3' 'EGIE3'
 'SANB11' 'ALOS3' 'ISAE4' 'CSAN3' 'NTCO3' 'CXSE3' 'TAEE11' 'PSSA3' 'HYPE3'
 'CPFE3' 'MULT3' 'CSNA3' 'CYRE3' 'GOAU4' 'MRFG3' 'FLRY3' 'RECV3' 'BRAP4'
 'IRBR3' 'POMO4' 'IGTI11' 'COGN3' 'CRFB3' 'SLCE3' 'MGLU3' 'AZZA3' 'YDUQ3'
 'BRKM5' 'USIM5' 'SMTO3' 'VIVA3' 'RAIZ4' 'VAMO3' 'MRVE3' 'BEEF3' 'PCAR3'
 'PETZ3' 'CVCB3' 'AZUL4' 'LWSA3']</t>
  </si>
  <si>
    <t>['VALE3' 'ITUB4' 'PETR4' 'PETR3' 'ELET3' 'BBAS3' 'SBSP3' 'B3SA3' 'BBDC4'
 'ABEV3' 'WEGE3' 'ITSA4' 'EMBR3' 'JBSS3' 'BPAC11' 'EQTL3' 'SUZB3' 'RENT3'
 'RDOR3' 'PRIO3' 'BBSE3' 'RADL3' 'ENEV3' 'GGBR4' 'RAIL3' 'CMIG4' 'VIVT3'
 'UGPA3' 'VBBR3' 'TOTS3' 'CPLE6' 'BBDC3' 'BRFS3' 'TIMS3' 'KLBN11' 'ENGI11'
 'LREN3' 'ELET6' 'CCRO3' 'STBP3' 'BRAV3' 'HAPV3' 'CMIN3' 'ASAI3' 'EGIE3'
 'SANB11' 'ALOS3' 'ISAE4' 'CSAN3' 'NTCO3' 'CXSE3' 'TAEE11' 'PSSA3' 'HYPE3'
 'CPFE3' 'MULT3' 'CSNA3' 'CYRE3' 'GOAU4' 'MRFG3' 'FLRY3' 'RECV3' 'BRAP4'
 'IRBR3' 'POMO4' 'IGTI11' 'COGN3' 'CRFB3' 'SLCE3' 'MGLU3' 'AZZA3' 'YDUQ3'
 'BRKM5' 'USIM5' 'SMTO3' 'VIVA3' 'AURE3' 'RAIZ4' 'VAMO3' 'MRVE3' 'BEEF3'
 'PCAR3' 'PETZ3' 'CVCB3' 'AZUL4' 'LWSA3']</t>
  </si>
  <si>
    <t>['VALE3' 'ITUB4' 'PETR4' 'PETR3' 'ELET3' 'BBAS3' 'SBSP3' 'B3SA3' 'BBDC4'
 'ABEV3' 'WEGE3' 'ITSA4' 'EMBR3' 'JBSS3' 'BPAC11' 'EQTL3' 'SUZB3' 'RENT3'
 'RDOR3' 'PRIO3' 'BBSE3' 'RADL3' 'ENEV3' 'GGBR4' 'RAIL3' 'CMIG4' 'VIVT3'
 'UGPA3' 'VBBR3' 'TOTS3' 'CPLE6' 'BBDC3' 'BRFS3' 'TIMS3' 'KLBN11' 'ENGI11'
 'LREN3' 'ELET6' 'CCRO3' 'STBP3' 'BRAV3' 'HAPV3' 'CMIN3' 'ASAI3' 'EGIE3'
 'SANB11' 'ALOS3' 'ISAE4' 'CSAN3' 'NTCO3' 'CXSE3' 'TAEE11' 'PSSA3' 'HYPE3'
 'CPFE3' 'MULT3' 'CSNA3' 'CYRE3' 'GOAU4' 'MRFG3' 'FLRY3' 'RECV3' 'BRAP4'
 'IRBR3' 'POMO4' 'IGTI11' 'COGN3' 'CRFB3' 'SLCE3' 'MGLU3' 'AZZA3' 'YDUQ3'
 'BRKM5' 'USIM5' 'SMTO3' 'VIVA3' 'AURE3' 'RAIZ4' 'VAMO3' 'MRVE3' 'BEEF3'
 'PCAR3' 'PETZ3' 'CVCB3' 'AZUL4' 'LWSA3' 'AMOB3']</t>
  </si>
  <si>
    <t>Tabela 1: Estatistica Descritivas da variável Tamanho de Mercado (R$ em bilhões)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</si>
</sst>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Peso</a:t>
            </a:r>
            <a:r>
              <a:rPr lang="pt-BR" baseline="0">
                <a:solidFill>
                  <a:schemeClr val="tx1"/>
                </a:solidFill>
              </a:rPr>
              <a:t> de Participação e Quantidade de Ativos na carteira do IBOV ao longo dos anos.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Qtd Ativos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Dados_IBOV_Ano!$D$2:$D$27</c:f>
              <c:numCache>
                <c:formatCode>General</c:formatCode>
                <c:ptCount val="26"/>
                <c:pt idx="0">
                  <c:v>29</c:v>
                </c:pt>
                <c:pt idx="1">
                  <c:v>29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38</c:v>
                </c:pt>
                <c:pt idx="7">
                  <c:v>48</c:v>
                </c:pt>
                <c:pt idx="8">
                  <c:v>53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69</c:v>
                </c:pt>
                <c:pt idx="18">
                  <c:v>71</c:v>
                </c:pt>
                <c:pt idx="19">
                  <c:v>74</c:v>
                </c:pt>
                <c:pt idx="20">
                  <c:v>78</c:v>
                </c:pt>
                <c:pt idx="21">
                  <c:v>85</c:v>
                </c:pt>
                <c:pt idx="22">
                  <c:v>86</c:v>
                </c:pt>
                <c:pt idx="23">
                  <c:v>86</c:v>
                </c:pt>
                <c:pt idx="24">
                  <c:v>87</c:v>
                </c:pt>
                <c:pt idx="2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2-4765-A467-4EE81970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92158943"/>
        <c:axId val="2092163743"/>
      </c:barChart>
      <c:lineChart>
        <c:grouping val="standard"/>
        <c:varyColors val="0"/>
        <c:ser>
          <c:idx val="1"/>
          <c:order val="0"/>
          <c:tx>
            <c:v>Peso de Participação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Dados_IBOV_Ano!$B$2:$B$27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Dados_IBOV_Ano!$C$2:$C$27</c:f>
              <c:numCache>
                <c:formatCode>0.00</c:formatCode>
                <c:ptCount val="26"/>
                <c:pt idx="0">
                  <c:v>62.767000000000003</c:v>
                </c:pt>
                <c:pt idx="1">
                  <c:v>62.767000000000003</c:v>
                </c:pt>
                <c:pt idx="2">
                  <c:v>64.683999999999997</c:v>
                </c:pt>
                <c:pt idx="3">
                  <c:v>64.683999999999997</c:v>
                </c:pt>
                <c:pt idx="4">
                  <c:v>66.632999999999996</c:v>
                </c:pt>
                <c:pt idx="5">
                  <c:v>69.284000000000006</c:v>
                </c:pt>
                <c:pt idx="6">
                  <c:v>70.147000000000006</c:v>
                </c:pt>
                <c:pt idx="7">
                  <c:v>78.052000000000007</c:v>
                </c:pt>
                <c:pt idx="8">
                  <c:v>84.108000000000004</c:v>
                </c:pt>
                <c:pt idx="9">
                  <c:v>85.989000000000004</c:v>
                </c:pt>
                <c:pt idx="10">
                  <c:v>87.474999999999994</c:v>
                </c:pt>
                <c:pt idx="11">
                  <c:v>87.807000000000002</c:v>
                </c:pt>
                <c:pt idx="12">
                  <c:v>87.994</c:v>
                </c:pt>
                <c:pt idx="13">
                  <c:v>89.277000000000001</c:v>
                </c:pt>
                <c:pt idx="14">
                  <c:v>89.960999999999999</c:v>
                </c:pt>
                <c:pt idx="15">
                  <c:v>90.906000000000006</c:v>
                </c:pt>
                <c:pt idx="16">
                  <c:v>90.906000000000006</c:v>
                </c:pt>
                <c:pt idx="17">
                  <c:v>93.418999999999997</c:v>
                </c:pt>
                <c:pt idx="18">
                  <c:v>94.796000000000006</c:v>
                </c:pt>
                <c:pt idx="19">
                  <c:v>95.759</c:v>
                </c:pt>
                <c:pt idx="20">
                  <c:v>97.923000000000002</c:v>
                </c:pt>
                <c:pt idx="21">
                  <c:v>99.879000000000005</c:v>
                </c:pt>
                <c:pt idx="22">
                  <c:v>99.994</c:v>
                </c:pt>
                <c:pt idx="23">
                  <c:v>99.994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D2-4765-A467-4EE81970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58943"/>
        <c:axId val="2092163743"/>
      </c:lineChart>
      <c:catAx>
        <c:axId val="20921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163743"/>
        <c:crosses val="autoZero"/>
        <c:auto val="1"/>
        <c:lblAlgn val="ctr"/>
        <c:lblOffset val="100"/>
        <c:noMultiLvlLbl val="0"/>
      </c:catAx>
      <c:valAx>
        <c:axId val="20921637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Peso de Participação (em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15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pt-BR" sz="14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/>
              </a:rPr>
              <a:t>Histograma do Tamanho de Mercado das Empresas </a:t>
            </a:r>
            <a:r>
              <a:rPr lang="pt-BR" sz="11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/>
              </a:rPr>
              <a:t>(R$ em bilhões).</a:t>
            </a:r>
            <a:endParaRPr lang="pt-BR" sz="1400" b="0" i="0" u="none" strike="noStrike" baseline="0">
              <a:solidFill>
                <a:schemeClr val="tx1">
                  <a:lumMod val="95000"/>
                  <a:lumOff val="5000"/>
                </a:scheme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F7491F6-9733-455C-9AE9-62EF20317CDA}">
          <cx:tx>
            <cx:txData>
              <cx:f/>
              <cx:v>Tamanho de Mercado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t-BR" sz="1000" b="0" i="0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overflow="100">
              <cx:binCount val="10"/>
            </cx:binning>
          </cx:layoutPr>
        </cx:series>
      </cx:plotAreaRegion>
      <cx:axis id="0">
        <cx:catScaling gapWidth="0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pt-BR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pt-BR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Boxplot do Tamanho das Empresas </a:t>
            </a:r>
            <a:r>
              <a:rPr lang="pt-BR" sz="1100" b="0" i="0" u="none" strike="noStrike" baseline="0">
                <a:solidFill>
                  <a:schemeClr val="tx1"/>
                </a:solidFill>
                <a:latin typeface="Calibri" panose="020F0502020204030204"/>
              </a:rPr>
              <a:t>(R$ em bilhões)</a:t>
            </a:r>
            <a:endParaRPr lang="pt-BR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C634F12-CE01-4F3D-BE57-8FCCC490A1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pt-BR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pt-BR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Boxplot do Tamanho das Empresas </a:t>
            </a:r>
            <a:r>
              <a:rPr lang="pt-BR" sz="1100" b="0" i="0" u="none" strike="noStrike" baseline="0">
                <a:solidFill>
                  <a:schemeClr val="tx1"/>
                </a:solidFill>
                <a:latin typeface="Calibri" panose="020F0502020204030204"/>
              </a:rPr>
              <a:t>(até R$ 140 bilhões)</a:t>
            </a:r>
            <a:endParaRPr lang="pt-BR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C634F12-CE01-4F3D-BE57-8FCCC490A1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pt-BR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solidFill>
                  <a:schemeClr val="tx1"/>
                </a:solidFill>
              </a:defRPr>
            </a:pPr>
            <a:r>
              <a:rPr lang="pt-BR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Histograma do Tempo de Fundação da Empresa </a:t>
            </a:r>
            <a:r>
              <a:rPr lang="pt-BR" sz="1100" b="0" i="0" u="none" strike="noStrike" baseline="0">
                <a:solidFill>
                  <a:schemeClr val="tx1"/>
                </a:solidFill>
                <a:latin typeface="Calibri" panose="020F0502020204030204"/>
              </a:rPr>
              <a:t>(em anos)</a:t>
            </a:r>
            <a:endParaRPr lang="pt-BR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56DEF65-262B-49CE-AAEF-22B6EBA209D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tx1"/>
                    </a:solidFill>
                  </a:defRPr>
                </a:pPr>
                <a:endParaRPr lang="pt-BR" sz="10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overflow="100">
              <cx:binCount val="10"/>
            </cx:binning>
          </cx:layoutPr>
        </cx:series>
      </cx:plotAreaRegion>
      <cx:axis id="0">
        <cx:catScaling gapWidth="0"/>
        <cx:tickLabels/>
        <cx:numFmt formatCode="#.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pt-BR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pt-BR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Boxplot do Tempo da Fundação da Empresa </a:t>
            </a:r>
            <a:r>
              <a:rPr lang="pt-BR" sz="1100" b="0" i="0" u="none" strike="noStrike" baseline="0">
                <a:solidFill>
                  <a:schemeClr val="tx1"/>
                </a:solidFill>
                <a:latin typeface="Calibri" panose="020F0502020204030204"/>
              </a:rPr>
              <a:t>(em anos)</a:t>
            </a:r>
            <a:endParaRPr lang="pt-BR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1222C26-AE4E-4DF0-8CE8-2913D259F1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pt-BR" sz="1400" b="0" i="0" u="none" strike="noStrike" baseline="0">
                <a:solidFill>
                  <a:schemeClr val="tx1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Histograma do Tempo de IPO da Empresa </a:t>
            </a:r>
            <a:r>
              <a:rPr lang="pt-BR" sz="1100" b="0" i="0" u="none" strike="noStrike" baseline="0">
                <a:solidFill>
                  <a:schemeClr val="tx1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(em anos)</a:t>
            </a:r>
            <a:endParaRPr lang="pt-BR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5FEE905-E6E6-45BB-B572-CB612BD8E9BE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tx1"/>
                    </a:solidFill>
                  </a:defRPr>
                </a:pPr>
                <a:endParaRPr lang="pt-BR" sz="10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overflow="50">
              <cx:binCount val="10"/>
            </cx:binning>
          </cx:layoutPr>
        </cx:series>
      </cx:plotAreaRegion>
      <cx:axis id="0">
        <cx:catScaling gapWidth="0"/>
        <cx:tickLabels/>
        <cx:numFmt formatCode="#.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pt-BR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r>
              <a:rPr lang="pt-BR" sz="1400" b="0" i="0" u="none" strike="noStrike" baseline="0">
                <a:solidFill>
                  <a:schemeClr val="tx1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Boxplot do Tempo de IPO da Empresa </a:t>
            </a:r>
            <a:r>
              <a:rPr lang="pt-BR" sz="1100" b="0" i="0" u="none" strike="noStrike" baseline="0">
                <a:solidFill>
                  <a:schemeClr val="tx1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(em anos)</a:t>
            </a:r>
            <a:endParaRPr lang="pt-BR">
              <a:solidFill>
                <a:schemeClr val="tx1"/>
              </a:solidFill>
              <a:effectLst/>
            </a:endParaRPr>
          </a:p>
        </cx:rich>
      </cx:tx>
    </cx:title>
    <cx:plotArea>
      <cx:plotAreaRegion>
        <cx:series layoutId="boxWhisker" uniqueId="{D93806A2-9C22-426A-BFB9-E24ED794C2A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8</xdr:row>
      <xdr:rowOff>152401</xdr:rowOff>
    </xdr:from>
    <xdr:to>
      <xdr:col>20</xdr:col>
      <xdr:colOff>283424</xdr:colOff>
      <xdr:row>22</xdr:row>
      <xdr:rowOff>213301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6AC6B29-BC32-400A-85C0-2A7AB6A68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2133601"/>
              <a:ext cx="6408000" cy="35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304799</xdr:colOff>
      <xdr:row>7</xdr:row>
      <xdr:rowOff>209551</xdr:rowOff>
    </xdr:from>
    <xdr:to>
      <xdr:col>36</xdr:col>
      <xdr:colOff>89924</xdr:colOff>
      <xdr:row>23</xdr:row>
      <xdr:rowOff>207151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413AF8A-C81B-4D74-8813-7F77F4925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24" y="1943101"/>
              <a:ext cx="4500000" cy="39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37</xdr:col>
      <xdr:colOff>285749</xdr:colOff>
      <xdr:row>7</xdr:row>
      <xdr:rowOff>161925</xdr:rowOff>
    </xdr:from>
    <xdr:to>
      <xdr:col>52</xdr:col>
      <xdr:colOff>70874</xdr:colOff>
      <xdr:row>23</xdr:row>
      <xdr:rowOff>159525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9B22093-085B-4544-9A4F-A9B90EB786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5774" y="1895475"/>
              <a:ext cx="4500000" cy="39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12</xdr:row>
      <xdr:rowOff>57150</xdr:rowOff>
    </xdr:from>
    <xdr:to>
      <xdr:col>20</xdr:col>
      <xdr:colOff>302473</xdr:colOff>
      <xdr:row>26</xdr:row>
      <xdr:rowOff>118050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5345D3B-8635-42C0-BD55-88FB19429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3" y="3028950"/>
              <a:ext cx="6408000" cy="35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11</xdr:row>
      <xdr:rowOff>0</xdr:rowOff>
    </xdr:from>
    <xdr:to>
      <xdr:col>38</xdr:col>
      <xdr:colOff>99450</xdr:colOff>
      <xdr:row>26</xdr:row>
      <xdr:rowOff>245250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988A8F8-3A52-4D6A-948C-AAACA637C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2724150"/>
              <a:ext cx="4500000" cy="39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76200</xdr:rowOff>
    </xdr:from>
    <xdr:to>
      <xdr:col>21</xdr:col>
      <xdr:colOff>73875</xdr:colOff>
      <xdr:row>26</xdr:row>
      <xdr:rowOff>137100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97C0503-27FB-457C-8718-E1F104D52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3048000"/>
              <a:ext cx="6408000" cy="35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123825</xdr:colOff>
      <xdr:row>9</xdr:row>
      <xdr:rowOff>190500</xdr:rowOff>
    </xdr:from>
    <xdr:to>
      <xdr:col>38</xdr:col>
      <xdr:colOff>223275</xdr:colOff>
      <xdr:row>25</xdr:row>
      <xdr:rowOff>188100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71A3859-376D-432F-A23D-D9C15420F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7625" y="2419350"/>
              <a:ext cx="4500000" cy="39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9525</xdr:rowOff>
    </xdr:from>
    <xdr:to>
      <xdr:col>15</xdr:col>
      <xdr:colOff>161925</xdr:colOff>
      <xdr:row>26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9EF710-F319-4870-9D1F-38A222A3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7FCD58B-926D-48F0-A56A-D06BBDC45E5E}" autoFormatId="16" applyNumberFormats="0" applyBorderFormats="0" applyFontFormats="0" applyPatternFormats="0" applyAlignmentFormats="0" applyWidthHeightFormats="0">
  <queryTableRefresh nextId="12" unboundColumnsRight="1">
    <queryTableFields count="10">
      <queryTableField id="1" name="Ativo" tableColumnId="1"/>
      <queryTableField id="2" name="Ano Fundacao" tableColumnId="2"/>
      <queryTableField id="3" name="Ano IPO" tableColumnId="3"/>
      <queryTableField id="4" name="Valor Mercado" tableColumnId="4"/>
      <queryTableField id="5" name="Setor" tableColumnId="5"/>
      <queryTableField id="6" name="Segmento" tableColumnId="6"/>
      <queryTableField id="7" name="Idade" tableColumnId="7"/>
      <queryTableField id="8" name="Tempo em Bolsa" tableColumnId="8"/>
      <queryTableField id="9" name="Peso Participacao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E296BCB-42C2-4DDB-A884-7B83D794D36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no" tableColumnId="2"/>
      <queryTableField id="3" name="Peso_Total_Ano" tableColumnId="3"/>
      <queryTableField id="4" name="Total_Ativos" tableColumnId="4"/>
      <queryTableField id="5" name="Ativo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1E359-6E0A-432B-9801-D8EE1CA7522C}" name="scraping_ativos" displayName="scraping_ativos" ref="A1:J88" tableType="queryTable" totalsRowShown="0">
  <autoFilter ref="A1:J88" xr:uid="{A4C1E359-6E0A-432B-9801-D8EE1CA7522C}"/>
  <tableColumns count="10">
    <tableColumn id="1" xr3:uid="{D32F8EA1-26EA-44C7-B2DD-9DF62164D012}" uniqueName="1" name="Ativo" queryTableFieldId="1" dataDxfId="9"/>
    <tableColumn id="2" xr3:uid="{072C99D8-DC4D-46D7-9983-FFB980CA3B0D}" uniqueName="2" name="Ano Fundacao" queryTableFieldId="2"/>
    <tableColumn id="3" xr3:uid="{1CA38FDA-7A54-461C-A9BF-739E5F4EBBEF}" uniqueName="3" name="Ano IPO" queryTableFieldId="3" dataDxfId="8"/>
    <tableColumn id="4" xr3:uid="{770AB7BE-51FC-4CD3-A612-A1CE5C804B43}" uniqueName="4" name="Valor Mercado" queryTableFieldId="4" dataDxfId="7"/>
    <tableColumn id="5" xr3:uid="{86EAB793-17C3-4D00-9E0F-908610B4B464}" uniqueName="5" name="Setor" queryTableFieldId="5" dataDxfId="6"/>
    <tableColumn id="6" xr3:uid="{76CB516B-6CC5-46F9-80C8-9CBCF29708A8}" uniqueName="6" name="Segmento" queryTableFieldId="6" dataDxfId="5"/>
    <tableColumn id="7" xr3:uid="{5275B15C-C248-4F5A-A807-AC170DE732D9}" uniqueName="7" name="Idade" queryTableFieldId="7" dataDxfId="4"/>
    <tableColumn id="8" xr3:uid="{C8421805-9286-40B4-B96F-8E69DF28ADDA}" uniqueName="8" name="Tempo em Bolsa" queryTableFieldId="8" dataDxfId="3"/>
    <tableColumn id="9" xr3:uid="{37037D8A-EFD7-4C54-8DBB-8AD9C278D80B}" uniqueName="9" name="Peso Participacao" queryTableFieldId="9"/>
    <tableColumn id="10" xr3:uid="{1C5590BA-0424-4125-A771-823B9BED40CE}" uniqueName="10" name="Valor Mercado (Bi)" queryTableFieldId="10" dataDxfId="2">
      <calculatedColumnFormula>scraping_ativos[[#This Row],[Valor Mercado]]/1000000000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D2C62-A007-42AB-96E0-4D092F5A6613}" name="Sheet1" displayName="Sheet1" ref="A1:E27" tableType="queryTable" totalsRowShown="0">
  <autoFilter ref="A1:E27" xr:uid="{81FD2C62-A007-42AB-96E0-4D092F5A6613}"/>
  <tableColumns count="5">
    <tableColumn id="1" xr3:uid="{89217E04-3445-4CD3-9CC6-E7C8A856E386}" uniqueName="1" name="Column1" queryTableFieldId="1"/>
    <tableColumn id="2" xr3:uid="{61A459DA-BE22-4712-BAD8-B89811FF84D9}" uniqueName="2" name="Ano" queryTableFieldId="2"/>
    <tableColumn id="3" xr3:uid="{80C5C727-23F0-4461-ADB2-ACAA9EC26E68}" uniqueName="3" name="Peso_Total_Ano" queryTableFieldId="3" dataDxfId="1"/>
    <tableColumn id="4" xr3:uid="{48C4DD74-2CA7-48BA-8F67-7661A84409E8}" uniqueName="4" name="Total_Ativos" queryTableFieldId="4"/>
    <tableColumn id="5" xr3:uid="{296F11DA-D398-4BB1-A719-7C63C91BD93D}" uniqueName="5" name="Ativo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8101-CD47-4F7B-A1A4-6CE57E46D3B0}">
  <sheetPr>
    <tabColor rgb="FF0070C0"/>
  </sheetPr>
  <dimension ref="A1:J88"/>
  <sheetViews>
    <sheetView workbookViewId="0">
      <selection activeCell="E35" sqref="E35"/>
    </sheetView>
  </sheetViews>
  <sheetFormatPr defaultRowHeight="15" x14ac:dyDescent="0.25"/>
  <cols>
    <col min="1" max="1" width="8" bestFit="1" customWidth="1"/>
    <col min="2" max="2" width="15.85546875" bestFit="1" customWidth="1"/>
    <col min="3" max="3" width="10.42578125" bestFit="1" customWidth="1"/>
    <col min="4" max="4" width="16.42578125" bestFit="1" customWidth="1"/>
    <col min="5" max="5" width="30" bestFit="1" customWidth="1"/>
    <col min="6" max="6" width="51.140625" bestFit="1" customWidth="1"/>
    <col min="7" max="7" width="8.28515625" bestFit="1" customWidth="1"/>
    <col min="8" max="8" width="18" bestFit="1" customWidth="1"/>
    <col min="9" max="9" width="18.85546875" bestFit="1" customWidth="1"/>
    <col min="10" max="10" width="2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166</v>
      </c>
    </row>
    <row r="2" spans="1:10" x14ac:dyDescent="0.25">
      <c r="A2" t="s">
        <v>9</v>
      </c>
      <c r="B2">
        <v>1943</v>
      </c>
      <c r="C2" t="s">
        <v>173</v>
      </c>
      <c r="D2" s="2">
        <v>223954633000</v>
      </c>
      <c r="E2" t="s">
        <v>11</v>
      </c>
      <c r="F2" t="s">
        <v>12</v>
      </c>
      <c r="G2">
        <v>82</v>
      </c>
      <c r="H2">
        <v>55</v>
      </c>
      <c r="I2">
        <v>0.11600000000000001</v>
      </c>
      <c r="J2" s="3">
        <f>scraping_ativos[[#This Row],[Valor Mercado]]/1000000000</f>
        <v>223.954633</v>
      </c>
    </row>
    <row r="3" spans="1:10" x14ac:dyDescent="0.25">
      <c r="A3" t="s">
        <v>13</v>
      </c>
      <c r="B3">
        <v>1943</v>
      </c>
      <c r="C3" t="s">
        <v>174</v>
      </c>
      <c r="D3" s="2">
        <v>313335024000</v>
      </c>
      <c r="E3" t="s">
        <v>14</v>
      </c>
      <c r="F3" t="s">
        <v>15</v>
      </c>
      <c r="G3">
        <v>82</v>
      </c>
      <c r="H3">
        <v>23</v>
      </c>
      <c r="I3">
        <v>7.9200000000000007E-2</v>
      </c>
      <c r="J3" s="3">
        <f>scraping_ativos[[#This Row],[Valor Mercado]]/1000000000</f>
        <v>313.33502399999998</v>
      </c>
    </row>
    <row r="4" spans="1:10" x14ac:dyDescent="0.25">
      <c r="A4" t="s">
        <v>16</v>
      </c>
      <c r="B4">
        <v>1953</v>
      </c>
      <c r="C4" t="s">
        <v>38</v>
      </c>
      <c r="D4" s="2">
        <v>426601191000</v>
      </c>
      <c r="E4" t="s">
        <v>17</v>
      </c>
      <c r="F4" t="s">
        <v>18</v>
      </c>
      <c r="G4">
        <v>72</v>
      </c>
      <c r="H4">
        <v>48</v>
      </c>
      <c r="I4">
        <v>7.8799999999999995E-2</v>
      </c>
      <c r="J4" s="3">
        <f>scraping_ativos[[#This Row],[Valor Mercado]]/1000000000</f>
        <v>426.60119099999997</v>
      </c>
    </row>
    <row r="5" spans="1:10" x14ac:dyDescent="0.25">
      <c r="A5" t="s">
        <v>19</v>
      </c>
      <c r="B5">
        <v>1953</v>
      </c>
      <c r="C5" t="s">
        <v>38</v>
      </c>
      <c r="D5" s="2">
        <v>426601191000</v>
      </c>
      <c r="E5" t="s">
        <v>17</v>
      </c>
      <c r="F5" t="s">
        <v>18</v>
      </c>
      <c r="G5">
        <v>72</v>
      </c>
      <c r="H5">
        <v>48</v>
      </c>
      <c r="I5">
        <v>4.41E-2</v>
      </c>
      <c r="J5" s="3">
        <f>scraping_ativos[[#This Row],[Valor Mercado]]/1000000000</f>
        <v>426.60119099999997</v>
      </c>
    </row>
    <row r="6" spans="1:10" x14ac:dyDescent="0.25">
      <c r="A6" t="s">
        <v>20</v>
      </c>
      <c r="B6">
        <v>1962</v>
      </c>
      <c r="C6" t="s">
        <v>73</v>
      </c>
      <c r="D6" s="2">
        <v>98986984000</v>
      </c>
      <c r="E6" t="s">
        <v>21</v>
      </c>
      <c r="F6" t="s">
        <v>22</v>
      </c>
      <c r="G6">
        <v>63</v>
      </c>
      <c r="H6">
        <v>54</v>
      </c>
      <c r="I6">
        <v>3.8600000000000002E-2</v>
      </c>
      <c r="J6" s="3">
        <f>scraping_ativos[[#This Row],[Valor Mercado]]/1000000000</f>
        <v>98.986984000000007</v>
      </c>
    </row>
    <row r="7" spans="1:10" x14ac:dyDescent="0.25">
      <c r="A7" t="s">
        <v>23</v>
      </c>
      <c r="B7">
        <v>1808</v>
      </c>
      <c r="C7" t="s">
        <v>38</v>
      </c>
      <c r="D7" s="2">
        <v>156394460000</v>
      </c>
      <c r="E7" t="s">
        <v>14</v>
      </c>
      <c r="F7" t="s">
        <v>15</v>
      </c>
      <c r="G7">
        <v>217</v>
      </c>
      <c r="H7">
        <v>48</v>
      </c>
      <c r="I7">
        <v>3.8399999999999997E-2</v>
      </c>
      <c r="J7" s="3">
        <f>scraping_ativos[[#This Row],[Valor Mercado]]/1000000000</f>
        <v>156.39446000000001</v>
      </c>
    </row>
    <row r="8" spans="1:10" x14ac:dyDescent="0.25">
      <c r="A8" t="s">
        <v>24</v>
      </c>
      <c r="B8">
        <v>1973</v>
      </c>
      <c r="C8" t="s">
        <v>175</v>
      </c>
      <c r="D8" s="2">
        <v>68897794000</v>
      </c>
      <c r="E8" t="s">
        <v>21</v>
      </c>
      <c r="F8" t="s">
        <v>25</v>
      </c>
      <c r="G8">
        <v>52</v>
      </c>
      <c r="H8">
        <v>31</v>
      </c>
      <c r="I8">
        <v>3.3399999999999999E-2</v>
      </c>
      <c r="J8" s="3">
        <f>scraping_ativos[[#This Row],[Valor Mercado]]/1000000000</f>
        <v>68.897794000000005</v>
      </c>
    </row>
    <row r="9" spans="1:10" x14ac:dyDescent="0.25">
      <c r="A9" t="s">
        <v>26</v>
      </c>
      <c r="B9">
        <v>2007</v>
      </c>
      <c r="C9" t="s">
        <v>57</v>
      </c>
      <c r="D9" s="2">
        <v>63490050000</v>
      </c>
      <c r="E9" t="s">
        <v>14</v>
      </c>
      <c r="F9" t="s">
        <v>28</v>
      </c>
      <c r="G9">
        <v>18</v>
      </c>
      <c r="H9">
        <v>17</v>
      </c>
      <c r="I9">
        <v>3.1399999999999997E-2</v>
      </c>
      <c r="J9" s="3">
        <f>scraping_ativos[[#This Row],[Valor Mercado]]/1000000000</f>
        <v>63.490049999999997</v>
      </c>
    </row>
    <row r="10" spans="1:10" x14ac:dyDescent="0.25">
      <c r="A10" t="s">
        <v>29</v>
      </c>
      <c r="B10">
        <v>1943</v>
      </c>
      <c r="C10" t="s">
        <v>38</v>
      </c>
      <c r="D10" s="2">
        <v>119553442000</v>
      </c>
      <c r="E10" t="s">
        <v>14</v>
      </c>
      <c r="F10" t="s">
        <v>15</v>
      </c>
      <c r="G10">
        <v>82</v>
      </c>
      <c r="H10">
        <v>48</v>
      </c>
      <c r="I10">
        <v>3.0599999999999999E-2</v>
      </c>
      <c r="J10" s="3">
        <f>scraping_ativos[[#This Row],[Valor Mercado]]/1000000000</f>
        <v>119.553442</v>
      </c>
    </row>
    <row r="11" spans="1:10" x14ac:dyDescent="0.25">
      <c r="A11" t="s">
        <v>30</v>
      </c>
      <c r="B11">
        <v>2005</v>
      </c>
      <c r="C11" t="s">
        <v>156</v>
      </c>
      <c r="D11" s="2">
        <v>208473806000</v>
      </c>
      <c r="E11" t="s">
        <v>32</v>
      </c>
      <c r="F11" t="s">
        <v>33</v>
      </c>
      <c r="G11">
        <v>20</v>
      </c>
      <c r="H11">
        <v>12</v>
      </c>
      <c r="I11">
        <v>2.8400000000000002E-2</v>
      </c>
      <c r="J11" s="3">
        <f>scraping_ativos[[#This Row],[Valor Mercado]]/1000000000</f>
        <v>208.473806</v>
      </c>
    </row>
    <row r="12" spans="1:10" x14ac:dyDescent="0.25">
      <c r="A12" t="s">
        <v>34</v>
      </c>
      <c r="B12">
        <v>1961</v>
      </c>
      <c r="C12" t="s">
        <v>176</v>
      </c>
      <c r="D12" s="2">
        <v>185983160000</v>
      </c>
      <c r="E12" t="s">
        <v>35</v>
      </c>
      <c r="F12" t="s">
        <v>36</v>
      </c>
      <c r="G12">
        <v>64</v>
      </c>
      <c r="H12">
        <v>43</v>
      </c>
      <c r="I12">
        <v>2.7E-2</v>
      </c>
      <c r="J12" s="3">
        <f>scraping_ativos[[#This Row],[Valor Mercado]]/1000000000</f>
        <v>185.98316</v>
      </c>
    </row>
    <row r="13" spans="1:10" x14ac:dyDescent="0.25">
      <c r="A13" t="s">
        <v>37</v>
      </c>
      <c r="B13">
        <v>1977</v>
      </c>
      <c r="C13" t="s">
        <v>38</v>
      </c>
      <c r="D13" s="2">
        <v>101481214000</v>
      </c>
      <c r="E13" t="s">
        <v>14</v>
      </c>
      <c r="F13" t="s">
        <v>39</v>
      </c>
      <c r="G13">
        <v>48</v>
      </c>
      <c r="H13">
        <v>48</v>
      </c>
      <c r="I13">
        <v>2.6499999999999999E-2</v>
      </c>
      <c r="J13" s="3">
        <f>scraping_ativos[[#This Row],[Valor Mercado]]/1000000000</f>
        <v>101.48121399999999</v>
      </c>
    </row>
    <row r="14" spans="1:10" x14ac:dyDescent="0.25">
      <c r="A14" t="s">
        <v>40</v>
      </c>
      <c r="B14">
        <v>1969</v>
      </c>
      <c r="C14" t="s">
        <v>109</v>
      </c>
      <c r="D14" s="2">
        <v>44561186000</v>
      </c>
      <c r="E14" t="s">
        <v>35</v>
      </c>
      <c r="F14" t="s">
        <v>41</v>
      </c>
      <c r="G14">
        <v>56</v>
      </c>
      <c r="H14">
        <v>19</v>
      </c>
      <c r="I14">
        <v>2.3099999999999999E-2</v>
      </c>
      <c r="J14" s="3">
        <f>scraping_ativos[[#This Row],[Valor Mercado]]/1000000000</f>
        <v>44.561185999999999</v>
      </c>
    </row>
    <row r="15" spans="1:10" x14ac:dyDescent="0.25">
      <c r="A15" t="s">
        <v>42</v>
      </c>
      <c r="B15">
        <v>1998</v>
      </c>
      <c r="C15" t="s">
        <v>27</v>
      </c>
      <c r="D15" s="2">
        <v>87770864000</v>
      </c>
      <c r="E15" t="s">
        <v>32</v>
      </c>
      <c r="F15" t="s">
        <v>44</v>
      </c>
      <c r="G15">
        <v>27</v>
      </c>
      <c r="H15">
        <v>18</v>
      </c>
      <c r="I15">
        <v>2.2599999999999999E-2</v>
      </c>
      <c r="J15" s="3">
        <f>scraping_ativos[[#This Row],[Valor Mercado]]/1000000000</f>
        <v>87.770864000000003</v>
      </c>
    </row>
    <row r="16" spans="1:10" x14ac:dyDescent="0.25">
      <c r="A16" t="s">
        <v>45</v>
      </c>
      <c r="B16">
        <v>1979</v>
      </c>
      <c r="C16" t="s">
        <v>177</v>
      </c>
      <c r="D16" s="2">
        <v>165751482000</v>
      </c>
      <c r="E16" t="s">
        <v>14</v>
      </c>
      <c r="F16" t="s">
        <v>15</v>
      </c>
      <c r="G16">
        <v>46</v>
      </c>
      <c r="H16">
        <v>14</v>
      </c>
      <c r="I16">
        <v>2.0799999999999999E-2</v>
      </c>
      <c r="J16" s="3">
        <f>scraping_ativos[[#This Row],[Valor Mercado]]/1000000000</f>
        <v>165.75148200000001</v>
      </c>
    </row>
    <row r="17" spans="1:10" x14ac:dyDescent="0.25">
      <c r="A17" t="s">
        <v>46</v>
      </c>
      <c r="B17">
        <v>1999</v>
      </c>
      <c r="C17" t="s">
        <v>109</v>
      </c>
      <c r="D17" s="2">
        <v>40450120000</v>
      </c>
      <c r="E17" t="s">
        <v>21</v>
      </c>
      <c r="F17" t="s">
        <v>22</v>
      </c>
      <c r="G17">
        <v>26</v>
      </c>
      <c r="H17">
        <v>19</v>
      </c>
      <c r="I17">
        <v>1.9199999999999998E-2</v>
      </c>
      <c r="J17" s="3">
        <f>scraping_ativos[[#This Row],[Valor Mercado]]/1000000000</f>
        <v>40.450119999999998</v>
      </c>
    </row>
    <row r="18" spans="1:10" x14ac:dyDescent="0.25">
      <c r="A18" t="s">
        <v>48</v>
      </c>
      <c r="B18">
        <v>1987</v>
      </c>
      <c r="C18" t="s">
        <v>153</v>
      </c>
      <c r="D18" s="2">
        <v>64267739000</v>
      </c>
      <c r="E18" t="s">
        <v>11</v>
      </c>
      <c r="F18" t="s">
        <v>49</v>
      </c>
      <c r="G18">
        <v>38</v>
      </c>
      <c r="H18">
        <v>33</v>
      </c>
      <c r="I18">
        <v>1.6E-2</v>
      </c>
      <c r="J18" s="3">
        <f>scraping_ativos[[#This Row],[Valor Mercado]]/1000000000</f>
        <v>64.267739000000006</v>
      </c>
    </row>
    <row r="19" spans="1:10" x14ac:dyDescent="0.25">
      <c r="A19" t="s">
        <v>50</v>
      </c>
      <c r="B19">
        <v>1973</v>
      </c>
      <c r="C19" t="s">
        <v>31</v>
      </c>
      <c r="D19" s="2">
        <v>38173206000</v>
      </c>
      <c r="E19" t="s">
        <v>51</v>
      </c>
      <c r="F19" t="s">
        <v>52</v>
      </c>
      <c r="G19">
        <v>52</v>
      </c>
      <c r="H19">
        <v>20</v>
      </c>
      <c r="I19">
        <v>1.55E-2</v>
      </c>
      <c r="J19" s="3">
        <f>scraping_ativos[[#This Row],[Valor Mercado]]/1000000000</f>
        <v>38.173206</v>
      </c>
    </row>
    <row r="20" spans="1:10" x14ac:dyDescent="0.25">
      <c r="A20" t="s">
        <v>53</v>
      </c>
      <c r="B20">
        <v>1977</v>
      </c>
      <c r="C20" t="s">
        <v>178</v>
      </c>
      <c r="D20" s="2">
        <v>65427982000</v>
      </c>
      <c r="E20" t="s">
        <v>54</v>
      </c>
      <c r="F20" t="s">
        <v>55</v>
      </c>
      <c r="G20">
        <v>48</v>
      </c>
      <c r="H20">
        <v>5</v>
      </c>
      <c r="I20">
        <v>1.55E-2</v>
      </c>
      <c r="J20" s="3">
        <f>scraping_ativos[[#This Row],[Valor Mercado]]/1000000000</f>
        <v>65.427982</v>
      </c>
    </row>
    <row r="21" spans="1:10" x14ac:dyDescent="0.25">
      <c r="A21" t="s">
        <v>56</v>
      </c>
      <c r="B21">
        <v>2008</v>
      </c>
      <c r="C21" t="s">
        <v>92</v>
      </c>
      <c r="D21" s="2">
        <v>29509342000</v>
      </c>
      <c r="E21" t="s">
        <v>17</v>
      </c>
      <c r="F21" t="s">
        <v>18</v>
      </c>
      <c r="G21">
        <v>17</v>
      </c>
      <c r="H21">
        <v>15</v>
      </c>
      <c r="I21">
        <v>1.49E-2</v>
      </c>
      <c r="J21" s="3">
        <f>scraping_ativos[[#This Row],[Valor Mercado]]/1000000000</f>
        <v>29.509342</v>
      </c>
    </row>
    <row r="22" spans="1:10" x14ac:dyDescent="0.25">
      <c r="A22" t="s">
        <v>58</v>
      </c>
      <c r="B22">
        <v>2012</v>
      </c>
      <c r="C22" t="s">
        <v>156</v>
      </c>
      <c r="D22" s="2">
        <v>81120000000</v>
      </c>
      <c r="E22" t="s">
        <v>14</v>
      </c>
      <c r="F22" t="s">
        <v>59</v>
      </c>
      <c r="G22">
        <v>13</v>
      </c>
      <c r="H22">
        <v>12</v>
      </c>
      <c r="I22">
        <v>1.23E-2</v>
      </c>
      <c r="J22" s="3">
        <f>scraping_ativos[[#This Row],[Valor Mercado]]/1000000000</f>
        <v>81.12</v>
      </c>
    </row>
    <row r="23" spans="1:10" x14ac:dyDescent="0.25">
      <c r="A23" t="s">
        <v>60</v>
      </c>
      <c r="B23">
        <v>1935</v>
      </c>
      <c r="C23" t="s">
        <v>38</v>
      </c>
      <c r="D23" s="2">
        <v>33449600000</v>
      </c>
      <c r="E23" t="s">
        <v>54</v>
      </c>
      <c r="F23" t="s">
        <v>61</v>
      </c>
      <c r="G23">
        <v>90</v>
      </c>
      <c r="H23">
        <v>48</v>
      </c>
      <c r="I23">
        <v>1.17E-2</v>
      </c>
      <c r="J23" s="3">
        <f>scraping_ativos[[#This Row],[Valor Mercado]]/1000000000</f>
        <v>33.449599999999997</v>
      </c>
    </row>
    <row r="24" spans="1:10" x14ac:dyDescent="0.25">
      <c r="A24" t="s">
        <v>62</v>
      </c>
      <c r="B24">
        <v>2001</v>
      </c>
      <c r="C24" t="s">
        <v>27</v>
      </c>
      <c r="D24" s="2">
        <v>18762819000</v>
      </c>
      <c r="E24" t="s">
        <v>21</v>
      </c>
      <c r="F24" t="s">
        <v>22</v>
      </c>
      <c r="G24">
        <v>24</v>
      </c>
      <c r="H24">
        <v>18</v>
      </c>
      <c r="I24">
        <v>1.09E-2</v>
      </c>
      <c r="J24" s="3">
        <f>scraping_ativos[[#This Row],[Valor Mercado]]/1000000000</f>
        <v>18.762819</v>
      </c>
    </row>
    <row r="25" spans="1:10" x14ac:dyDescent="0.25">
      <c r="A25" t="s">
        <v>63</v>
      </c>
      <c r="B25">
        <v>1961</v>
      </c>
      <c r="C25" t="s">
        <v>132</v>
      </c>
      <c r="D25" s="2">
        <v>28883237000</v>
      </c>
      <c r="E25" t="s">
        <v>11</v>
      </c>
      <c r="F25" t="s">
        <v>64</v>
      </c>
      <c r="G25">
        <v>64</v>
      </c>
      <c r="H25">
        <v>45</v>
      </c>
      <c r="I25">
        <v>9.5999999999999992E-3</v>
      </c>
      <c r="J25" s="3">
        <f>scraping_ativos[[#This Row],[Valor Mercado]]/1000000000</f>
        <v>28.883237000000001</v>
      </c>
    </row>
    <row r="26" spans="1:10" x14ac:dyDescent="0.25">
      <c r="A26" t="s">
        <v>65</v>
      </c>
      <c r="B26">
        <v>1997</v>
      </c>
      <c r="C26" t="s">
        <v>43</v>
      </c>
      <c r="D26" s="2">
        <v>30902116000</v>
      </c>
      <c r="E26" t="s">
        <v>35</v>
      </c>
      <c r="F26" t="s">
        <v>67</v>
      </c>
      <c r="G26">
        <v>28</v>
      </c>
      <c r="H26">
        <v>27</v>
      </c>
      <c r="I26">
        <v>9.4000000000000004E-3</v>
      </c>
      <c r="J26" s="3">
        <f>scraping_ativos[[#This Row],[Valor Mercado]]/1000000000</f>
        <v>30.902115999999999</v>
      </c>
    </row>
    <row r="27" spans="1:10" x14ac:dyDescent="0.25">
      <c r="A27" t="s">
        <v>68</v>
      </c>
      <c r="B27">
        <v>1952</v>
      </c>
      <c r="C27" t="s">
        <v>73</v>
      </c>
      <c r="D27" s="2">
        <v>32224689000</v>
      </c>
      <c r="E27" t="s">
        <v>21</v>
      </c>
      <c r="F27" t="s">
        <v>22</v>
      </c>
      <c r="G27">
        <v>73</v>
      </c>
      <c r="H27">
        <v>54</v>
      </c>
      <c r="I27">
        <v>9.1000000000000004E-3</v>
      </c>
      <c r="J27" s="3">
        <f>scraping_ativos[[#This Row],[Valor Mercado]]/1000000000</f>
        <v>32.224688999999998</v>
      </c>
    </row>
    <row r="28" spans="1:10" x14ac:dyDescent="0.25">
      <c r="A28" t="s">
        <v>69</v>
      </c>
      <c r="B28">
        <v>1998</v>
      </c>
      <c r="C28" t="s">
        <v>43</v>
      </c>
      <c r="D28" s="2">
        <v>82860780000</v>
      </c>
      <c r="E28" t="s">
        <v>70</v>
      </c>
      <c r="F28" t="s">
        <v>70</v>
      </c>
      <c r="G28">
        <v>27</v>
      </c>
      <c r="H28">
        <v>27</v>
      </c>
      <c r="I28">
        <v>9.1000000000000004E-3</v>
      </c>
      <c r="J28" s="3">
        <f>scraping_ativos[[#This Row],[Valor Mercado]]/1000000000</f>
        <v>82.860780000000005</v>
      </c>
    </row>
    <row r="29" spans="1:10" x14ac:dyDescent="0.25">
      <c r="A29" t="s">
        <v>71</v>
      </c>
      <c r="B29">
        <v>1953</v>
      </c>
      <c r="C29" t="s">
        <v>47</v>
      </c>
      <c r="D29" s="2">
        <v>18437632000</v>
      </c>
      <c r="E29" t="s">
        <v>17</v>
      </c>
      <c r="F29" t="s">
        <v>18</v>
      </c>
      <c r="G29">
        <v>72</v>
      </c>
      <c r="H29">
        <v>26</v>
      </c>
      <c r="I29">
        <v>8.8999999999999999E-3</v>
      </c>
      <c r="J29" s="3">
        <f>scraping_ativos[[#This Row],[Valor Mercado]]/1000000000</f>
        <v>18.437632000000001</v>
      </c>
    </row>
    <row r="30" spans="1:10" x14ac:dyDescent="0.25">
      <c r="A30" t="s">
        <v>72</v>
      </c>
      <c r="B30">
        <v>1971</v>
      </c>
      <c r="C30" t="s">
        <v>179</v>
      </c>
      <c r="D30" s="2">
        <v>19078950000</v>
      </c>
      <c r="E30" t="s">
        <v>17</v>
      </c>
      <c r="F30" t="s">
        <v>18</v>
      </c>
      <c r="G30">
        <v>54</v>
      </c>
      <c r="H30">
        <v>8</v>
      </c>
      <c r="I30">
        <v>8.6999999999999994E-3</v>
      </c>
      <c r="J30" s="3">
        <f>scraping_ativos[[#This Row],[Valor Mercado]]/1000000000</f>
        <v>19.078949999999999</v>
      </c>
    </row>
    <row r="31" spans="1:10" x14ac:dyDescent="0.25">
      <c r="A31" t="s">
        <v>74</v>
      </c>
      <c r="B31">
        <v>1983</v>
      </c>
      <c r="C31" t="s">
        <v>109</v>
      </c>
      <c r="D31" s="2">
        <v>20145887000</v>
      </c>
      <c r="E31" t="s">
        <v>75</v>
      </c>
      <c r="F31" t="s">
        <v>76</v>
      </c>
      <c r="G31">
        <v>42</v>
      </c>
      <c r="H31">
        <v>19</v>
      </c>
      <c r="I31">
        <v>8.6E-3</v>
      </c>
      <c r="J31" s="3">
        <f>scraping_ativos[[#This Row],[Valor Mercado]]/1000000000</f>
        <v>20.145886999999998</v>
      </c>
    </row>
    <row r="32" spans="1:10" x14ac:dyDescent="0.25">
      <c r="A32" t="s">
        <v>77</v>
      </c>
      <c r="B32">
        <v>1954</v>
      </c>
      <c r="C32" t="s">
        <v>175</v>
      </c>
      <c r="D32" s="2">
        <v>29014219000</v>
      </c>
      <c r="E32" t="s">
        <v>21</v>
      </c>
      <c r="F32" t="s">
        <v>22</v>
      </c>
      <c r="G32">
        <v>71</v>
      </c>
      <c r="H32">
        <v>31</v>
      </c>
      <c r="I32">
        <v>8.3999999999999995E-3</v>
      </c>
      <c r="J32" s="3">
        <f>scraping_ativos[[#This Row],[Valor Mercado]]/1000000000</f>
        <v>29.014219000000001</v>
      </c>
    </row>
    <row r="33" spans="1:10" x14ac:dyDescent="0.25">
      <c r="A33" t="s">
        <v>78</v>
      </c>
      <c r="B33">
        <v>1943</v>
      </c>
      <c r="C33" t="s">
        <v>38</v>
      </c>
      <c r="D33" s="2">
        <v>119553442000</v>
      </c>
      <c r="E33" t="s">
        <v>14</v>
      </c>
      <c r="F33" t="s">
        <v>15</v>
      </c>
      <c r="G33">
        <v>82</v>
      </c>
      <c r="H33">
        <v>48</v>
      </c>
      <c r="I33">
        <v>7.9000000000000008E-3</v>
      </c>
      <c r="J33" s="3">
        <f>scraping_ativos[[#This Row],[Valor Mercado]]/1000000000</f>
        <v>119.553442</v>
      </c>
    </row>
    <row r="34" spans="1:10" x14ac:dyDescent="0.25">
      <c r="A34" t="s">
        <v>79</v>
      </c>
      <c r="B34">
        <v>1934</v>
      </c>
      <c r="C34" t="s">
        <v>66</v>
      </c>
      <c r="D34" s="2">
        <v>32084764000</v>
      </c>
      <c r="E34" t="s">
        <v>32</v>
      </c>
      <c r="F34" t="s">
        <v>44</v>
      </c>
      <c r="G34">
        <v>91</v>
      </c>
      <c r="H34">
        <v>28</v>
      </c>
      <c r="I34">
        <v>7.7000000000000002E-3</v>
      </c>
      <c r="J34" s="3">
        <f>scraping_ativos[[#This Row],[Valor Mercado]]/1000000000</f>
        <v>32.084764</v>
      </c>
    </row>
    <row r="35" spans="1:10" x14ac:dyDescent="0.25">
      <c r="A35" t="s">
        <v>80</v>
      </c>
      <c r="B35">
        <v>1998</v>
      </c>
      <c r="C35" t="s">
        <v>43</v>
      </c>
      <c r="D35" s="2">
        <v>40185353000</v>
      </c>
      <c r="E35" t="s">
        <v>70</v>
      </c>
      <c r="F35" t="s">
        <v>70</v>
      </c>
      <c r="G35">
        <v>27</v>
      </c>
      <c r="H35">
        <v>27</v>
      </c>
      <c r="I35">
        <v>6.8999999999999999E-3</v>
      </c>
      <c r="J35" s="3">
        <f>scraping_ativos[[#This Row],[Valor Mercado]]/1000000000</f>
        <v>40.185352999999999</v>
      </c>
    </row>
    <row r="36" spans="1:10" x14ac:dyDescent="0.25">
      <c r="A36" t="s">
        <v>81</v>
      </c>
      <c r="B36">
        <v>1899</v>
      </c>
      <c r="C36" t="s">
        <v>66</v>
      </c>
      <c r="D36" s="2">
        <v>22544542000</v>
      </c>
      <c r="E36" t="s">
        <v>11</v>
      </c>
      <c r="F36" t="s">
        <v>49</v>
      </c>
      <c r="G36">
        <v>126</v>
      </c>
      <c r="H36">
        <v>28</v>
      </c>
      <c r="I36">
        <v>6.7999999999999996E-3</v>
      </c>
      <c r="J36" s="3">
        <f>scraping_ativos[[#This Row],[Valor Mercado]]/1000000000</f>
        <v>22.544542</v>
      </c>
    </row>
    <row r="37" spans="1:10" x14ac:dyDescent="0.25">
      <c r="A37" t="s">
        <v>82</v>
      </c>
      <c r="B37">
        <v>1995</v>
      </c>
      <c r="C37" t="s">
        <v>83</v>
      </c>
      <c r="D37" s="2">
        <v>20190188000</v>
      </c>
      <c r="E37" t="s">
        <v>21</v>
      </c>
      <c r="F37" t="s">
        <v>22</v>
      </c>
      <c r="G37">
        <v>30</v>
      </c>
      <c r="H37">
        <v>30</v>
      </c>
      <c r="I37">
        <v>6.1999999999999998E-3</v>
      </c>
      <c r="J37" s="3">
        <f>scraping_ativos[[#This Row],[Valor Mercado]]/1000000000</f>
        <v>20.190187999999999</v>
      </c>
    </row>
    <row r="38" spans="1:10" x14ac:dyDescent="0.25">
      <c r="A38" t="s">
        <v>84</v>
      </c>
      <c r="B38">
        <v>1965</v>
      </c>
      <c r="C38" t="s">
        <v>38</v>
      </c>
      <c r="D38" s="2">
        <v>12555663000</v>
      </c>
      <c r="E38" t="s">
        <v>51</v>
      </c>
      <c r="F38" t="s">
        <v>85</v>
      </c>
      <c r="G38">
        <v>60</v>
      </c>
      <c r="H38">
        <v>48</v>
      </c>
      <c r="I38">
        <v>6.1999999999999998E-3</v>
      </c>
      <c r="J38" s="3">
        <f>scraping_ativos[[#This Row],[Valor Mercado]]/1000000000</f>
        <v>12.555662999999999</v>
      </c>
    </row>
    <row r="39" spans="1:10" x14ac:dyDescent="0.25">
      <c r="A39" t="s">
        <v>86</v>
      </c>
      <c r="B39">
        <v>1962</v>
      </c>
      <c r="C39" t="s">
        <v>73</v>
      </c>
      <c r="D39" s="2">
        <v>98986984000</v>
      </c>
      <c r="E39" t="s">
        <v>21</v>
      </c>
      <c r="F39" t="s">
        <v>22</v>
      </c>
      <c r="G39">
        <v>63</v>
      </c>
      <c r="H39">
        <v>54</v>
      </c>
      <c r="I39">
        <v>5.7000000000000002E-3</v>
      </c>
      <c r="J39" s="3">
        <f>scraping_ativos[[#This Row],[Valor Mercado]]/1000000000</f>
        <v>98.986984000000007</v>
      </c>
    </row>
    <row r="40" spans="1:10" x14ac:dyDescent="0.25">
      <c r="A40" t="s">
        <v>87</v>
      </c>
      <c r="B40">
        <v>1998</v>
      </c>
      <c r="C40" t="s">
        <v>119</v>
      </c>
      <c r="D40" s="2">
        <v>23068400000</v>
      </c>
      <c r="E40" t="s">
        <v>35</v>
      </c>
      <c r="F40" t="s">
        <v>88</v>
      </c>
      <c r="G40">
        <v>27</v>
      </c>
      <c r="H40">
        <v>25</v>
      </c>
      <c r="I40">
        <v>5.4999999999999997E-3</v>
      </c>
      <c r="J40" s="3">
        <f>scraping_ativos[[#This Row],[Valor Mercado]]/1000000000</f>
        <v>23.0684</v>
      </c>
    </row>
    <row r="41" spans="1:10" x14ac:dyDescent="0.25">
      <c r="A41" t="s">
        <v>89</v>
      </c>
      <c r="B41">
        <v>1998</v>
      </c>
      <c r="C41" t="s">
        <v>43</v>
      </c>
      <c r="D41" s="2">
        <v>11493465000</v>
      </c>
      <c r="E41" t="s">
        <v>35</v>
      </c>
      <c r="F41" t="s">
        <v>90</v>
      </c>
      <c r="G41">
        <v>27</v>
      </c>
      <c r="H41">
        <v>27</v>
      </c>
      <c r="I41">
        <v>5.4000000000000003E-3</v>
      </c>
      <c r="J41" s="3">
        <f>scraping_ativos[[#This Row],[Valor Mercado]]/1000000000</f>
        <v>11.493465</v>
      </c>
    </row>
    <row r="42" spans="1:10" x14ac:dyDescent="0.25">
      <c r="A42" t="s">
        <v>91</v>
      </c>
      <c r="B42">
        <v>2010</v>
      </c>
      <c r="C42" t="s">
        <v>178</v>
      </c>
      <c r="D42" s="2">
        <v>7881761000</v>
      </c>
      <c r="E42" t="s">
        <v>17</v>
      </c>
      <c r="F42" t="s">
        <v>18</v>
      </c>
      <c r="G42">
        <v>15</v>
      </c>
      <c r="H42">
        <v>5</v>
      </c>
      <c r="I42">
        <v>5.1000000000000004E-3</v>
      </c>
      <c r="J42" s="3">
        <f>scraping_ativos[[#This Row],[Valor Mercado]]/1000000000</f>
        <v>7.881761</v>
      </c>
    </row>
    <row r="43" spans="1:10" x14ac:dyDescent="0.25">
      <c r="A43" t="s">
        <v>93</v>
      </c>
      <c r="B43">
        <v>2001</v>
      </c>
      <c r="C43" t="s">
        <v>180</v>
      </c>
      <c r="D43" s="2">
        <v>15229715000</v>
      </c>
      <c r="E43" t="s">
        <v>54</v>
      </c>
      <c r="F43" t="s">
        <v>55</v>
      </c>
      <c r="G43">
        <v>24</v>
      </c>
      <c r="H43">
        <v>7</v>
      </c>
      <c r="I43">
        <v>5.1000000000000004E-3</v>
      </c>
      <c r="J43" s="3">
        <f>scraping_ativos[[#This Row],[Valor Mercado]]/1000000000</f>
        <v>15.229715000000001</v>
      </c>
    </row>
    <row r="44" spans="1:10" x14ac:dyDescent="0.25">
      <c r="A44" t="s">
        <v>94</v>
      </c>
      <c r="B44">
        <v>2021</v>
      </c>
      <c r="C44" t="s">
        <v>95</v>
      </c>
      <c r="D44" s="2">
        <v>29785389000</v>
      </c>
      <c r="E44" t="s">
        <v>11</v>
      </c>
      <c r="F44" t="s">
        <v>12</v>
      </c>
      <c r="G44">
        <v>4</v>
      </c>
      <c r="H44">
        <v>4</v>
      </c>
      <c r="I44">
        <v>4.8999999999999998E-3</v>
      </c>
      <c r="J44" s="3">
        <f>scraping_ativos[[#This Row],[Valor Mercado]]/1000000000</f>
        <v>29.785388999999999</v>
      </c>
    </row>
    <row r="45" spans="1:10" x14ac:dyDescent="0.25">
      <c r="A45" t="s">
        <v>96</v>
      </c>
      <c r="B45">
        <v>2003</v>
      </c>
      <c r="C45" t="s">
        <v>178</v>
      </c>
      <c r="D45" s="2">
        <v>10276301000</v>
      </c>
      <c r="E45" t="s">
        <v>32</v>
      </c>
      <c r="F45" t="s">
        <v>97</v>
      </c>
      <c r="G45">
        <v>22</v>
      </c>
      <c r="H45">
        <v>5</v>
      </c>
      <c r="I45">
        <v>4.8999999999999998E-3</v>
      </c>
      <c r="J45" s="3">
        <f>scraping_ativos[[#This Row],[Valor Mercado]]/1000000000</f>
        <v>10.276301</v>
      </c>
    </row>
    <row r="46" spans="1:10" x14ac:dyDescent="0.25">
      <c r="A46" t="s">
        <v>98</v>
      </c>
      <c r="B46">
        <v>1998</v>
      </c>
      <c r="C46" t="s">
        <v>43</v>
      </c>
      <c r="D46" s="2">
        <v>31674314000</v>
      </c>
      <c r="E46" t="s">
        <v>21</v>
      </c>
      <c r="F46" t="s">
        <v>22</v>
      </c>
      <c r="G46">
        <v>27</v>
      </c>
      <c r="H46">
        <v>27</v>
      </c>
      <c r="I46">
        <v>4.7000000000000002E-3</v>
      </c>
      <c r="J46" s="3">
        <f>scraping_ativos[[#This Row],[Valor Mercado]]/1000000000</f>
        <v>31.674313999999999</v>
      </c>
    </row>
    <row r="47" spans="1:10" x14ac:dyDescent="0.25">
      <c r="A47" t="s">
        <v>99</v>
      </c>
      <c r="B47">
        <v>1985</v>
      </c>
      <c r="C47" t="s">
        <v>27</v>
      </c>
      <c r="D47" s="2">
        <v>96217958000</v>
      </c>
      <c r="E47" t="s">
        <v>14</v>
      </c>
      <c r="F47" t="s">
        <v>15</v>
      </c>
      <c r="G47">
        <v>40</v>
      </c>
      <c r="H47">
        <v>18</v>
      </c>
      <c r="I47">
        <v>4.5999999999999999E-3</v>
      </c>
      <c r="J47" s="3">
        <f>scraping_ativos[[#This Row],[Valor Mercado]]/1000000000</f>
        <v>96.217957999999996</v>
      </c>
    </row>
    <row r="48" spans="1:10" x14ac:dyDescent="0.25">
      <c r="A48" t="s">
        <v>100</v>
      </c>
      <c r="B48">
        <v>2003</v>
      </c>
      <c r="C48" t="s">
        <v>177</v>
      </c>
      <c r="D48" s="2">
        <v>10261507000</v>
      </c>
      <c r="E48" t="s">
        <v>14</v>
      </c>
      <c r="F48" t="s">
        <v>101</v>
      </c>
      <c r="G48">
        <v>22</v>
      </c>
      <c r="H48">
        <v>14</v>
      </c>
      <c r="I48">
        <v>4.4000000000000003E-3</v>
      </c>
      <c r="J48" s="3">
        <f>scraping_ativos[[#This Row],[Valor Mercado]]/1000000000</f>
        <v>10.261507</v>
      </c>
    </row>
    <row r="49" spans="1:10" x14ac:dyDescent="0.25">
      <c r="A49" t="s">
        <v>102</v>
      </c>
      <c r="B49">
        <v>1999</v>
      </c>
      <c r="C49" t="s">
        <v>47</v>
      </c>
      <c r="D49" s="2">
        <v>17169659000</v>
      </c>
      <c r="E49" t="s">
        <v>21</v>
      </c>
      <c r="F49" t="s">
        <v>22</v>
      </c>
      <c r="G49">
        <v>26</v>
      </c>
      <c r="H49">
        <v>26</v>
      </c>
      <c r="I49">
        <v>4.1999999999999997E-3</v>
      </c>
      <c r="J49" s="3">
        <f>scraping_ativos[[#This Row],[Valor Mercado]]/1000000000</f>
        <v>17.169658999999999</v>
      </c>
    </row>
    <row r="50" spans="1:10" x14ac:dyDescent="0.25">
      <c r="A50" t="s">
        <v>103</v>
      </c>
      <c r="B50">
        <v>2004</v>
      </c>
      <c r="C50" t="s">
        <v>104</v>
      </c>
      <c r="D50" s="2">
        <v>12953160000</v>
      </c>
      <c r="E50" t="s">
        <v>32</v>
      </c>
      <c r="F50" t="s">
        <v>105</v>
      </c>
      <c r="G50">
        <v>21</v>
      </c>
      <c r="H50">
        <v>21</v>
      </c>
      <c r="I50">
        <v>4.1000000000000003E-3</v>
      </c>
      <c r="J50" s="3">
        <f>scraping_ativos[[#This Row],[Valor Mercado]]/1000000000</f>
        <v>12.95316</v>
      </c>
    </row>
    <row r="51" spans="1:10" x14ac:dyDescent="0.25">
      <c r="A51" t="s">
        <v>106</v>
      </c>
      <c r="B51">
        <v>1966</v>
      </c>
      <c r="C51" t="s">
        <v>31</v>
      </c>
      <c r="D51" s="2">
        <v>12226039000</v>
      </c>
      <c r="E51" t="s">
        <v>17</v>
      </c>
      <c r="F51" t="s">
        <v>18</v>
      </c>
      <c r="G51">
        <v>59</v>
      </c>
      <c r="H51">
        <v>20</v>
      </c>
      <c r="I51">
        <v>4.1000000000000003E-3</v>
      </c>
      <c r="J51" s="3">
        <f>scraping_ativos[[#This Row],[Valor Mercado]]/1000000000</f>
        <v>12.226039</v>
      </c>
    </row>
    <row r="52" spans="1:10" x14ac:dyDescent="0.25">
      <c r="A52" t="s">
        <v>107</v>
      </c>
      <c r="B52">
        <v>1967</v>
      </c>
      <c r="C52" t="s">
        <v>178</v>
      </c>
      <c r="D52" s="2">
        <v>45390000000</v>
      </c>
      <c r="E52" t="s">
        <v>14</v>
      </c>
      <c r="F52" t="s">
        <v>59</v>
      </c>
      <c r="G52">
        <v>58</v>
      </c>
      <c r="H52">
        <v>5</v>
      </c>
      <c r="I52">
        <v>3.7000000000000002E-3</v>
      </c>
      <c r="J52" s="3">
        <f>scraping_ativos[[#This Row],[Valor Mercado]]/1000000000</f>
        <v>45.39</v>
      </c>
    </row>
    <row r="53" spans="1:10" x14ac:dyDescent="0.25">
      <c r="A53" t="s">
        <v>108</v>
      </c>
      <c r="B53">
        <v>2006</v>
      </c>
      <c r="C53" t="s">
        <v>109</v>
      </c>
      <c r="D53" s="2">
        <v>11597302000</v>
      </c>
      <c r="E53" t="s">
        <v>21</v>
      </c>
      <c r="F53" t="s">
        <v>22</v>
      </c>
      <c r="G53">
        <v>19</v>
      </c>
      <c r="H53">
        <v>19</v>
      </c>
      <c r="I53">
        <v>3.5000000000000001E-3</v>
      </c>
      <c r="J53" s="3">
        <f>scraping_ativos[[#This Row],[Valor Mercado]]/1000000000</f>
        <v>11.597301999999999</v>
      </c>
    </row>
    <row r="54" spans="1:10" x14ac:dyDescent="0.25">
      <c r="A54" t="s">
        <v>110</v>
      </c>
      <c r="B54">
        <v>1997</v>
      </c>
      <c r="C54" t="s">
        <v>66</v>
      </c>
      <c r="D54" s="2">
        <v>25229788000</v>
      </c>
      <c r="E54" t="s">
        <v>14</v>
      </c>
      <c r="F54" t="s">
        <v>59</v>
      </c>
      <c r="G54">
        <v>28</v>
      </c>
      <c r="H54">
        <v>28</v>
      </c>
      <c r="I54">
        <v>3.5000000000000001E-3</v>
      </c>
      <c r="J54" s="3">
        <f>scraping_ativos[[#This Row],[Valor Mercado]]/1000000000</f>
        <v>25.229787999999999</v>
      </c>
    </row>
    <row r="55" spans="1:10" x14ac:dyDescent="0.25">
      <c r="A55" t="s">
        <v>111</v>
      </c>
      <c r="B55">
        <v>2008</v>
      </c>
      <c r="C55" t="s">
        <v>57</v>
      </c>
      <c r="D55" s="2">
        <v>12244024000</v>
      </c>
      <c r="E55" t="s">
        <v>54</v>
      </c>
      <c r="F55" t="s">
        <v>61</v>
      </c>
      <c r="G55">
        <v>17</v>
      </c>
      <c r="H55">
        <v>17</v>
      </c>
      <c r="I55">
        <v>3.3999999999999998E-3</v>
      </c>
      <c r="J55" s="3">
        <f>scraping_ativos[[#This Row],[Valor Mercado]]/1000000000</f>
        <v>12.244024</v>
      </c>
    </row>
    <row r="56" spans="1:10" x14ac:dyDescent="0.25">
      <c r="A56" t="s">
        <v>112</v>
      </c>
      <c r="B56">
        <v>1998</v>
      </c>
      <c r="C56" t="s">
        <v>119</v>
      </c>
      <c r="D56" s="2">
        <v>44523111000</v>
      </c>
      <c r="E56" t="s">
        <v>21</v>
      </c>
      <c r="F56" t="s">
        <v>22</v>
      </c>
      <c r="G56">
        <v>27</v>
      </c>
      <c r="H56">
        <v>25</v>
      </c>
      <c r="I56">
        <v>3.3999999999999998E-3</v>
      </c>
      <c r="J56" s="3">
        <f>scraping_ativos[[#This Row],[Valor Mercado]]/1000000000</f>
        <v>44.523111</v>
      </c>
    </row>
    <row r="57" spans="1:10" x14ac:dyDescent="0.25">
      <c r="A57" t="s">
        <v>113</v>
      </c>
      <c r="B57">
        <v>2005</v>
      </c>
      <c r="C57" t="s">
        <v>27</v>
      </c>
      <c r="D57" s="2">
        <v>11800590000</v>
      </c>
      <c r="E57" t="s">
        <v>14</v>
      </c>
      <c r="F57" t="s">
        <v>101</v>
      </c>
      <c r="G57">
        <v>20</v>
      </c>
      <c r="H57">
        <v>18</v>
      </c>
      <c r="I57">
        <v>3.3999999999999998E-3</v>
      </c>
      <c r="J57" s="3">
        <f>scraping_ativos[[#This Row],[Valor Mercado]]/1000000000</f>
        <v>11.80059</v>
      </c>
    </row>
    <row r="58" spans="1:10" x14ac:dyDescent="0.25">
      <c r="A58" t="s">
        <v>114</v>
      </c>
      <c r="B58">
        <v>1941</v>
      </c>
      <c r="C58" t="s">
        <v>10</v>
      </c>
      <c r="D58" s="2">
        <v>10356793000</v>
      </c>
      <c r="E58" t="s">
        <v>11</v>
      </c>
      <c r="F58" t="s">
        <v>64</v>
      </c>
      <c r="G58">
        <v>84</v>
      </c>
      <c r="H58">
        <v>82</v>
      </c>
      <c r="I58">
        <v>3.3E-3</v>
      </c>
      <c r="J58" s="3">
        <f>scraping_ativos[[#This Row],[Valor Mercado]]/1000000000</f>
        <v>10.356793</v>
      </c>
    </row>
    <row r="59" spans="1:10" x14ac:dyDescent="0.25">
      <c r="A59" t="s">
        <v>115</v>
      </c>
      <c r="B59">
        <v>1993</v>
      </c>
      <c r="C59" t="s">
        <v>175</v>
      </c>
      <c r="D59" s="2">
        <v>9315840000</v>
      </c>
      <c r="E59" t="s">
        <v>51</v>
      </c>
      <c r="F59" t="s">
        <v>116</v>
      </c>
      <c r="G59">
        <v>32</v>
      </c>
      <c r="H59">
        <v>31</v>
      </c>
      <c r="I59">
        <v>3.0999999999999999E-3</v>
      </c>
      <c r="J59" s="3">
        <f>scraping_ativos[[#This Row],[Valor Mercado]]/1000000000</f>
        <v>9.3158399999999997</v>
      </c>
    </row>
    <row r="60" spans="1:10" x14ac:dyDescent="0.25">
      <c r="A60" t="s">
        <v>117</v>
      </c>
      <c r="B60">
        <v>1901</v>
      </c>
      <c r="C60" t="s">
        <v>181</v>
      </c>
      <c r="D60" s="2">
        <v>7906282000</v>
      </c>
      <c r="E60" t="s">
        <v>11</v>
      </c>
      <c r="F60" t="s">
        <v>64</v>
      </c>
      <c r="G60">
        <v>124</v>
      </c>
      <c r="H60">
        <v>57</v>
      </c>
      <c r="I60">
        <v>2.8E-3</v>
      </c>
      <c r="J60" s="3">
        <f>scraping_ativos[[#This Row],[Valor Mercado]]/1000000000</f>
        <v>7.906282</v>
      </c>
    </row>
    <row r="61" spans="1:10" x14ac:dyDescent="0.25">
      <c r="A61" t="s">
        <v>118</v>
      </c>
      <c r="B61">
        <v>2000</v>
      </c>
      <c r="C61" t="s">
        <v>27</v>
      </c>
      <c r="D61" s="2">
        <v>16284680000</v>
      </c>
      <c r="E61" t="s">
        <v>32</v>
      </c>
      <c r="F61" t="s">
        <v>44</v>
      </c>
      <c r="G61">
        <v>25</v>
      </c>
      <c r="H61">
        <v>18</v>
      </c>
      <c r="I61">
        <v>2.5999999999999999E-3</v>
      </c>
      <c r="J61" s="3">
        <f>scraping_ativos[[#This Row],[Valor Mercado]]/1000000000</f>
        <v>16.284680000000002</v>
      </c>
    </row>
    <row r="62" spans="1:10" x14ac:dyDescent="0.25">
      <c r="A62" t="s">
        <v>120</v>
      </c>
      <c r="B62">
        <v>2009</v>
      </c>
      <c r="C62" t="s">
        <v>121</v>
      </c>
      <c r="D62" s="2">
        <v>6194202000</v>
      </c>
      <c r="E62" t="s">
        <v>54</v>
      </c>
      <c r="F62" t="s">
        <v>55</v>
      </c>
      <c r="G62">
        <v>16</v>
      </c>
      <c r="H62">
        <v>16</v>
      </c>
      <c r="I62">
        <v>2.5999999999999999E-3</v>
      </c>
      <c r="J62" s="3">
        <f>scraping_ativos[[#This Row],[Valor Mercado]]/1000000000</f>
        <v>6.1942019999999998</v>
      </c>
    </row>
    <row r="63" spans="1:10" x14ac:dyDescent="0.25">
      <c r="A63" t="s">
        <v>122</v>
      </c>
      <c r="B63">
        <v>2021</v>
      </c>
      <c r="C63" t="s">
        <v>95</v>
      </c>
      <c r="D63" s="2">
        <v>3961441000</v>
      </c>
      <c r="E63" t="s">
        <v>17</v>
      </c>
      <c r="F63" t="s">
        <v>18</v>
      </c>
      <c r="G63">
        <v>4</v>
      </c>
      <c r="H63">
        <v>4</v>
      </c>
      <c r="I63">
        <v>2.2000000000000001E-3</v>
      </c>
      <c r="J63" s="3">
        <f>scraping_ativos[[#This Row],[Valor Mercado]]/1000000000</f>
        <v>3.9614410000000002</v>
      </c>
    </row>
    <row r="64" spans="1:10" x14ac:dyDescent="0.25">
      <c r="A64" t="s">
        <v>123</v>
      </c>
      <c r="B64">
        <v>2000</v>
      </c>
      <c r="C64" t="s">
        <v>119</v>
      </c>
      <c r="D64" s="2">
        <v>6178608000</v>
      </c>
      <c r="E64" t="s">
        <v>14</v>
      </c>
      <c r="F64" t="s">
        <v>39</v>
      </c>
      <c r="G64">
        <v>25</v>
      </c>
      <c r="H64">
        <v>25</v>
      </c>
      <c r="I64">
        <v>2.2000000000000001E-3</v>
      </c>
      <c r="J64" s="3">
        <f>scraping_ativos[[#This Row],[Valor Mercado]]/1000000000</f>
        <v>6.1786079999999997</v>
      </c>
    </row>
    <row r="65" spans="1:10" x14ac:dyDescent="0.25">
      <c r="A65" t="s">
        <v>124</v>
      </c>
      <c r="B65">
        <v>1939</v>
      </c>
      <c r="C65" t="s">
        <v>179</v>
      </c>
      <c r="D65" s="2">
        <v>4140297000</v>
      </c>
      <c r="E65" t="s">
        <v>14</v>
      </c>
      <c r="F65" t="s">
        <v>59</v>
      </c>
      <c r="G65">
        <v>86</v>
      </c>
      <c r="H65">
        <v>8</v>
      </c>
      <c r="I65">
        <v>2E-3</v>
      </c>
      <c r="J65" s="3">
        <f>scraping_ativos[[#This Row],[Valor Mercado]]/1000000000</f>
        <v>4.1402970000000003</v>
      </c>
    </row>
    <row r="66" spans="1:10" x14ac:dyDescent="0.25">
      <c r="A66" t="s">
        <v>125</v>
      </c>
      <c r="B66">
        <v>1949</v>
      </c>
      <c r="C66" t="s">
        <v>38</v>
      </c>
      <c r="D66" s="2">
        <v>6221907000</v>
      </c>
      <c r="E66" t="s">
        <v>35</v>
      </c>
      <c r="F66" t="s">
        <v>126</v>
      </c>
      <c r="G66">
        <v>76</v>
      </c>
      <c r="H66">
        <v>48</v>
      </c>
      <c r="I66">
        <v>2E-3</v>
      </c>
      <c r="J66" s="3">
        <f>scraping_ativos[[#This Row],[Valor Mercado]]/1000000000</f>
        <v>6.2219069999999999</v>
      </c>
    </row>
    <row r="67" spans="1:10" x14ac:dyDescent="0.25">
      <c r="A67" t="s">
        <v>127</v>
      </c>
      <c r="B67">
        <v>1946</v>
      </c>
      <c r="C67" t="s">
        <v>128</v>
      </c>
      <c r="D67" s="2">
        <v>5240001000</v>
      </c>
      <c r="E67" t="s">
        <v>14</v>
      </c>
      <c r="F67" t="s">
        <v>101</v>
      </c>
      <c r="G67">
        <v>79</v>
      </c>
      <c r="H67">
        <v>79</v>
      </c>
      <c r="I67">
        <v>1.9E-3</v>
      </c>
      <c r="J67" s="3">
        <f>scraping_ativos[[#This Row],[Valor Mercado]]/1000000000</f>
        <v>5.2400010000000004</v>
      </c>
    </row>
    <row r="68" spans="1:10" x14ac:dyDescent="0.25">
      <c r="A68" t="s">
        <v>129</v>
      </c>
      <c r="B68">
        <v>1998</v>
      </c>
      <c r="C68" t="s">
        <v>43</v>
      </c>
      <c r="D68" s="2">
        <v>3790744000</v>
      </c>
      <c r="E68" t="s">
        <v>51</v>
      </c>
      <c r="F68" t="s">
        <v>130</v>
      </c>
      <c r="G68">
        <v>27</v>
      </c>
      <c r="H68">
        <v>27</v>
      </c>
      <c r="I68">
        <v>1.9E-3</v>
      </c>
      <c r="J68" s="3">
        <f>scraping_ativos[[#This Row],[Valor Mercado]]/1000000000</f>
        <v>3.7907440000000001</v>
      </c>
    </row>
    <row r="69" spans="1:10" x14ac:dyDescent="0.25">
      <c r="A69" t="s">
        <v>131</v>
      </c>
      <c r="B69">
        <v>1980</v>
      </c>
      <c r="C69" t="s">
        <v>179</v>
      </c>
      <c r="D69" s="2">
        <v>17462989000</v>
      </c>
      <c r="E69" t="s">
        <v>32</v>
      </c>
      <c r="F69" t="s">
        <v>97</v>
      </c>
      <c r="G69">
        <v>45</v>
      </c>
      <c r="H69">
        <v>8</v>
      </c>
      <c r="I69">
        <v>1.8E-3</v>
      </c>
      <c r="J69" s="3">
        <f>scraping_ativos[[#This Row],[Valor Mercado]]/1000000000</f>
        <v>17.462989</v>
      </c>
    </row>
    <row r="70" spans="1:10" x14ac:dyDescent="0.25">
      <c r="A70" t="s">
        <v>133</v>
      </c>
      <c r="B70">
        <v>1977</v>
      </c>
      <c r="C70" t="s">
        <v>27</v>
      </c>
      <c r="D70" s="2">
        <v>8228199000</v>
      </c>
      <c r="E70" t="s">
        <v>32</v>
      </c>
      <c r="F70" t="s">
        <v>134</v>
      </c>
      <c r="G70">
        <v>48</v>
      </c>
      <c r="H70">
        <v>18</v>
      </c>
      <c r="I70">
        <v>1.6999999999999999E-3</v>
      </c>
      <c r="J70" s="3">
        <f>scraping_ativos[[#This Row],[Valor Mercado]]/1000000000</f>
        <v>8.228199</v>
      </c>
    </row>
    <row r="71" spans="1:10" x14ac:dyDescent="0.25">
      <c r="A71" t="s">
        <v>135</v>
      </c>
      <c r="B71">
        <v>1957</v>
      </c>
      <c r="C71" t="s">
        <v>177</v>
      </c>
      <c r="D71" s="2">
        <v>6399698000</v>
      </c>
      <c r="E71" t="s">
        <v>51</v>
      </c>
      <c r="F71" t="s">
        <v>136</v>
      </c>
      <c r="G71">
        <v>68</v>
      </c>
      <c r="H71">
        <v>14</v>
      </c>
      <c r="I71">
        <v>1.6999999999999999E-3</v>
      </c>
      <c r="J71" s="3">
        <f>scraping_ativos[[#This Row],[Valor Mercado]]/1000000000</f>
        <v>6.3996979999999999</v>
      </c>
    </row>
    <row r="72" spans="1:10" x14ac:dyDescent="0.25">
      <c r="A72" t="s">
        <v>137</v>
      </c>
      <c r="B72">
        <v>1972</v>
      </c>
      <c r="C72" t="s">
        <v>177</v>
      </c>
      <c r="D72" s="2">
        <v>5054870000</v>
      </c>
      <c r="E72" t="s">
        <v>51</v>
      </c>
      <c r="F72" t="s">
        <v>85</v>
      </c>
      <c r="G72">
        <v>53</v>
      </c>
      <c r="H72">
        <v>14</v>
      </c>
      <c r="I72">
        <v>1.6000000000000001E-3</v>
      </c>
      <c r="J72" s="3">
        <f>scraping_ativos[[#This Row],[Valor Mercado]]/1000000000</f>
        <v>5.0548700000000002</v>
      </c>
    </row>
    <row r="73" spans="1:10" x14ac:dyDescent="0.25">
      <c r="A73" t="s">
        <v>138</v>
      </c>
      <c r="B73">
        <v>2007</v>
      </c>
      <c r="C73" t="s">
        <v>27</v>
      </c>
      <c r="D73" s="2">
        <v>3590483000</v>
      </c>
      <c r="E73" t="s">
        <v>51</v>
      </c>
      <c r="F73" t="s">
        <v>130</v>
      </c>
      <c r="G73">
        <v>18</v>
      </c>
      <c r="H73">
        <v>18</v>
      </c>
      <c r="I73">
        <v>1.6000000000000001E-3</v>
      </c>
      <c r="J73" s="3">
        <f>scraping_ativos[[#This Row],[Valor Mercado]]/1000000000</f>
        <v>3.5904829999999999</v>
      </c>
    </row>
    <row r="74" spans="1:10" x14ac:dyDescent="0.25">
      <c r="A74" t="s">
        <v>139</v>
      </c>
      <c r="B74">
        <v>1972</v>
      </c>
      <c r="C74" t="s">
        <v>182</v>
      </c>
      <c r="D74" s="2">
        <v>6931882000</v>
      </c>
      <c r="E74" t="s">
        <v>11</v>
      </c>
      <c r="F74" t="s">
        <v>140</v>
      </c>
      <c r="G74">
        <v>53</v>
      </c>
      <c r="H74">
        <v>47</v>
      </c>
      <c r="I74">
        <v>1.4E-3</v>
      </c>
      <c r="J74" s="3">
        <f>scraping_ativos[[#This Row],[Valor Mercado]]/1000000000</f>
        <v>6.9318819999999999</v>
      </c>
    </row>
    <row r="75" spans="1:10" x14ac:dyDescent="0.25">
      <c r="A75" t="s">
        <v>141</v>
      </c>
      <c r="B75">
        <v>1954</v>
      </c>
      <c r="C75" t="s">
        <v>175</v>
      </c>
      <c r="D75" s="2">
        <v>7984035000</v>
      </c>
      <c r="E75" t="s">
        <v>11</v>
      </c>
      <c r="F75" t="s">
        <v>64</v>
      </c>
      <c r="G75">
        <v>71</v>
      </c>
      <c r="H75">
        <v>31</v>
      </c>
      <c r="I75">
        <v>1.4E-3</v>
      </c>
      <c r="J75" s="3">
        <f>scraping_ativos[[#This Row],[Valor Mercado]]/1000000000</f>
        <v>7.9840350000000004</v>
      </c>
    </row>
    <row r="76" spans="1:10" x14ac:dyDescent="0.25">
      <c r="A76" t="s">
        <v>142</v>
      </c>
      <c r="B76">
        <v>1943</v>
      </c>
      <c r="C76" t="s">
        <v>27</v>
      </c>
      <c r="D76" s="2">
        <v>6336218000</v>
      </c>
      <c r="E76" t="s">
        <v>32</v>
      </c>
      <c r="F76" t="s">
        <v>143</v>
      </c>
      <c r="G76">
        <v>82</v>
      </c>
      <c r="H76">
        <v>18</v>
      </c>
      <c r="I76">
        <v>1.2999999999999999E-3</v>
      </c>
      <c r="J76" s="3">
        <f>scraping_ativos[[#This Row],[Valor Mercado]]/1000000000</f>
        <v>6.3362179999999997</v>
      </c>
    </row>
    <row r="77" spans="1:10" x14ac:dyDescent="0.25">
      <c r="A77" t="s">
        <v>144</v>
      </c>
      <c r="B77">
        <v>1962</v>
      </c>
      <c r="C77" t="s">
        <v>183</v>
      </c>
      <c r="D77" s="2">
        <v>4487757000</v>
      </c>
      <c r="E77" t="s">
        <v>51</v>
      </c>
      <c r="F77" t="s">
        <v>145</v>
      </c>
      <c r="G77">
        <v>63</v>
      </c>
      <c r="H77">
        <v>6</v>
      </c>
      <c r="I77">
        <v>1.1999999999999999E-3</v>
      </c>
      <c r="J77" s="3">
        <f>scraping_ativos[[#This Row],[Valor Mercado]]/1000000000</f>
        <v>4.4877570000000002</v>
      </c>
    </row>
    <row r="78" spans="1:10" x14ac:dyDescent="0.25">
      <c r="A78" t="s">
        <v>146</v>
      </c>
      <c r="B78">
        <v>2022</v>
      </c>
      <c r="C78" t="s">
        <v>147</v>
      </c>
      <c r="D78" s="2">
        <v>7825315000</v>
      </c>
      <c r="E78" t="s">
        <v>21</v>
      </c>
      <c r="F78" t="s">
        <v>22</v>
      </c>
      <c r="G78">
        <v>3</v>
      </c>
      <c r="H78">
        <v>3</v>
      </c>
      <c r="I78">
        <v>1.1999999999999999E-3</v>
      </c>
      <c r="J78" s="3">
        <f>scraping_ativos[[#This Row],[Valor Mercado]]/1000000000</f>
        <v>7.8253149999999998</v>
      </c>
    </row>
    <row r="79" spans="1:10" x14ac:dyDescent="0.25">
      <c r="A79" t="s">
        <v>148</v>
      </c>
      <c r="B79">
        <v>2021</v>
      </c>
      <c r="C79" t="s">
        <v>95</v>
      </c>
      <c r="D79" s="2">
        <v>17185165000</v>
      </c>
      <c r="E79" t="s">
        <v>32</v>
      </c>
      <c r="F79" t="s">
        <v>143</v>
      </c>
      <c r="G79">
        <v>4</v>
      </c>
      <c r="H79">
        <v>4</v>
      </c>
      <c r="I79">
        <v>1.1000000000000001E-3</v>
      </c>
      <c r="J79" s="3">
        <f>scraping_ativos[[#This Row],[Valor Mercado]]/1000000000</f>
        <v>17.185165000000001</v>
      </c>
    </row>
    <row r="80" spans="1:10" x14ac:dyDescent="0.25">
      <c r="A80" t="s">
        <v>149</v>
      </c>
      <c r="B80">
        <v>2015</v>
      </c>
      <c r="C80" t="s">
        <v>95</v>
      </c>
      <c r="D80" s="2">
        <v>4378181000</v>
      </c>
      <c r="E80" t="s">
        <v>35</v>
      </c>
      <c r="F80" t="s">
        <v>150</v>
      </c>
      <c r="G80">
        <v>10</v>
      </c>
      <c r="H80">
        <v>4</v>
      </c>
      <c r="I80">
        <v>1E-3</v>
      </c>
      <c r="J80" s="3">
        <f>scraping_ativos[[#This Row],[Valor Mercado]]/1000000000</f>
        <v>4.3781809999999997</v>
      </c>
    </row>
    <row r="81" spans="1:10" x14ac:dyDescent="0.25">
      <c r="A81" t="s">
        <v>151</v>
      </c>
      <c r="B81">
        <v>2006</v>
      </c>
      <c r="C81" t="s">
        <v>27</v>
      </c>
      <c r="D81" s="2">
        <v>2589002000</v>
      </c>
      <c r="E81" t="s">
        <v>51</v>
      </c>
      <c r="F81" t="s">
        <v>116</v>
      </c>
      <c r="G81">
        <v>19</v>
      </c>
      <c r="H81">
        <v>18</v>
      </c>
      <c r="I81">
        <v>8.9999999999999998E-4</v>
      </c>
      <c r="J81" s="3">
        <f>scraping_ativos[[#This Row],[Valor Mercado]]/1000000000</f>
        <v>2.5890019999999998</v>
      </c>
    </row>
    <row r="82" spans="1:10" x14ac:dyDescent="0.25">
      <c r="A82" t="s">
        <v>152</v>
      </c>
      <c r="B82">
        <v>1992</v>
      </c>
      <c r="C82" t="s">
        <v>27</v>
      </c>
      <c r="D82" s="2">
        <v>3795521000</v>
      </c>
      <c r="E82" t="s">
        <v>32</v>
      </c>
      <c r="F82" t="s">
        <v>44</v>
      </c>
      <c r="G82">
        <v>33</v>
      </c>
      <c r="H82">
        <v>18</v>
      </c>
      <c r="I82">
        <v>8.0000000000000004E-4</v>
      </c>
      <c r="J82" s="3">
        <f>scraping_ativos[[#This Row],[Valor Mercado]]/1000000000</f>
        <v>3.7955209999999999</v>
      </c>
    </row>
    <row r="83" spans="1:10" x14ac:dyDescent="0.25">
      <c r="A83" t="s">
        <v>154</v>
      </c>
      <c r="B83">
        <v>1981</v>
      </c>
      <c r="C83" t="s">
        <v>83</v>
      </c>
      <c r="D83" s="2">
        <v>1490138000</v>
      </c>
      <c r="E83" t="s">
        <v>32</v>
      </c>
      <c r="F83" t="s">
        <v>97</v>
      </c>
      <c r="G83">
        <v>44</v>
      </c>
      <c r="H83">
        <v>30</v>
      </c>
      <c r="I83">
        <v>6.9999999999999999E-4</v>
      </c>
      <c r="J83" s="3">
        <f>scraping_ativos[[#This Row],[Valor Mercado]]/1000000000</f>
        <v>1.490138</v>
      </c>
    </row>
    <row r="84" spans="1:10" x14ac:dyDescent="0.25">
      <c r="A84" t="s">
        <v>155</v>
      </c>
      <c r="B84">
        <v>2013</v>
      </c>
      <c r="C84" t="s">
        <v>178</v>
      </c>
      <c r="D84" s="2">
        <v>1776090000</v>
      </c>
      <c r="E84" t="s">
        <v>32</v>
      </c>
      <c r="F84" t="s">
        <v>157</v>
      </c>
      <c r="G84">
        <v>12</v>
      </c>
      <c r="H84">
        <v>5</v>
      </c>
      <c r="I84">
        <v>5.9999999999999995E-4</v>
      </c>
      <c r="J84" s="3">
        <f>scraping_ativos[[#This Row],[Valor Mercado]]/1000000000</f>
        <v>1.7760899999999999</v>
      </c>
    </row>
    <row r="85" spans="1:10" x14ac:dyDescent="0.25">
      <c r="A85" t="s">
        <v>158</v>
      </c>
      <c r="B85">
        <v>2009</v>
      </c>
      <c r="C85" t="s">
        <v>156</v>
      </c>
      <c r="D85" s="2">
        <v>1035414000</v>
      </c>
      <c r="E85" t="s">
        <v>51</v>
      </c>
      <c r="F85" t="s">
        <v>159</v>
      </c>
      <c r="G85">
        <v>16</v>
      </c>
      <c r="H85">
        <v>12</v>
      </c>
      <c r="I85">
        <v>5.0000000000000001E-4</v>
      </c>
      <c r="J85" s="3">
        <f>scraping_ativos[[#This Row],[Valor Mercado]]/1000000000</f>
        <v>1.0354140000000001</v>
      </c>
    </row>
    <row r="86" spans="1:10" x14ac:dyDescent="0.25">
      <c r="A86" t="s">
        <v>160</v>
      </c>
      <c r="B86">
        <v>2008</v>
      </c>
      <c r="C86" t="s">
        <v>179</v>
      </c>
      <c r="D86" s="2">
        <v>986716000</v>
      </c>
      <c r="E86" t="s">
        <v>35</v>
      </c>
      <c r="F86" t="s">
        <v>161</v>
      </c>
      <c r="G86">
        <v>17</v>
      </c>
      <c r="H86">
        <v>8</v>
      </c>
      <c r="I86">
        <v>5.0000000000000001E-4</v>
      </c>
      <c r="J86" s="3">
        <f>scraping_ativos[[#This Row],[Valor Mercado]]/1000000000</f>
        <v>0.98671600000000004</v>
      </c>
    </row>
    <row r="87" spans="1:10" x14ac:dyDescent="0.25">
      <c r="A87" t="s">
        <v>162</v>
      </c>
      <c r="B87">
        <v>1997</v>
      </c>
      <c r="C87" t="s">
        <v>178</v>
      </c>
      <c r="D87" s="2">
        <v>1502906000</v>
      </c>
      <c r="E87" t="s">
        <v>75</v>
      </c>
      <c r="F87" t="s">
        <v>76</v>
      </c>
      <c r="G87">
        <v>28</v>
      </c>
      <c r="H87">
        <v>5</v>
      </c>
      <c r="I87">
        <v>5.0000000000000001E-4</v>
      </c>
      <c r="J87" s="3">
        <f>scraping_ativos[[#This Row],[Valor Mercado]]/1000000000</f>
        <v>1.5029060000000001</v>
      </c>
    </row>
    <row r="88" spans="1:10" x14ac:dyDescent="0.25">
      <c r="A88" t="s">
        <v>163</v>
      </c>
      <c r="B88">
        <v>2024</v>
      </c>
      <c r="C88" t="s">
        <v>164</v>
      </c>
      <c r="D88" s="2">
        <v>454632000</v>
      </c>
      <c r="E88" t="s">
        <v>51</v>
      </c>
      <c r="F88" t="s">
        <v>165</v>
      </c>
      <c r="G88">
        <v>1</v>
      </c>
      <c r="H88">
        <v>1</v>
      </c>
      <c r="I88">
        <v>1E-4</v>
      </c>
      <c r="J88" s="3">
        <f>scraping_ativos[[#This Row],[Valor Mercado]]/1000000000</f>
        <v>0.45463199999999998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2:S4"/>
  <sheetViews>
    <sheetView workbookViewId="0">
      <selection activeCell="AR46" sqref="AR46"/>
    </sheetView>
  </sheetViews>
  <sheetFormatPr defaultColWidth="4.7109375" defaultRowHeight="20.100000000000001" customHeight="1" x14ac:dyDescent="0.25"/>
  <cols>
    <col min="1" max="16384" width="4.7109375" style="1"/>
  </cols>
  <sheetData>
    <row r="2" spans="2:19" ht="20.100000000000001" customHeight="1" x14ac:dyDescent="0.25">
      <c r="B2" s="6" t="s">
        <v>212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0.100000000000001" customHeight="1" x14ac:dyDescent="0.25">
      <c r="B3" s="4" t="s">
        <v>167</v>
      </c>
      <c r="C3" s="4"/>
      <c r="D3" s="4"/>
      <c r="E3" s="4" t="s">
        <v>168</v>
      </c>
      <c r="F3" s="4"/>
      <c r="G3" s="4"/>
      <c r="H3" s="4" t="s">
        <v>169</v>
      </c>
      <c r="I3" s="4"/>
      <c r="J3" s="4"/>
      <c r="K3" s="4" t="s">
        <v>171</v>
      </c>
      <c r="L3" s="4"/>
      <c r="M3" s="4"/>
      <c r="N3" s="4" t="s">
        <v>170</v>
      </c>
      <c r="O3" s="4"/>
      <c r="P3" s="4"/>
      <c r="Q3" s="4" t="s">
        <v>172</v>
      </c>
      <c r="R3" s="4"/>
      <c r="S3" s="4"/>
    </row>
    <row r="4" spans="2:19" ht="20.100000000000001" customHeight="1" x14ac:dyDescent="0.25">
      <c r="B4" s="5">
        <f>AVERAGE(scraping_ativos[Valor Mercado (Bi)])</f>
        <v>49.296025563218407</v>
      </c>
      <c r="C4" s="5"/>
      <c r="D4" s="5"/>
      <c r="E4" s="5">
        <f>MEDIAN(scraping_ativos[Valor Mercado (Bi)])</f>
        <v>18.437632000000001</v>
      </c>
      <c r="F4" s="5"/>
      <c r="G4" s="5"/>
      <c r="H4" s="5">
        <f>_xlfn.STDEV.S(scraping_ativos[Valor Mercado (Bi)])</f>
        <v>80.938554924966496</v>
      </c>
      <c r="I4" s="5"/>
      <c r="J4" s="5"/>
      <c r="K4" s="5">
        <f>MAX(scraping_ativos[Valor Mercado (Bi)])-MIN(scraping_ativos[Valor Mercado (Bi)])</f>
        <v>426.14655899999997</v>
      </c>
      <c r="L4" s="5"/>
      <c r="M4" s="5"/>
      <c r="N4" s="5">
        <f>_xlfn.QUARTILE.INC(scraping_ativos[Valor Mercado (Bi)],3)-_xlfn.QUARTILE.INC(scraping_ativos[Valor Mercado (Bi)],1)</f>
        <v>37.596994500000001</v>
      </c>
      <c r="O4" s="5"/>
      <c r="P4" s="5"/>
      <c r="Q4" s="5">
        <f>KURT(scraping_ativos[Valor Mercado (Bi)])</f>
        <v>10.794546736154478</v>
      </c>
      <c r="R4" s="5"/>
      <c r="S4" s="5"/>
    </row>
  </sheetData>
  <mergeCells count="13">
    <mergeCell ref="Q3:S3"/>
    <mergeCell ref="Q4:S4"/>
    <mergeCell ref="B2:S2"/>
    <mergeCell ref="B3:D3"/>
    <mergeCell ref="E3:G3"/>
    <mergeCell ref="H3:J3"/>
    <mergeCell ref="K3:M3"/>
    <mergeCell ref="N3:P3"/>
    <mergeCell ref="B4:D4"/>
    <mergeCell ref="E4:G4"/>
    <mergeCell ref="H4:J4"/>
    <mergeCell ref="K4:M4"/>
    <mergeCell ref="N4:P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EC5A-FE28-41BC-A707-C29A7B0E7EE6}">
  <sheetPr>
    <tabColor rgb="FF92D050"/>
  </sheetPr>
  <dimension ref="B3:S5"/>
  <sheetViews>
    <sheetView workbookViewId="0">
      <selection activeCell="AT23" sqref="AT23"/>
    </sheetView>
  </sheetViews>
  <sheetFormatPr defaultColWidth="4.7109375" defaultRowHeight="20.100000000000001" customHeight="1" x14ac:dyDescent="0.25"/>
  <cols>
    <col min="1" max="16384" width="4.7109375" style="1"/>
  </cols>
  <sheetData>
    <row r="3" spans="2:19" ht="20.100000000000001" customHeight="1" x14ac:dyDescent="0.25">
      <c r="B3" s="6" t="s">
        <v>184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19" ht="20.100000000000001" customHeight="1" x14ac:dyDescent="0.25">
      <c r="B4" s="4" t="s">
        <v>167</v>
      </c>
      <c r="C4" s="4"/>
      <c r="D4" s="4"/>
      <c r="E4" s="4" t="s">
        <v>168</v>
      </c>
      <c r="F4" s="4"/>
      <c r="G4" s="4"/>
      <c r="H4" s="4" t="s">
        <v>169</v>
      </c>
      <c r="I4" s="4"/>
      <c r="J4" s="4"/>
      <c r="K4" s="4" t="s">
        <v>171</v>
      </c>
      <c r="L4" s="4"/>
      <c r="M4" s="4"/>
      <c r="N4" s="4" t="s">
        <v>170</v>
      </c>
      <c r="O4" s="4"/>
      <c r="P4" s="4"/>
      <c r="Q4" s="4" t="s">
        <v>172</v>
      </c>
      <c r="R4" s="4"/>
      <c r="S4" s="4"/>
    </row>
    <row r="5" spans="2:19" ht="20.100000000000001" customHeight="1" x14ac:dyDescent="0.25">
      <c r="B5" s="5">
        <f>AVERAGE(scraping_ativos[Idade])</f>
        <v>45.609195402298852</v>
      </c>
      <c r="C5" s="5"/>
      <c r="D5" s="5"/>
      <c r="E5" s="5">
        <f>MEDIAN(scraping_ativos[Idade])</f>
        <v>38</v>
      </c>
      <c r="F5" s="5"/>
      <c r="G5" s="5"/>
      <c r="H5" s="5">
        <f>_xlfn.STDEV.S(scraping_ativos[Idade])</f>
        <v>33.313994657542487</v>
      </c>
      <c r="I5" s="5"/>
      <c r="J5" s="5"/>
      <c r="K5" s="5">
        <f>MAX(scraping_ativos[Idade])-MIN(scraping_ativos[Idade])</f>
        <v>216</v>
      </c>
      <c r="L5" s="5"/>
      <c r="M5" s="5"/>
      <c r="N5" s="5">
        <f>_xlfn.QUARTILE.INC(scraping_ativos[Idade],3)-_xlfn.QUARTILE.INC(scraping_ativos[Idade],1)</f>
        <v>42</v>
      </c>
      <c r="O5" s="5"/>
      <c r="P5" s="5"/>
      <c r="Q5" s="5">
        <f>KURT(scraping_ativos[Idade])</f>
        <v>7.0266066927142568</v>
      </c>
      <c r="R5" s="5"/>
      <c r="S5" s="5"/>
    </row>
  </sheetData>
  <mergeCells count="13">
    <mergeCell ref="Q5:S5"/>
    <mergeCell ref="B3:S3"/>
    <mergeCell ref="B4:D4"/>
    <mergeCell ref="E4:G4"/>
    <mergeCell ref="H4:J4"/>
    <mergeCell ref="K4:M4"/>
    <mergeCell ref="N4:P4"/>
    <mergeCell ref="Q4:S4"/>
    <mergeCell ref="B5:D5"/>
    <mergeCell ref="E5:G5"/>
    <mergeCell ref="H5:J5"/>
    <mergeCell ref="K5:M5"/>
    <mergeCell ref="N5:P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9366-CE01-443A-A4E8-AC3899CFD8F3}">
  <sheetPr>
    <tabColor rgb="FF92D050"/>
  </sheetPr>
  <dimension ref="B3:S5"/>
  <sheetViews>
    <sheetView workbookViewId="0">
      <selection activeCell="AT23" sqref="AT23"/>
    </sheetView>
  </sheetViews>
  <sheetFormatPr defaultColWidth="4.7109375" defaultRowHeight="20.100000000000001" customHeight="1" x14ac:dyDescent="0.25"/>
  <cols>
    <col min="1" max="16384" width="4.7109375" style="1"/>
  </cols>
  <sheetData>
    <row r="3" spans="2:19" ht="20.100000000000001" customHeight="1" x14ac:dyDescent="0.25">
      <c r="B3" s="6" t="s">
        <v>185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19" ht="20.100000000000001" customHeight="1" x14ac:dyDescent="0.25">
      <c r="B4" s="4" t="s">
        <v>167</v>
      </c>
      <c r="C4" s="4"/>
      <c r="D4" s="4"/>
      <c r="E4" s="4" t="s">
        <v>168</v>
      </c>
      <c r="F4" s="4"/>
      <c r="G4" s="4"/>
      <c r="H4" s="4" t="s">
        <v>169</v>
      </c>
      <c r="I4" s="4"/>
      <c r="J4" s="4"/>
      <c r="K4" s="4" t="s">
        <v>171</v>
      </c>
      <c r="L4" s="4"/>
      <c r="M4" s="4"/>
      <c r="N4" s="4" t="s">
        <v>170</v>
      </c>
      <c r="O4" s="4"/>
      <c r="P4" s="4"/>
      <c r="Q4" s="4" t="s">
        <v>172</v>
      </c>
      <c r="R4" s="4"/>
      <c r="S4" s="4"/>
    </row>
    <row r="5" spans="2:19" ht="20.100000000000001" customHeight="1" x14ac:dyDescent="0.25">
      <c r="B5" s="5">
        <f>AVERAGE(scraping_ativos[Tempo em Bolsa])</f>
        <v>25.103448275862068</v>
      </c>
      <c r="C5" s="5"/>
      <c r="D5" s="5"/>
      <c r="E5" s="5">
        <f>MEDIAN(scraping_ativos[Tempo em Bolsa])</f>
        <v>20</v>
      </c>
      <c r="F5" s="5"/>
      <c r="G5" s="5"/>
      <c r="H5" s="5">
        <f>_xlfn.STDEV.S(scraping_ativos[Tempo em Bolsa])</f>
        <v>17.374155146104176</v>
      </c>
      <c r="I5" s="5"/>
      <c r="J5" s="5"/>
      <c r="K5" s="5">
        <f>MAX(scraping_ativos[Tempo em Bolsa])-MIN(scraping_ativos[Tempo em Bolsa])</f>
        <v>81</v>
      </c>
      <c r="L5" s="5"/>
      <c r="M5" s="5"/>
      <c r="N5" s="5">
        <f>_xlfn.QUARTILE.INC(scraping_ativos[Tempo em Bolsa],3)-_xlfn.QUARTILE.INC(scraping_ativos[Tempo em Bolsa],1)</f>
        <v>17</v>
      </c>
      <c r="O5" s="5"/>
      <c r="P5" s="5"/>
      <c r="Q5" s="5">
        <f>KURT(scraping_ativos[Tempo em Bolsa])</f>
        <v>0.85464970955637076</v>
      </c>
      <c r="R5" s="5"/>
      <c r="S5" s="5"/>
    </row>
  </sheetData>
  <mergeCells count="13">
    <mergeCell ref="Q5:S5"/>
    <mergeCell ref="B3:S3"/>
    <mergeCell ref="B4:D4"/>
    <mergeCell ref="E4:G4"/>
    <mergeCell ref="H4:J4"/>
    <mergeCell ref="K4:M4"/>
    <mergeCell ref="N4:P4"/>
    <mergeCell ref="Q4:S4"/>
    <mergeCell ref="B5:D5"/>
    <mergeCell ref="E5:G5"/>
    <mergeCell ref="H5:J5"/>
    <mergeCell ref="K5:M5"/>
    <mergeCell ref="N5:P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ECA3-4632-42CC-9B18-CCC966AC0CE2}">
  <sheetPr>
    <tabColor rgb="FF0070C0"/>
  </sheetPr>
  <dimension ref="A1:E27"/>
  <sheetViews>
    <sheetView tabSelected="1" workbookViewId="0">
      <selection activeCell="G33" sqref="G33"/>
    </sheetView>
  </sheetViews>
  <sheetFormatPr defaultRowHeight="15" x14ac:dyDescent="0.25"/>
  <cols>
    <col min="1" max="1" width="11.140625" bestFit="1" customWidth="1"/>
    <col min="2" max="2" width="6.85546875" bestFit="1" customWidth="1"/>
    <col min="3" max="3" width="17.7109375" bestFit="1" customWidth="1"/>
    <col min="4" max="4" width="14.28515625" bestFit="1" customWidth="1"/>
    <col min="5" max="5" width="81.140625" bestFit="1" customWidth="1"/>
  </cols>
  <sheetData>
    <row r="1" spans="1:5" x14ac:dyDescent="0.25">
      <c r="A1" t="s">
        <v>186</v>
      </c>
      <c r="B1" t="s">
        <v>187</v>
      </c>
      <c r="C1" t="s">
        <v>188</v>
      </c>
      <c r="D1" t="s">
        <v>189</v>
      </c>
      <c r="E1" t="s">
        <v>190</v>
      </c>
    </row>
    <row r="2" spans="1:5" x14ac:dyDescent="0.25">
      <c r="A2">
        <v>0</v>
      </c>
      <c r="B2">
        <v>2000</v>
      </c>
      <c r="C2" s="3">
        <v>62.767000000000003</v>
      </c>
      <c r="D2">
        <v>29</v>
      </c>
      <c r="E2" t="s">
        <v>191</v>
      </c>
    </row>
    <row r="3" spans="1:5" x14ac:dyDescent="0.25">
      <c r="A3">
        <v>1</v>
      </c>
      <c r="B3">
        <v>2001</v>
      </c>
      <c r="C3" s="3">
        <v>62.767000000000003</v>
      </c>
      <c r="D3">
        <v>29</v>
      </c>
      <c r="E3" t="s">
        <v>191</v>
      </c>
    </row>
    <row r="4" spans="1:5" x14ac:dyDescent="0.25">
      <c r="A4">
        <v>2</v>
      </c>
      <c r="B4">
        <v>2002</v>
      </c>
      <c r="C4" s="3">
        <v>64.683999999999997</v>
      </c>
      <c r="D4">
        <v>32</v>
      </c>
      <c r="E4" t="s">
        <v>192</v>
      </c>
    </row>
    <row r="5" spans="1:5" x14ac:dyDescent="0.25">
      <c r="A5">
        <v>3</v>
      </c>
      <c r="B5">
        <v>2003</v>
      </c>
      <c r="C5" s="3">
        <v>64.683999999999997</v>
      </c>
      <c r="D5">
        <v>32</v>
      </c>
      <c r="E5" t="s">
        <v>192</v>
      </c>
    </row>
    <row r="6" spans="1:5" x14ac:dyDescent="0.25">
      <c r="A6">
        <v>4</v>
      </c>
      <c r="B6">
        <v>2004</v>
      </c>
      <c r="C6" s="3">
        <v>66.632999999999996</v>
      </c>
      <c r="D6">
        <v>34</v>
      </c>
      <c r="E6" t="s">
        <v>193</v>
      </c>
    </row>
    <row r="7" spans="1:5" x14ac:dyDescent="0.25">
      <c r="A7">
        <v>5</v>
      </c>
      <c r="B7">
        <v>2005</v>
      </c>
      <c r="C7" s="3">
        <v>69.284000000000006</v>
      </c>
      <c r="D7">
        <v>37</v>
      </c>
      <c r="E7" t="s">
        <v>194</v>
      </c>
    </row>
    <row r="8" spans="1:5" x14ac:dyDescent="0.25">
      <c r="A8">
        <v>6</v>
      </c>
      <c r="B8">
        <v>2006</v>
      </c>
      <c r="C8" s="3">
        <v>70.147000000000006</v>
      </c>
      <c r="D8">
        <v>38</v>
      </c>
      <c r="E8" t="s">
        <v>195</v>
      </c>
    </row>
    <row r="9" spans="1:5" x14ac:dyDescent="0.25">
      <c r="A9">
        <v>7</v>
      </c>
      <c r="B9">
        <v>2007</v>
      </c>
      <c r="C9" s="3">
        <v>78.052000000000007</v>
      </c>
      <c r="D9">
        <v>48</v>
      </c>
      <c r="E9" t="s">
        <v>196</v>
      </c>
    </row>
    <row r="10" spans="1:5" x14ac:dyDescent="0.25">
      <c r="A10">
        <v>8</v>
      </c>
      <c r="B10">
        <v>2008</v>
      </c>
      <c r="C10" s="3">
        <v>84.108000000000004</v>
      </c>
      <c r="D10">
        <v>53</v>
      </c>
      <c r="E10" t="s">
        <v>197</v>
      </c>
    </row>
    <row r="11" spans="1:5" x14ac:dyDescent="0.25">
      <c r="A11">
        <v>9</v>
      </c>
      <c r="B11">
        <v>2009</v>
      </c>
      <c r="C11" s="3">
        <v>85.989000000000004</v>
      </c>
      <c r="D11">
        <v>57</v>
      </c>
      <c r="E11" t="s">
        <v>198</v>
      </c>
    </row>
    <row r="12" spans="1:5" x14ac:dyDescent="0.25">
      <c r="A12">
        <v>10</v>
      </c>
      <c r="B12">
        <v>2010</v>
      </c>
      <c r="C12" s="3">
        <v>87.474999999999994</v>
      </c>
      <c r="D12">
        <v>58</v>
      </c>
      <c r="E12" t="s">
        <v>199</v>
      </c>
    </row>
    <row r="13" spans="1:5" x14ac:dyDescent="0.25">
      <c r="A13">
        <v>11</v>
      </c>
      <c r="B13">
        <v>2011</v>
      </c>
      <c r="C13" s="3">
        <v>87.807000000000002</v>
      </c>
      <c r="D13">
        <v>60</v>
      </c>
      <c r="E13" t="s">
        <v>200</v>
      </c>
    </row>
    <row r="14" spans="1:5" x14ac:dyDescent="0.25">
      <c r="A14">
        <v>12</v>
      </c>
      <c r="B14">
        <v>2012</v>
      </c>
      <c r="C14" s="3">
        <v>87.994</v>
      </c>
      <c r="D14">
        <v>61</v>
      </c>
      <c r="E14" t="s">
        <v>201</v>
      </c>
    </row>
    <row r="15" spans="1:5" x14ac:dyDescent="0.25">
      <c r="A15">
        <v>13</v>
      </c>
      <c r="B15">
        <v>2013</v>
      </c>
      <c r="C15" s="3">
        <v>89.277000000000001</v>
      </c>
      <c r="D15">
        <v>63</v>
      </c>
      <c r="E15" t="s">
        <v>202</v>
      </c>
    </row>
    <row r="16" spans="1:5" x14ac:dyDescent="0.25">
      <c r="A16">
        <v>14</v>
      </c>
      <c r="B16">
        <v>2014</v>
      </c>
      <c r="C16" s="3">
        <v>89.960999999999999</v>
      </c>
      <c r="D16">
        <v>64</v>
      </c>
      <c r="E16" t="s">
        <v>203</v>
      </c>
    </row>
    <row r="17" spans="1:5" x14ac:dyDescent="0.25">
      <c r="A17">
        <v>15</v>
      </c>
      <c r="B17">
        <v>2015</v>
      </c>
      <c r="C17" s="3">
        <v>90.906000000000006</v>
      </c>
      <c r="D17">
        <v>65</v>
      </c>
      <c r="E17" t="s">
        <v>204</v>
      </c>
    </row>
    <row r="18" spans="1:5" x14ac:dyDescent="0.25">
      <c r="A18">
        <v>16</v>
      </c>
      <c r="B18">
        <v>2016</v>
      </c>
      <c r="C18" s="3">
        <v>90.906000000000006</v>
      </c>
      <c r="D18">
        <v>65</v>
      </c>
      <c r="E18" t="s">
        <v>204</v>
      </c>
    </row>
    <row r="19" spans="1:5" x14ac:dyDescent="0.25">
      <c r="A19">
        <v>17</v>
      </c>
      <c r="B19">
        <v>2017</v>
      </c>
      <c r="C19" s="3">
        <v>93.418999999999997</v>
      </c>
      <c r="D19">
        <v>69</v>
      </c>
      <c r="E19" t="s">
        <v>205</v>
      </c>
    </row>
    <row r="20" spans="1:5" x14ac:dyDescent="0.25">
      <c r="A20">
        <v>18</v>
      </c>
      <c r="B20">
        <v>2018</v>
      </c>
      <c r="C20" s="3">
        <v>94.796000000000006</v>
      </c>
      <c r="D20">
        <v>71</v>
      </c>
      <c r="E20" t="s">
        <v>206</v>
      </c>
    </row>
    <row r="21" spans="1:5" x14ac:dyDescent="0.25">
      <c r="A21">
        <v>19</v>
      </c>
      <c r="B21">
        <v>2019</v>
      </c>
      <c r="C21" s="3">
        <v>95.759</v>
      </c>
      <c r="D21">
        <v>74</v>
      </c>
      <c r="E21" t="s">
        <v>207</v>
      </c>
    </row>
    <row r="22" spans="1:5" x14ac:dyDescent="0.25">
      <c r="A22">
        <v>20</v>
      </c>
      <c r="B22">
        <v>2020</v>
      </c>
      <c r="C22" s="3">
        <v>97.923000000000002</v>
      </c>
      <c r="D22">
        <v>78</v>
      </c>
      <c r="E22" t="s">
        <v>208</v>
      </c>
    </row>
    <row r="23" spans="1:5" x14ac:dyDescent="0.25">
      <c r="A23">
        <v>21</v>
      </c>
      <c r="B23">
        <v>2021</v>
      </c>
      <c r="C23" s="3">
        <v>99.879000000000005</v>
      </c>
      <c r="D23">
        <v>85</v>
      </c>
      <c r="E23" t="s">
        <v>209</v>
      </c>
    </row>
    <row r="24" spans="1:5" x14ac:dyDescent="0.25">
      <c r="A24">
        <v>22</v>
      </c>
      <c r="B24">
        <v>2022</v>
      </c>
      <c r="C24" s="3">
        <v>99.994</v>
      </c>
      <c r="D24">
        <v>86</v>
      </c>
      <c r="E24" t="s">
        <v>210</v>
      </c>
    </row>
    <row r="25" spans="1:5" x14ac:dyDescent="0.25">
      <c r="A25">
        <v>23</v>
      </c>
      <c r="B25">
        <v>2023</v>
      </c>
      <c r="C25" s="3">
        <v>99.994</v>
      </c>
      <c r="D25">
        <v>86</v>
      </c>
      <c r="E25" t="s">
        <v>210</v>
      </c>
    </row>
    <row r="26" spans="1:5" x14ac:dyDescent="0.25">
      <c r="A26">
        <v>24</v>
      </c>
      <c r="B26">
        <v>2024</v>
      </c>
      <c r="C26" s="3">
        <v>100</v>
      </c>
      <c r="D26">
        <v>87</v>
      </c>
      <c r="E26" t="s">
        <v>211</v>
      </c>
    </row>
    <row r="27" spans="1:5" x14ac:dyDescent="0.25">
      <c r="A27">
        <v>25</v>
      </c>
      <c r="B27">
        <v>2025</v>
      </c>
      <c r="C27" s="3">
        <v>100</v>
      </c>
      <c r="D27">
        <v>87</v>
      </c>
      <c r="E27" t="s">
        <v>211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85CC-E21D-43FF-97F2-9727A8995973}">
  <sheetPr>
    <tabColor rgb="FF92D050"/>
  </sheetPr>
  <dimension ref="A1"/>
  <sheetViews>
    <sheetView workbookViewId="0">
      <selection activeCell="U11" sqref="U11"/>
    </sheetView>
  </sheetViews>
  <sheetFormatPr defaultRowHeight="15" x14ac:dyDescent="0.25"/>
  <cols>
    <col min="1" max="16384" width="9.140625" style="1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g 1 V B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j M y B T r K R h 8 m a O O b m Y d Q Y A S U A 8 k i C d o 4 l + a U l B a l 2 h W U 6 D o F 2 e j D u D b 6 U D / Y A Q A A A P / / A w B Q S w M E F A A C A A g A A A A h A D 7 w W g W 6 A g A A B Q o A A B M A A A B G b 3 J t d W x h c y 9 T Z W N 0 a W 9 u M S 5 t 3 F X B T t t A E L 1 H 4 h 9 W 7 i V I r k s Q R W q R D y E B N W q B t A n 0 E C N r Y w / N i v V O t L s O o S j f 0 w / p j 3 V i J 4 0 x O K G o 5 d B c H O / O 7 n v z 5 o 3 H Q G Q F K t b L n 4 2 D W s 2 M u I a Y m U j z s V D f Q m 7 F B A 3 z m Q S 7 V W P 0 O 0 Z l g R Z a Z u K 1 M U o T U L Z + L C R 4 r f m O s q b u t N 4 H 5 w a 0 C Y Y 6 V R i c K W h r M Y H g y N g 0 R h N 0 U d s r l A K D E 6 6 v 8 U b Y 7 0 H M L Q 9 K u F 5 k J s 6 2 O 2 i D F I m w o H 3 H d V z W Q p k m y v j v X H a k I o z p g N / Y f b v r s s 8 p W u j Z W w n + 6 q 9 3 i g o u t 9 2 c / y u n x Y f w 8 w e X I 0 q s q z H B i S B S D u X U 5 0 M K z 9 Y s f A A e U w 7 1 L G G X D R b L T S l 7 E Z d c G 9 / q t H h v X 4 y R N S X R 5 D G u r u t r r s w V 6 i S n 3 b 8 d g 6 l X s n D v 7 p y m Q n a c q p h H H C n d j r L 7 e 9 7 8 3 G x W g c Y i T N g n J F 4 i J t Y b w e 9 T d R m B d s E g 6 3 J t R S T G C 2 R L 4 U y l y R D 0 b O Y y B 9 T r 8 5 5 T U J I u V Z z F g r g T c C X s A 8 g y 3 0 o G w K M R C 9 k b 1 t j Z K f F Z 0 m h q c i y S W n T t G v w y V 3 c d 4 m m G 4 X 1 B q k I 9 d N n e d g V 4 K a / G B u U L X O f 4 F 1 y i Z i e g o 7 w M h U q T I k 5 n o U 1 p u Q 8 J Q U L C D l E a X j b I V k 2 o C m 6 r / u 6 N A G z j s b Y + m k Y g v a + o r 4 e I 1 3 + t s V s k M g j N w 8 7 h 2 U V I Y S G Z 3 J t K M y U 7 k a p S k s D U T k t d c 4 J h 9 i B W G b u 7 Q c d C 4 j v 5 n u N + F C p e v D m X s 0 G b c C 6 f 2 + R F v B f t 9 T y w 8 b D K p M / D x b l h w z 5 a L s N 8 v 2 j K z B v 5 X v b 1 f O T O 5 X p 2 z M L U r j N M w S / L 8 p m s f i 8 2 D u 7 D b p g G + / / p N C B f w 7 J k p A p Y k V Q 4 5 B 9 O h 7 n + j 9 h t 0 c 0 q z k L D R l X I 7 7 p u D A h P g E R Y A K + f P 0 / 8 8 K 8 f P K v c n v T h r 0 j 6 z 8 4 W 1 X j m y X s y P X F k r R q 9 o N z B L w A A A P / / A w B Q S w E C L Q A U A A Y A C A A A A C E A K t 2 q Q N I A A A A 3 A Q A A E w A A A A A A A A A A A A A A A A A A A A A A W 0 N v b n R l b n R f V H l w Z X N d L n h t b F B L A Q I t A B Q A A g A I A A A A I Q B y D V U H r A A A A P c A A A A S A A A A A A A A A A A A A A A A A A s D A A B D b 2 5 m a W c v U G F j a 2 F n Z S 5 4 b W x Q S w E C L Q A U A A I A C A A A A C E A P v B a B b o C A A A F C g A A E w A A A A A A A A A A A A A A A A D n A w A A R m 9 y b X V s Y X M v U 2 V j d G l v b j E u b V B L B Q Y A A A A A A w A D A M I A A A D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C Y A A A A A A A D G J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j c m F w a W 5 n X 2 F 0 a X Z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A z V D E 4 O j M 0 O j M y L j U 0 O D A 2 N T d a I i 8 + P E V u d H J 5 I F R 5 c G U 9 I k Z p b G x D b 2 x 1 b W 5 U e X B l c y I g V m F s d W U 9 I n N C Z 0 1 H Q X d Z R 0 F 3 T U Y i L z 4 8 R W 5 0 c n k g V H l w Z T 0 i R m l s b E N v b H V t b k 5 h b W V z I i B W Y W x 1 Z T 0 i c 1 s m c X V v d D t B d G l 2 b y Z x d W 9 0 O y w m c X V v d D t B b m 8 g R n V u Z G F j Y W 8 m c X V v d D s s J n F 1 b 3 Q 7 Q W 5 v I E l Q T y Z x d W 9 0 O y w m c X V v d D t W Y W x v c i B N Z X J j Y W R v J n F 1 b 3 Q 7 L C Z x d W 9 0 O 1 N l d G 9 y J n F 1 b 3 Q 7 L C Z x d W 9 0 O 1 N l Z 2 1 l b n R v J n F 1 b 3 Q 7 L C Z x d W 9 0 O 0 l k Y W R l J n F 1 b 3 Q 7 L C Z x d W 9 0 O 1 R l b X B v I G V t I E J v b H N h J n F 1 b 3 Q 7 L C Z x d W 9 0 O 1 B l c 2 8 g U G F y d G l j a X B h Y 2 F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Y z M z N z J h O C 1 m M W U 0 L T R k M D c t O D V k M y 0 5 O D E 0 Y 2 F h Y j Z m Z G Y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Y X B p b m d f Y X R p d m 9 z L 0 F 1 d G 9 S Z W 1 v d m V k Q 2 9 s d W 1 u c z E u e 0 F 0 a X Z v L D B 9 J n F 1 b 3 Q 7 L C Z x d W 9 0 O 1 N l Y 3 R p b 2 4 x L 3 N j c m F w a W 5 n X 2 F 0 a X Z v c y 9 B d X R v U m V t b 3 Z l Z E N v b H V t b n M x L n t B b m 8 g R n V u Z G F j Y W 8 s M X 0 m c X V v d D s s J n F 1 b 3 Q 7 U 2 V j d G l v b j E v c 2 N y Y X B p b m d f Y X R p d m 9 z L 0 F 1 d G 9 S Z W 1 v d m V k Q 2 9 s d W 1 u c z E u e 0 F u b y B J U E 8 s M n 0 m c X V v d D s s J n F 1 b 3 Q 7 U 2 V j d G l v b j E v c 2 N y Y X B p b m d f Y X R p d m 9 z L 0 F 1 d G 9 S Z W 1 v d m V k Q 2 9 s d W 1 u c z E u e 1 Z h b G 9 y I E 1 l c m N h Z G 8 s M 3 0 m c X V v d D s s J n F 1 b 3 Q 7 U 2 V j d G l v b j E v c 2 N y Y X B p b m d f Y X R p d m 9 z L 0 F 1 d G 9 S Z W 1 v d m V k Q 2 9 s d W 1 u c z E u e 1 N l d G 9 y L D R 9 J n F 1 b 3 Q 7 L C Z x d W 9 0 O 1 N l Y 3 R p b 2 4 x L 3 N j c m F w a W 5 n X 2 F 0 a X Z v c y 9 B d X R v U m V t b 3 Z l Z E N v b H V t b n M x L n t T Z W d t Z W 5 0 b y w 1 f S Z x d W 9 0 O y w m c X V v d D t T Z W N 0 a W 9 u M S 9 z Y 3 J h c G l u Z 1 9 h d G l 2 b 3 M v Q X V 0 b 1 J l b W 9 2 Z W R D b 2 x 1 b W 5 z M S 5 7 S W R h Z G U s N n 0 m c X V v d D s s J n F 1 b 3 Q 7 U 2 V j d G l v b j E v c 2 N y Y X B p b m d f Y X R p d m 9 z L 0 F 1 d G 9 S Z W 1 v d m V k Q 2 9 s d W 1 u c z E u e 1 R l b X B v I G V t I E J v b H N h L D d 9 J n F 1 b 3 Q 7 L C Z x d W 9 0 O 1 N l Y 3 R p b 2 4 x L 3 N j c m F w a W 5 n X 2 F 0 a X Z v c y 9 B d X R v U m V t b 3 Z l Z E N v b H V t b n M x L n t Q Z X N v I F B h c n R p Y 2 l w Y W N h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3 J h c G l u Z 1 9 h d G l 2 b 3 M v Q X V 0 b 1 J l b W 9 2 Z W R D b 2 x 1 b W 5 z M S 5 7 Q X R p d m 8 s M H 0 m c X V v d D s s J n F 1 b 3 Q 7 U 2 V j d G l v b j E v c 2 N y Y X B p b m d f Y X R p d m 9 z L 0 F 1 d G 9 S Z W 1 v d m V k Q 2 9 s d W 1 u c z E u e 0 F u b y B G d W 5 k Y W N h b y w x f S Z x d W 9 0 O y w m c X V v d D t T Z W N 0 a W 9 u M S 9 z Y 3 J h c G l u Z 1 9 h d G l 2 b 3 M v Q X V 0 b 1 J l b W 9 2 Z W R D b 2 x 1 b W 5 z M S 5 7 Q W 5 v I E l Q T y w y f S Z x d W 9 0 O y w m c X V v d D t T Z W N 0 a W 9 u M S 9 z Y 3 J h c G l u Z 1 9 h d G l 2 b 3 M v Q X V 0 b 1 J l b W 9 2 Z W R D b 2 x 1 b W 5 z M S 5 7 V m F s b 3 I g T W V y Y 2 F k b y w z f S Z x d W 9 0 O y w m c X V v d D t T Z W N 0 a W 9 u M S 9 z Y 3 J h c G l u Z 1 9 h d G l 2 b 3 M v Q X V 0 b 1 J l b W 9 2 Z W R D b 2 x 1 b W 5 z M S 5 7 U 2 V 0 b 3 I s N H 0 m c X V v d D s s J n F 1 b 3 Q 7 U 2 V j d G l v b j E v c 2 N y Y X B p b m d f Y X R p d m 9 z L 0 F 1 d G 9 S Z W 1 v d m V k Q 2 9 s d W 1 u c z E u e 1 N l Z 2 1 l b n R v L D V 9 J n F 1 b 3 Q 7 L C Z x d W 9 0 O 1 N l Y 3 R p b 2 4 x L 3 N j c m F w a W 5 n X 2 F 0 a X Z v c y 9 B d X R v U m V t b 3 Z l Z E N v b H V t b n M x L n t J Z G F k Z S w 2 f S Z x d W 9 0 O y w m c X V v d D t T Z W N 0 a W 9 u M S 9 z Y 3 J h c G l u Z 1 9 h d G l 2 b 3 M v Q X V 0 b 1 J l b W 9 2 Z W R D b 2 x 1 b W 5 z M S 5 7 V G V t c G 8 g Z W 0 g Q m 9 s c 2 E s N 3 0 m c X V v d D s s J n F 1 b 3 Q 7 U 2 V j d G l v b j E v c 2 N y Y X B p b m d f Y X R p d m 9 z L 0 F 1 d G 9 S Z W 1 v d m V k Q 2 9 s d W 1 u c z E u e 1 B l c 2 8 g U G F y d G l j a X B h Y 2 F v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2 N y Y X B p b m d f Y X R p d m 9 z I i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N U M T g 6 M z Q 6 M z I u N T I 3 M T E 1 M V o i L z 4 8 R W 5 0 c n k g V H l w Z T 0 i R m l s b E N v b H V t b l R 5 c G V z I i B W Y W x 1 Z T 0 i c 0 F 3 T U Z B d 1 k 9 I i 8 + P E V u d H J 5 I F R 5 c G U 9 I k Z p b G x D b 2 x 1 b W 5 O Y W 1 l c y I g V m F s d W U 9 I n N b J n F 1 b 3 Q 7 Q 2 9 s d W 1 u M S Z x d W 9 0 O y w m c X V v d D t B b m 8 m c X V v d D s s J n F 1 b 3 Q 7 U G V z b 1 9 U b 3 R h b F 9 B b m 8 m c X V v d D s s J n F 1 b 3 Q 7 V G 9 0 Y W x f Q X R p d m 9 z J n F 1 b 3 Q 7 L C Z x d W 9 0 O 0 F 0 a X Z v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h j N z N i N 2 Q t N D k z Z i 0 0 M j M 4 L T k 4 N z Q t M D Q w N j N l N j N m M j Q 3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B b m 8 s M X 0 m c X V v d D s s J n F 1 b 3 Q 7 U 2 V j d G l v b j E v U 2 h l Z X Q x L 0 F 1 d G 9 S Z W 1 v d m V k Q 2 9 s d W 1 u c z E u e 1 B l c 2 9 f V G 9 0 Y W x f Q W 5 v L D J 9 J n F 1 b 3 Q 7 L C Z x d W 9 0 O 1 N l Y 3 R p b 2 4 x L 1 N o Z W V 0 M S 9 B d X R v U m V t b 3 Z l Z E N v b H V t b n M x L n t U b 3 R h b F 9 B d G l 2 b 3 M s M 3 0 m c X V v d D s s J n F 1 b 3 Q 7 U 2 V j d G l v b j E v U 2 h l Z X Q x L 0 F 1 d G 9 S Z W 1 v d m V k Q 2 9 s d W 1 u c z E u e 0 F 0 a X Z v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W 5 v L D F 9 J n F 1 b 3 Q 7 L C Z x d W 9 0 O 1 N l Y 3 R p b 2 4 x L 1 N o Z W V 0 M S 9 B d X R v U m V t b 3 Z l Z E N v b H V t b n M x L n t Q Z X N v X 1 R v d G F s X 0 F u b y w y f S Z x d W 9 0 O y w m c X V v d D t T Z W N 0 a W 9 u M S 9 T a G V l d D E v Q X V 0 b 1 J l b W 9 2 Z W R D b 2 x 1 b W 5 z M S 5 7 V G 9 0 Y W x f Q X R p d m 9 z L D N 9 J n F 1 b 3 Q 7 L C Z x d W 9 0 O 1 N l Y 3 R p b 2 4 x L 1 N o Z W V 0 M S 9 B d X R v U m V t b 3 Z l Z E N v b H V t b n M x L n t B d G l 2 b 3 M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n w 6 N v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a G V l d D E i L z 4 8 L 1 N 0 Y W J s Z U V u d H J p Z X M + P C 9 J d G V t P j x J d G V t P j x J d G V t T G 9 j Y X R p b 2 4 + P E l 0 Z W 1 U e X B l P k Z v c m 1 1 b G E 8 L 0 l 0 Z W 1 U e X B l P j x J d G V t U G F 0 a D 5 T Z W N 0 a W 9 u M S 9 D Y X J 0 Z W l y Y X N f S U J P V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D N U M T g 6 N D A 6 M T g u O D I 4 N T M 0 O F o i L z 4 8 R W 5 0 c n k g V H l w Z T 0 i R m l s b E N v b H V t b l R 5 c G V z I i B W Y W x 1 Z T 0 i c 0 J 3 T U Z C U V V G I i 8 + P E V u d H J 5 I F R 5 c G U 9 I k Z p b G x D b 2 x 1 b W 5 O Y W 1 l c y I g V m F s d W U 9 I n N b J n F 1 b 3 Q 7 R G F 0 Z S Z x d W 9 0 O y w m c X V v d D t B b m 8 m c X V v d D s s J n F 1 b 3 Q 7 S U J P V i Z x d W 9 0 O y w m c X V v d D t J Q k 9 W X 1 B v b m R l c m F k b 1 8 x J n F 1 b 3 Q 7 L C Z x d W 9 0 O 0 l C T 1 Z f T W F y a 2 9 3 a X R 6 J n F 1 b 3 Q 7 L C Z x d W 9 0 O 0 l C T 1 Z f T W F y a 2 9 3 a X R 6 X 0 1 l b G h v c m F k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J h Y j N i N j A t N j Z k O S 0 0 O D E 2 L W E x M D Y t Y T R i M G I x Y z g 1 N G I z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R l a X J h c 1 9 J Q k 9 W L 0 F 1 d G 9 S Z W 1 v d m V k Q 2 9 s d W 1 u c z E u e 0 R h d G U s M H 0 m c X V v d D s s J n F 1 b 3 Q 7 U 2 V j d G l v b j E v Q 2 F y d G V p c m F z X 0 l C T 1 Y v Q X V 0 b 1 J l b W 9 2 Z W R D b 2 x 1 b W 5 z M S 5 7 Q W 5 v L D F 9 J n F 1 b 3 Q 7 L C Z x d W 9 0 O 1 N l Y 3 R p b 2 4 x L 0 N h c n R l a X J h c 1 9 J Q k 9 W L 0 F 1 d G 9 S Z W 1 v d m V k Q 2 9 s d W 1 u c z E u e 0 l C T 1 Y s M n 0 m c X V v d D s s J n F 1 b 3 Q 7 U 2 V j d G l v b j E v Q 2 F y d G V p c m F z X 0 l C T 1 Y v Q X V 0 b 1 J l b W 9 2 Z W R D b 2 x 1 b W 5 z M S 5 7 S U J P V l 9 Q b 2 5 k Z X J h Z G 9 f M S w z f S Z x d W 9 0 O y w m c X V v d D t T Z W N 0 a W 9 u M S 9 D Y X J 0 Z W l y Y X N f S U J P V i 9 B d X R v U m V t b 3 Z l Z E N v b H V t b n M x L n t J Q k 9 W X 0 1 h c m t v d 2 l 0 e i w 0 f S Z x d W 9 0 O y w m c X V v d D t T Z W N 0 a W 9 u M S 9 D Y X J 0 Z W l y Y X N f S U J P V i 9 B d X R v U m V t b 3 Z l Z E N v b H V t b n M x L n t J Q k 9 W X 0 1 h c m t v d 2 l 0 e l 9 N Z W x o b 3 J h Z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F y d G V p c m F z X 0 l C T 1 Y v Q X V 0 b 1 J l b W 9 2 Z W R D b 2 x 1 b W 5 z M S 5 7 R G F 0 Z S w w f S Z x d W 9 0 O y w m c X V v d D t T Z W N 0 a W 9 u M S 9 D Y X J 0 Z W l y Y X N f S U J P V i 9 B d X R v U m V t b 3 Z l Z E N v b H V t b n M x L n t B b m 8 s M X 0 m c X V v d D s s J n F 1 b 3 Q 7 U 2 V j d G l v b j E v Q 2 F y d G V p c m F z X 0 l C T 1 Y v Q X V 0 b 1 J l b W 9 2 Z W R D b 2 x 1 b W 5 z M S 5 7 S U J P V i w y f S Z x d W 9 0 O y w m c X V v d D t T Z W N 0 a W 9 u M S 9 D Y X J 0 Z W l y Y X N f S U J P V i 9 B d X R v U m V t b 3 Z l Z E N v b H V t b n M x L n t J Q k 9 W X 1 B v b m R l c m F k b 1 8 x L D N 9 J n F 1 b 3 Q 7 L C Z x d W 9 0 O 1 N l Y 3 R p b 2 4 x L 0 N h c n R l a X J h c 1 9 J Q k 9 W L 0 F 1 d G 9 S Z W 1 v d m V k Q 2 9 s d W 1 u c z E u e 0 l C T 1 Z f T W F y a 2 9 3 a X R 6 L D R 9 J n F 1 b 3 Q 7 L C Z x d W 9 0 O 1 N l Y 3 R p b 2 4 x L 0 N h c n R l a X J h c 1 9 J Q k 9 W L 0 F 1 d G 9 S Z W 1 v d m V k Q 2 9 s d W 1 u c z E u e 0 l C T 1 Z f T W F y a 2 9 3 a X R 6 X 0 1 l b G h v c m F k b y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j c m F w a W 5 n X 2 F 0 a X Z v c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N y Y X B p b m d f Y X R p d m 9 z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j c m F w a W 5 n X 2 F 0 a X Z v c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j c m F w a W 5 n X 2 F 0 a X Z v c y 9 U a X B v J T I w Q W x 0 Z X J h Z G 8 l M j B j b 2 0 l M j B M b 2 N h b G l k Y W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Y 3 J h c G l u Z 1 9 h d G l 2 b 3 M v Q 2 9 s d W 5 h J T I w Z G l 2 a W R p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j c m F w a W 5 n X 2 F 0 a X Z v c y 9 B c n J l Z G 9 u Z G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N y Y X B p b m d f Y X R p d m 9 z L 1 R p c G 8 l M j B B b H R l c m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n R l a X J h c 1 9 J Q k 9 W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J 0 Z W l y Y X N f S U J P V i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J 0 Z W l y Y X N f S U J P V i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n R l a X J h c 1 9 J Q k 9 W L 1 R p c G 8 l M j B B b H R l c m F k b y U y M G N v b S U y M E x v Y 2 F s a W R h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n R l a X J h c 1 9 J Q k 9 W L 0 F y c m V k b 2 5 k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o X X K u 3 b 5 Q K J M G t A f g D w T A A A A A A I A A A A A A B B m A A A A A Q A A I A A A A H 7 Z j 4 F c j V x s G C Y 6 L H W 6 J 9 / F W A Z X X S T A h K K y z w t 2 O m C z A A A A A A 6 A A A A A A g A A I A A A A G o H 1 5 0 2 V T 7 M s D r u x d Z 2 B C m / 5 O p s f b N i 2 Z 2 z g A u e 5 a t K U A A A A G w h / E Z e a H P V h x T 9 m q p 0 8 8 W s i a + J Y 9 1 O 5 0 N 7 o V O s z F X V 7 Q M y K A G 9 Y P B t L s p C Z S u 1 T d V Z D k V + M M M l K K C U W Y 5 T T L N e y s K h g O x g Y c w N 0 G l 8 b 8 K M Q A A A A K L c Y 6 V w 4 H Z M v / G 9 l h L R o A y A + e g 5 v s w 0 M W 4 b 4 1 4 h U 9 b 4 K b G y u O 5 C d x P U 8 u V B 6 F e Q w 0 C D N p I z q t j X G J Q x O f F B E U Q = < / D a t a M a s h u p > 
</file>

<file path=customXml/itemProps1.xml><?xml version="1.0" encoding="utf-8"?>
<ds:datastoreItem xmlns:ds="http://schemas.openxmlformats.org/officeDocument/2006/customXml" ds:itemID="{1F8DDABA-8A17-48A0-8B8A-4CF1BF5CC1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scraping_ativos</vt:lpstr>
      <vt:lpstr>Analise_TamMercado</vt:lpstr>
      <vt:lpstr>Analise_Idade</vt:lpstr>
      <vt:lpstr>Analise_IPO</vt:lpstr>
      <vt:lpstr>Dados_IBOV_Ano</vt:lpstr>
      <vt:lpstr>Carteira_IBOV_Ano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Kadooka</dc:creator>
  <cp:lastModifiedBy>Bruno Kadooka</cp:lastModifiedBy>
  <dcterms:created xsi:type="dcterms:W3CDTF">2015-06-05T18:19:34Z</dcterms:created>
  <dcterms:modified xsi:type="dcterms:W3CDTF">2025-05-05T23:49:07Z</dcterms:modified>
</cp:coreProperties>
</file>