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pedromscunha04_ua_pt/Documents/MCE/p1/"/>
    </mc:Choice>
  </mc:AlternateContent>
  <xr:revisionPtr revIDLastSave="0" documentId="8_{E7D7B05E-0ED5-4C0A-9E5B-4A3FBF2D85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J30" i="1"/>
  <c r="J29" i="1"/>
  <c r="J21" i="1"/>
  <c r="J20" i="1"/>
  <c r="J27" i="1"/>
  <c r="J26" i="1"/>
  <c r="J24" i="1"/>
  <c r="J23" i="1"/>
  <c r="J22" i="1"/>
  <c r="J25" i="1"/>
  <c r="J28" i="1"/>
  <c r="J31" i="1"/>
  <c r="J19" i="1"/>
  <c r="J18" i="1"/>
  <c r="J17" i="1"/>
  <c r="H6" i="1"/>
  <c r="H9" i="1"/>
  <c r="H8" i="1"/>
  <c r="H7" i="1"/>
  <c r="H5" i="1"/>
  <c r="C9" i="1"/>
  <c r="C8" i="1"/>
  <c r="C7" i="1"/>
  <c r="C6" i="1"/>
  <c r="C5" i="1"/>
  <c r="K5" i="1" l="1"/>
  <c r="D6" i="1"/>
  <c r="D7" i="1"/>
  <c r="D8" i="1"/>
  <c r="D9" i="1"/>
  <c r="D5" i="1"/>
  <c r="E5" i="1" s="1"/>
  <c r="I6" i="1"/>
  <c r="I7" i="1"/>
  <c r="I8" i="1"/>
  <c r="I9" i="1"/>
  <c r="I5" i="1"/>
  <c r="J5" i="1" s="1"/>
  <c r="F44" i="1"/>
  <c r="F43" i="1"/>
  <c r="F42" i="1"/>
  <c r="F41" i="1"/>
  <c r="F40" i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H44" i="1" l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L5" i="1"/>
  <c r="M5" i="1" s="1"/>
</calcChain>
</file>

<file path=xl/sharedStrings.xml><?xml version="1.0" encoding="utf-8"?>
<sst xmlns="http://schemas.openxmlformats.org/spreadsheetml/2006/main" count="87" uniqueCount="56">
  <si>
    <t>Parte A - Determinação da Velocidade Inicial</t>
  </si>
  <si>
    <r>
      <rPr>
        <b/>
        <sz val="11"/>
        <color rgb="FF000000"/>
        <rFont val="Calibri"/>
      </rPr>
      <t>Distância L ± ΔL</t>
    </r>
    <r>
      <rPr>
        <b/>
        <sz val="8"/>
        <color rgb="FF000000"/>
        <rFont val="Calibri"/>
      </rPr>
      <t>m</t>
    </r>
  </si>
  <si>
    <r>
      <rPr>
        <b/>
        <sz val="11"/>
        <color rgb="FF000000"/>
        <rFont val="Calibri"/>
      </rPr>
      <t>Tempo T ± ΔT</t>
    </r>
    <r>
      <rPr>
        <b/>
        <sz val="8"/>
        <color rgb="FF000000"/>
        <rFont val="Calibri"/>
      </rPr>
      <t>m</t>
    </r>
  </si>
  <si>
    <t>Velocidade</t>
  </si>
  <si>
    <t>l</t>
  </si>
  <si>
    <r>
      <rPr>
        <sz val="11"/>
        <color rgb="FF000000"/>
        <rFont val="Calibri"/>
      </rPr>
      <t>ΔL</t>
    </r>
    <r>
      <rPr>
        <sz val="8"/>
        <color rgb="FF000000"/>
        <rFont val="Calibri"/>
      </rPr>
      <t>i</t>
    </r>
  </si>
  <si>
    <t>Média L</t>
  </si>
  <si>
    <t>δL</t>
  </si>
  <si>
    <r>
      <rPr>
        <sz val="11"/>
        <color rgb="FF000000"/>
        <rFont val="Calibri"/>
      </rPr>
      <t>ΔL</t>
    </r>
    <r>
      <rPr>
        <sz val="8"/>
        <color rgb="FF000000"/>
        <rFont val="Calibri"/>
      </rPr>
      <t>m</t>
    </r>
  </si>
  <si>
    <t>t</t>
  </si>
  <si>
    <r>
      <rPr>
        <sz val="11"/>
        <color rgb="FF000000"/>
        <rFont val="Calibri"/>
      </rPr>
      <t>Δt</t>
    </r>
    <r>
      <rPr>
        <sz val="8"/>
        <color rgb="FF000000"/>
        <rFont val="Calibri"/>
      </rPr>
      <t>i</t>
    </r>
  </si>
  <si>
    <t>T</t>
  </si>
  <si>
    <t>δT</t>
  </si>
  <si>
    <r>
      <rPr>
        <sz val="11"/>
        <color rgb="FF000000"/>
        <rFont val="Calibri"/>
      </rPr>
      <t>ΔT</t>
    </r>
    <r>
      <rPr>
        <sz val="8"/>
        <color rgb="FF000000"/>
        <rFont val="Calibri"/>
      </rPr>
      <t>m</t>
    </r>
  </si>
  <si>
    <t>v</t>
  </si>
  <si>
    <t>Δv</t>
  </si>
  <si>
    <t>Precisão</t>
  </si>
  <si>
    <t>mm</t>
  </si>
  <si>
    <t>s</t>
  </si>
  <si>
    <t>m/s</t>
  </si>
  <si>
    <t>%</t>
  </si>
  <si>
    <t>Parte B - Dependência do Alcance com o Ângulo de Disparo</t>
  </si>
  <si>
    <t>Ângulo</t>
  </si>
  <si>
    <r>
      <rPr>
        <b/>
        <sz val="11"/>
        <color rgb="FF000000"/>
        <rFont val="Calibri"/>
      </rPr>
      <t>Alcance x ± Δx</t>
    </r>
    <r>
      <rPr>
        <b/>
        <sz val="8"/>
        <color rgb="FF000000"/>
        <rFont val="Calibri"/>
      </rPr>
      <t>m</t>
    </r>
  </si>
  <si>
    <t>Altura</t>
  </si>
  <si>
    <t>(°)</t>
  </si>
  <si>
    <t>x</t>
  </si>
  <si>
    <r>
      <rPr>
        <sz val="11"/>
        <color rgb="FF000000"/>
        <rFont val="Calibri"/>
      </rPr>
      <t>Δx</t>
    </r>
    <r>
      <rPr>
        <sz val="8"/>
        <color rgb="FF000000"/>
        <rFont val="Calibri"/>
      </rPr>
      <t>i</t>
    </r>
  </si>
  <si>
    <t>Média x</t>
  </si>
  <si>
    <t>δx</t>
  </si>
  <si>
    <r>
      <rPr>
        <sz val="11"/>
        <color rgb="FF000000"/>
        <rFont val="Calibri"/>
      </rPr>
      <t>Δx</t>
    </r>
    <r>
      <rPr>
        <sz val="8"/>
        <color rgb="FF000000"/>
        <rFont val="Calibri"/>
      </rPr>
      <t>m</t>
    </r>
  </si>
  <si>
    <r>
      <t>y</t>
    </r>
    <r>
      <rPr>
        <sz val="9"/>
        <color theme="1"/>
        <rFont val="Calibri"/>
        <family val="2"/>
        <scheme val="minor"/>
      </rPr>
      <t>i</t>
    </r>
  </si>
  <si>
    <r>
      <t>y</t>
    </r>
    <r>
      <rPr>
        <sz val="8"/>
        <color theme="1"/>
        <rFont val="Calibri"/>
        <family val="2"/>
        <scheme val="minor"/>
      </rPr>
      <t>máx</t>
    </r>
  </si>
  <si>
    <t>ângulo max (°)</t>
  </si>
  <si>
    <r>
      <rPr>
        <sz val="11"/>
        <color rgb="FF000000"/>
        <rFont val="Calibri"/>
      </rPr>
      <t>v</t>
    </r>
    <r>
      <rPr>
        <sz val="8"/>
        <color rgb="FF000000"/>
        <rFont val="Calibri"/>
      </rPr>
      <t>0 - m/s</t>
    </r>
  </si>
  <si>
    <t>265</t>
  </si>
  <si>
    <t>266</t>
  </si>
  <si>
    <t>267</t>
  </si>
  <si>
    <t>Parte C - O Pêndulo Balístico</t>
  </si>
  <si>
    <r>
      <rPr>
        <b/>
        <sz val="11"/>
        <color rgb="FF000000"/>
        <rFont val="Calibri"/>
      </rPr>
      <t>Ângulo α ± Δα</t>
    </r>
    <r>
      <rPr>
        <b/>
        <sz val="8"/>
        <color rgb="FF000000"/>
        <rFont val="Calibri"/>
      </rPr>
      <t>m</t>
    </r>
  </si>
  <si>
    <r>
      <rPr>
        <b/>
        <sz val="11"/>
        <color rgb="FF000000"/>
        <rFont val="Calibri"/>
      </rPr>
      <t>Altura h ± Δh</t>
    </r>
    <r>
      <rPr>
        <b/>
        <sz val="8"/>
        <color rgb="FF000000"/>
        <rFont val="Calibri"/>
      </rPr>
      <t>m</t>
    </r>
  </si>
  <si>
    <t>Massas</t>
  </si>
  <si>
    <t>Comprimento</t>
  </si>
  <si>
    <t>α</t>
  </si>
  <si>
    <r>
      <rPr>
        <sz val="11"/>
        <color rgb="FF000000"/>
        <rFont val="Calibri"/>
      </rPr>
      <t>Δα</t>
    </r>
    <r>
      <rPr>
        <sz val="8"/>
        <color rgb="FF000000"/>
        <rFont val="Calibri"/>
      </rPr>
      <t>i</t>
    </r>
  </si>
  <si>
    <t>Média α</t>
  </si>
  <si>
    <t>δα</t>
  </si>
  <si>
    <r>
      <rPr>
        <sz val="11"/>
        <color rgb="FF000000"/>
        <rFont val="Calibri"/>
      </rPr>
      <t>Δα</t>
    </r>
    <r>
      <rPr>
        <sz val="8"/>
        <color rgb="FF000000"/>
        <rFont val="Calibri"/>
      </rPr>
      <t>m</t>
    </r>
  </si>
  <si>
    <t>h</t>
  </si>
  <si>
    <r>
      <rPr>
        <sz val="11"/>
        <color rgb="FF000000"/>
        <rFont val="Calibri"/>
      </rPr>
      <t>Δh</t>
    </r>
    <r>
      <rPr>
        <sz val="8"/>
        <color rgb="FF000000"/>
        <rFont val="Calibri"/>
      </rPr>
      <t>i</t>
    </r>
  </si>
  <si>
    <t>H</t>
  </si>
  <si>
    <t>δH</t>
  </si>
  <si>
    <r>
      <rPr>
        <sz val="11"/>
        <color rgb="FF000000"/>
        <rFont val="Calibri"/>
      </rPr>
      <t>ΔH</t>
    </r>
    <r>
      <rPr>
        <sz val="8"/>
        <color rgb="FF000000"/>
        <rFont val="Calibri"/>
      </rPr>
      <t>m</t>
    </r>
  </si>
  <si>
    <t>Pêndulo</t>
  </si>
  <si>
    <t>Bola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</si>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</sst>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8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11"/>
      <color rgb="FF444444"/>
      <name val="Calibri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49" fontId="1" fillId="0" borderId="46" xfId="0" applyNumberFormat="1" applyFon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5" xfId="0" applyBorder="1"/>
    <xf numFmtId="0" fontId="11" fillId="0" borderId="0" xfId="0" applyFont="1"/>
    <xf numFmtId="2" fontId="0" fillId="0" borderId="33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39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1" fillId="0" borderId="4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11" fontId="0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28" workbookViewId="0">
      <selection activeCell="H40" sqref="H40"/>
    </sheetView>
  </sheetViews>
  <sheetFormatPr defaultRowHeight="15"/>
  <cols>
    <col min="1" max="1" width="9.85546875" customWidth="1"/>
    <col min="2" max="2" width="9.28515625" bestFit="1" customWidth="1"/>
    <col min="6" max="6" width="9.28515625" bestFit="1" customWidth="1"/>
    <col min="8" max="8" width="10.5703125" customWidth="1"/>
    <col min="9" max="9" width="14" customWidth="1"/>
    <col min="10" max="10" width="11.42578125" customWidth="1"/>
    <col min="13" max="13" width="14" customWidth="1"/>
  </cols>
  <sheetData>
    <row r="1" spans="1:14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84"/>
      <c r="M1" s="85"/>
      <c r="N1" s="1"/>
    </row>
    <row r="2" spans="1:14">
      <c r="A2" s="86" t="s">
        <v>1</v>
      </c>
      <c r="B2" s="87"/>
      <c r="C2" s="87"/>
      <c r="D2" s="87"/>
      <c r="E2" s="87"/>
      <c r="F2" s="88" t="s">
        <v>2</v>
      </c>
      <c r="G2" s="89"/>
      <c r="H2" s="89"/>
      <c r="I2" s="89"/>
      <c r="J2" s="89"/>
      <c r="K2" s="82" t="s">
        <v>3</v>
      </c>
      <c r="L2" s="83"/>
      <c r="M2" s="90"/>
    </row>
    <row r="3" spans="1:14">
      <c r="A3" s="3" t="s">
        <v>4</v>
      </c>
      <c r="B3" s="4" t="s">
        <v>5</v>
      </c>
      <c r="C3" s="3" t="s">
        <v>6</v>
      </c>
      <c r="D3" s="3" t="s">
        <v>7</v>
      </c>
      <c r="E3" s="4" t="s">
        <v>8</v>
      </c>
      <c r="F3" s="3" t="s">
        <v>9</v>
      </c>
      <c r="G3" s="4" t="s">
        <v>10</v>
      </c>
      <c r="H3" s="3" t="s">
        <v>11</v>
      </c>
      <c r="I3" s="3" t="s">
        <v>12</v>
      </c>
      <c r="J3" s="4" t="s">
        <v>13</v>
      </c>
      <c r="K3" s="5" t="s">
        <v>14</v>
      </c>
      <c r="L3" s="5" t="s">
        <v>15</v>
      </c>
      <c r="M3" s="6" t="s">
        <v>16</v>
      </c>
    </row>
    <row r="4" spans="1:14">
      <c r="A4" s="3" t="s">
        <v>17</v>
      </c>
      <c r="B4" s="7" t="s">
        <v>17</v>
      </c>
      <c r="C4" s="8" t="s">
        <v>17</v>
      </c>
      <c r="D4" s="8" t="s">
        <v>17</v>
      </c>
      <c r="E4" s="8" t="s">
        <v>17</v>
      </c>
      <c r="F4" s="8" t="s">
        <v>18</v>
      </c>
      <c r="G4" s="8" t="s">
        <v>18</v>
      </c>
      <c r="H4" s="8" t="s">
        <v>18</v>
      </c>
      <c r="I4" s="8" t="s">
        <v>18</v>
      </c>
      <c r="J4" s="8" t="s">
        <v>18</v>
      </c>
      <c r="K4" s="8" t="s">
        <v>19</v>
      </c>
      <c r="L4" s="8" t="s">
        <v>19</v>
      </c>
      <c r="M4" s="8" t="s">
        <v>20</v>
      </c>
    </row>
    <row r="5" spans="1:14">
      <c r="A5" s="9">
        <v>100</v>
      </c>
      <c r="B5" s="10">
        <v>1</v>
      </c>
      <c r="C5" s="38">
        <f>AVERAGE(A5:A9)</f>
        <v>100</v>
      </c>
      <c r="D5" s="38">
        <f>ABS($C$5-A5)</f>
        <v>0</v>
      </c>
      <c r="E5" s="95">
        <f>MAX(B5:B9,D5:D9)</f>
        <v>1</v>
      </c>
      <c r="F5" s="33">
        <v>4.3900000000000002E-2</v>
      </c>
      <c r="G5" s="42">
        <v>1E-4</v>
      </c>
      <c r="H5" s="42">
        <f>AVERAGE(F5:F9)</f>
        <v>4.4540000000000003E-2</v>
      </c>
      <c r="I5" s="42">
        <f>ABS($H$5-F5)</f>
        <v>6.4000000000000168E-4</v>
      </c>
      <c r="J5" s="92">
        <f>MAX(G5:G7,I5:I7)</f>
        <v>1.1400000000000021E-3</v>
      </c>
      <c r="K5" s="92">
        <f>C5/H5*0.001</f>
        <v>2.2451728783116303</v>
      </c>
      <c r="L5" s="92">
        <f>K5*(E5/C5 + J5/H5)</f>
        <v>7.9916863073086278E-2</v>
      </c>
      <c r="M5" s="98">
        <f>1-L5/K5</f>
        <v>0.96440502918724735</v>
      </c>
    </row>
    <row r="6" spans="1:14">
      <c r="A6" s="12">
        <v>100</v>
      </c>
      <c r="B6" s="13">
        <v>1</v>
      </c>
      <c r="C6" s="40">
        <f>AVERAGE(A5:A9)</f>
        <v>100</v>
      </c>
      <c r="D6" s="40">
        <f t="shared" ref="D6:D9" si="0">ABS($C$5-A6)</f>
        <v>0</v>
      </c>
      <c r="E6" s="96"/>
      <c r="F6" s="34">
        <v>4.3400000000000001E-2</v>
      </c>
      <c r="G6" s="43">
        <v>1E-4</v>
      </c>
      <c r="H6" s="43">
        <f>AVERAGE(F5:F9)</f>
        <v>4.4540000000000003E-2</v>
      </c>
      <c r="I6" s="43">
        <f t="shared" ref="I6:I9" si="1">ABS($H$5-F6)</f>
        <v>1.1400000000000021E-3</v>
      </c>
      <c r="J6" s="93"/>
      <c r="K6" s="93"/>
      <c r="L6" s="93"/>
      <c r="M6" s="99"/>
    </row>
    <row r="7" spans="1:14">
      <c r="A7" s="12">
        <v>100</v>
      </c>
      <c r="B7" s="13">
        <v>1</v>
      </c>
      <c r="C7" s="40">
        <f>AVERAGE(A5:A9)</f>
        <v>100</v>
      </c>
      <c r="D7" s="40">
        <f t="shared" si="0"/>
        <v>0</v>
      </c>
      <c r="E7" s="96"/>
      <c r="F7" s="34">
        <v>4.3799999999999999E-2</v>
      </c>
      <c r="G7" s="43">
        <v>1E-4</v>
      </c>
      <c r="H7" s="43">
        <f>AVERAGE($F5:$F9)</f>
        <v>4.4540000000000003E-2</v>
      </c>
      <c r="I7" s="43">
        <f t="shared" si="1"/>
        <v>7.4000000000000454E-4</v>
      </c>
      <c r="J7" s="93"/>
      <c r="K7" s="93"/>
      <c r="L7" s="93"/>
      <c r="M7" s="99"/>
    </row>
    <row r="8" spans="1:14">
      <c r="A8" s="12">
        <v>100</v>
      </c>
      <c r="B8" s="13">
        <v>1</v>
      </c>
      <c r="C8" s="40">
        <f>AVERAGE(A5:A9)</f>
        <v>100</v>
      </c>
      <c r="D8" s="40">
        <f t="shared" si="0"/>
        <v>0</v>
      </c>
      <c r="E8" s="96"/>
      <c r="F8" s="34">
        <v>4.4200000000000003E-2</v>
      </c>
      <c r="G8" s="43">
        <v>1E-4</v>
      </c>
      <c r="H8" s="43">
        <f>AVERAGE($F5:$F9)</f>
        <v>4.4540000000000003E-2</v>
      </c>
      <c r="I8" s="43">
        <f t="shared" si="1"/>
        <v>3.4000000000000002E-4</v>
      </c>
      <c r="J8" s="93"/>
      <c r="K8" s="93"/>
      <c r="L8" s="93"/>
      <c r="M8" s="99"/>
    </row>
    <row r="9" spans="1:14">
      <c r="A9" s="15">
        <v>100</v>
      </c>
      <c r="B9" s="15">
        <v>1</v>
      </c>
      <c r="C9" s="39">
        <f>AVERAGE(A5:A9)</f>
        <v>100</v>
      </c>
      <c r="D9" s="39">
        <f t="shared" si="0"/>
        <v>0</v>
      </c>
      <c r="E9" s="97"/>
      <c r="F9" s="35">
        <v>4.7399999999999998E-2</v>
      </c>
      <c r="G9" s="41">
        <v>1E-4</v>
      </c>
      <c r="H9" s="41">
        <f>AVERAGE($F5:$F9)</f>
        <v>4.4540000000000003E-2</v>
      </c>
      <c r="I9" s="41">
        <f t="shared" si="1"/>
        <v>2.8599999999999945E-3</v>
      </c>
      <c r="J9" s="94"/>
      <c r="K9" s="94"/>
      <c r="L9" s="94"/>
      <c r="M9" s="100"/>
    </row>
    <row r="12" spans="1:14">
      <c r="J12" s="19"/>
      <c r="K12" s="19"/>
      <c r="L12" s="19"/>
      <c r="M12" s="19"/>
    </row>
    <row r="14" spans="1:14">
      <c r="A14" s="82" t="s">
        <v>21</v>
      </c>
      <c r="B14" s="83"/>
      <c r="C14" s="83"/>
      <c r="D14" s="83"/>
      <c r="E14" s="83"/>
      <c r="F14" s="83"/>
      <c r="G14" s="83"/>
      <c r="H14" s="83"/>
      <c r="I14" s="83"/>
      <c r="J14" s="85"/>
    </row>
    <row r="15" spans="1:14">
      <c r="A15" s="2" t="s">
        <v>22</v>
      </c>
      <c r="B15" s="88" t="s">
        <v>23</v>
      </c>
      <c r="C15" s="89"/>
      <c r="D15" s="89"/>
      <c r="E15" s="89"/>
      <c r="F15" s="91"/>
      <c r="G15" s="101" t="s">
        <v>24</v>
      </c>
      <c r="H15" s="101"/>
      <c r="I15" s="54" t="s">
        <v>22</v>
      </c>
      <c r="J15" s="56" t="s">
        <v>3</v>
      </c>
    </row>
    <row r="16" spans="1:14">
      <c r="A16" s="20" t="s">
        <v>25</v>
      </c>
      <c r="B16" s="3" t="s">
        <v>26</v>
      </c>
      <c r="C16" s="4" t="s">
        <v>27</v>
      </c>
      <c r="D16" s="3" t="s">
        <v>28</v>
      </c>
      <c r="E16" s="3" t="s">
        <v>29</v>
      </c>
      <c r="F16" s="25" t="s">
        <v>30</v>
      </c>
      <c r="G16" s="29" t="s">
        <v>31</v>
      </c>
      <c r="H16" s="28" t="s">
        <v>32</v>
      </c>
      <c r="I16" s="55" t="s">
        <v>33</v>
      </c>
      <c r="J16" s="57" t="s">
        <v>34</v>
      </c>
    </row>
    <row r="17" spans="1:13">
      <c r="A17" s="76">
        <v>30</v>
      </c>
      <c r="B17" s="30">
        <v>758</v>
      </c>
      <c r="C17" s="11">
        <v>1</v>
      </c>
      <c r="D17" s="33">
        <f>AVERAGE(B17:B19)</f>
        <v>759.33333333333337</v>
      </c>
      <c r="E17" s="11">
        <f t="shared" ref="E17:E31" si="2">D17-B17</f>
        <v>1.3333333333333712</v>
      </c>
      <c r="F17" s="24">
        <f t="shared" ref="F17:F25" si="3">MAX(E17,C17)</f>
        <v>1.3333333333333712</v>
      </c>
      <c r="G17" s="58">
        <v>261</v>
      </c>
      <c r="H17" s="58">
        <f>G17 + ((J17 * J17 * SIN(RADIANS(A17)) * SIN(RADIANS(A17))) / 2 * 9.8)</f>
        <v>271.50753241213812</v>
      </c>
      <c r="I17" s="58">
        <f>ATAN(1 / (SQRT(1 + (2 * 9.8 * (G17 - 0) / J17 * J17))))</f>
        <v>1.3979156790854451E-2</v>
      </c>
      <c r="J17" s="60">
        <f>SQRT(B17/1000 * (9.8 / SIN(RADIANS(2 * A17))))</f>
        <v>2.9287501565166725</v>
      </c>
    </row>
    <row r="18" spans="1:13">
      <c r="A18" s="77"/>
      <c r="B18" s="31">
        <v>758</v>
      </c>
      <c r="C18" s="14">
        <v>1</v>
      </c>
      <c r="D18" s="34">
        <f>AVERAGE(B17:B19)</f>
        <v>759.33333333333337</v>
      </c>
      <c r="E18" s="14">
        <f t="shared" si="2"/>
        <v>1.3333333333333712</v>
      </c>
      <c r="F18" s="26">
        <f t="shared" si="3"/>
        <v>1.3333333333333712</v>
      </c>
      <c r="G18" s="59">
        <v>261</v>
      </c>
      <c r="H18" s="59">
        <f>G18 + ((J18 * J18 * SIN(RADIANS(A17)) * SIN(RADIANS(A17))) / 2 * 9.8)</f>
        <v>271.50753241213812</v>
      </c>
      <c r="I18" s="59">
        <f t="shared" ref="I18:I31" si="4">ATAN(1 / (SQRT(1 + (2 * 9.8 * (G18 - 0) / J18 * J18))))</f>
        <v>1.3979156790854451E-2</v>
      </c>
      <c r="J18" s="40">
        <f>SQRT(B18/1000 * (9.8 / SIN(RADIANS(2 * A17))))</f>
        <v>2.9287501565166725</v>
      </c>
    </row>
    <row r="19" spans="1:13">
      <c r="A19" s="78"/>
      <c r="B19" s="32">
        <v>762</v>
      </c>
      <c r="C19" s="15">
        <v>1</v>
      </c>
      <c r="D19" s="35">
        <f>AVERAGE(B17:B19)</f>
        <v>759.33333333333337</v>
      </c>
      <c r="E19" s="15">
        <f t="shared" si="2"/>
        <v>-2.6666666666666288</v>
      </c>
      <c r="F19" s="27">
        <f t="shared" si="3"/>
        <v>1</v>
      </c>
      <c r="G19" s="50">
        <v>261</v>
      </c>
      <c r="H19" s="59">
        <f>G19 + ((J19 * J19 * SIN(RADIANS(A17)) * SIN(RADIANS(A17))) / 2 * 9.8)</f>
        <v>271.56298113199108</v>
      </c>
      <c r="I19" s="59">
        <f t="shared" si="4"/>
        <v>1.3979156790854451E-2</v>
      </c>
      <c r="J19" s="40">
        <f>SQRT(B19/1000 * (9.8 / SIN(RADIANS(2 * A17))))</f>
        <v>2.9364675616122344</v>
      </c>
    </row>
    <row r="20" spans="1:13">
      <c r="A20" s="76">
        <v>34</v>
      </c>
      <c r="B20" s="31">
        <v>765</v>
      </c>
      <c r="C20" s="11">
        <v>1</v>
      </c>
      <c r="D20" s="34">
        <f>AVERAGE(B20:B22)</f>
        <v>760</v>
      </c>
      <c r="E20" s="14">
        <f t="shared" si="2"/>
        <v>-5</v>
      </c>
      <c r="F20" s="26">
        <f t="shared" si="3"/>
        <v>1</v>
      </c>
      <c r="G20" s="63">
        <v>262.5</v>
      </c>
      <c r="H20" s="58">
        <f>G20 + ((J20 * J20 * SIN(RADIANS(A20)) * SIN(RADIANS(A20))) / 2 * 9.8)</f>
        <v>274.88913635938081</v>
      </c>
      <c r="I20" s="58">
        <f t="shared" si="4"/>
        <v>1.3939172092479329E-2</v>
      </c>
      <c r="J20" s="38">
        <f>SQRT(B20/1000 * (9.8 / SIN(RADIANS(2 * A20))))</f>
        <v>2.8435497122177842</v>
      </c>
    </row>
    <row r="21" spans="1:13">
      <c r="A21" s="77"/>
      <c r="B21" s="31">
        <v>760</v>
      </c>
      <c r="C21" s="14">
        <v>1</v>
      </c>
      <c r="D21" s="34">
        <f>AVERAGE(B20:B22)</f>
        <v>760</v>
      </c>
      <c r="E21" s="14">
        <f t="shared" si="2"/>
        <v>0</v>
      </c>
      <c r="F21" s="26">
        <f t="shared" si="3"/>
        <v>1</v>
      </c>
      <c r="G21" s="59">
        <v>262.60000000000002</v>
      </c>
      <c r="H21" s="59">
        <f>G21 + ((J21 * J21 * SIN(RADIANS(A20)) * SIN(RADIANS(A20))) / 2 * 9.8)</f>
        <v>274.90816161193391</v>
      </c>
      <c r="I21" s="59">
        <f t="shared" si="4"/>
        <v>1.393651862973589E-2</v>
      </c>
      <c r="J21" s="40">
        <f>SQRT(B21/1000 * (9.8 / SIN(RADIANS(2 * A20))))</f>
        <v>2.8342418322123892</v>
      </c>
    </row>
    <row r="22" spans="1:13">
      <c r="A22" s="78"/>
      <c r="B22" s="32">
        <v>755</v>
      </c>
      <c r="C22" s="15">
        <v>1</v>
      </c>
      <c r="D22" s="35">
        <f>AVERAGE(B20:B22)</f>
        <v>760</v>
      </c>
      <c r="E22" s="15">
        <f t="shared" si="2"/>
        <v>5</v>
      </c>
      <c r="F22" s="27">
        <f t="shared" si="3"/>
        <v>5</v>
      </c>
      <c r="G22" s="50">
        <v>262.7</v>
      </c>
      <c r="H22" s="59">
        <f>G22 + ((J22 * J22 * SIN(RADIANS(A20)) * SIN(RADIANS(A20))) / 2 * 9.8)</f>
        <v>274.92718686448694</v>
      </c>
      <c r="I22" s="59">
        <f t="shared" si="4"/>
        <v>1.3933866681756382E-2</v>
      </c>
      <c r="J22" s="40">
        <f t="shared" ref="J20:J31" si="5">SQRT(B22/1000 * (9.8 / SIN(RADIANS(2 * A20))))</f>
        <v>2.8249032834897978</v>
      </c>
    </row>
    <row r="23" spans="1:13">
      <c r="A23" s="79">
        <v>38</v>
      </c>
      <c r="B23" s="31">
        <v>762</v>
      </c>
      <c r="C23" s="11">
        <v>1</v>
      </c>
      <c r="D23" s="34">
        <f>AVERAGE(B23:B25)</f>
        <v>760</v>
      </c>
      <c r="E23" s="14">
        <f t="shared" si="2"/>
        <v>-2</v>
      </c>
      <c r="F23" s="26">
        <f t="shared" si="3"/>
        <v>1</v>
      </c>
      <c r="G23" s="58">
        <v>263.5</v>
      </c>
      <c r="H23" s="58">
        <f>G23 + ((J23 * J23 * SIN(RADIANS(A23)) * SIN(RADIANS(A23))) / 2 * 9.8)</f>
        <v>277.79410493402884</v>
      </c>
      <c r="I23" s="58">
        <f t="shared" si="4"/>
        <v>1.3912705456944728E-2</v>
      </c>
      <c r="J23" s="38">
        <f>SQRT(B23/1000 * (9.8 / SIN(RADIANS(2 * A23))))</f>
        <v>2.7742044514659154</v>
      </c>
      <c r="M23" s="62"/>
    </row>
    <row r="24" spans="1:13">
      <c r="A24" s="80"/>
      <c r="B24" s="31">
        <v>761</v>
      </c>
      <c r="C24" s="14">
        <v>1</v>
      </c>
      <c r="D24" s="34">
        <f>AVERAGE(B23:B25)</f>
        <v>760</v>
      </c>
      <c r="E24" s="14">
        <f t="shared" si="2"/>
        <v>-1</v>
      </c>
      <c r="F24" s="26">
        <f t="shared" si="3"/>
        <v>1</v>
      </c>
      <c r="G24" s="59">
        <v>263.60000000000002</v>
      </c>
      <c r="H24" s="59">
        <f>G24 + ((J24 * J24 * SIN(RADIANS(A23)) * SIN(RADIANS(A23))) / 2 * 9.8)</f>
        <v>277.87534626613643</v>
      </c>
      <c r="I24" s="59">
        <f t="shared" si="4"/>
        <v>1.3910067077240431E-2</v>
      </c>
      <c r="J24" s="40">
        <f>SQRT(B24/1000 * (9.8 / SIN(RADIANS(2 * A23))))</f>
        <v>2.7723835097196909</v>
      </c>
    </row>
    <row r="25" spans="1:13">
      <c r="A25" s="81"/>
      <c r="B25" s="32">
        <v>757</v>
      </c>
      <c r="C25" s="15">
        <v>1</v>
      </c>
      <c r="D25" s="35">
        <f>AVERAGE(B23:B25)</f>
        <v>760</v>
      </c>
      <c r="E25" s="15">
        <f t="shared" si="2"/>
        <v>3</v>
      </c>
      <c r="F25" s="27">
        <f t="shared" si="3"/>
        <v>3</v>
      </c>
      <c r="G25" s="50">
        <v>263.7</v>
      </c>
      <c r="H25" s="59">
        <f>G25 + ((J25 * J25 * SIN(RADIANS(A23)) * SIN(RADIANS(A23))) / 2 * 9.8)</f>
        <v>277.90031159456669</v>
      </c>
      <c r="I25" s="59">
        <f t="shared" si="4"/>
        <v>1.3907430197979393E-2</v>
      </c>
      <c r="J25" s="40">
        <f t="shared" si="5"/>
        <v>2.765087750993656</v>
      </c>
    </row>
    <row r="26" spans="1:13">
      <c r="A26" s="79">
        <v>40</v>
      </c>
      <c r="B26" s="31">
        <v>745</v>
      </c>
      <c r="C26" s="11">
        <v>1</v>
      </c>
      <c r="D26" s="34">
        <f>AVERAGE(B26:B28)</f>
        <v>748.66666666666663</v>
      </c>
      <c r="E26" s="14">
        <f t="shared" si="2"/>
        <v>3.6666666666666288</v>
      </c>
      <c r="F26" s="48">
        <f t="shared" ref="F26:F31" si="6">MAX(E26,C26)</f>
        <v>3.6666666666666288</v>
      </c>
      <c r="G26" s="58">
        <v>268.39999999999998</v>
      </c>
      <c r="H26" s="58">
        <f>G26 + ((J26 * J26 * SIN(RADIANS(A26)) * SIN(RADIANS(A26))) / 2 * 9.8)</f>
        <v>283.40935269770199</v>
      </c>
      <c r="I26" s="58">
        <f t="shared" si="4"/>
        <v>1.3785163573987694E-2</v>
      </c>
      <c r="J26" s="38">
        <f>SQRT(B26/1000 * (9.8 / SIN(RADIANS(2 * A26))))</f>
        <v>2.7227981367295344</v>
      </c>
    </row>
    <row r="27" spans="1:13">
      <c r="A27" s="80"/>
      <c r="B27" s="31">
        <v>748</v>
      </c>
      <c r="C27" s="14">
        <v>1</v>
      </c>
      <c r="D27" s="34">
        <f>AVERAGE(B26:B28)</f>
        <v>748.66666666666663</v>
      </c>
      <c r="E27" s="14">
        <f t="shared" si="2"/>
        <v>0.66666666666662877</v>
      </c>
      <c r="F27" s="49">
        <f t="shared" si="6"/>
        <v>1</v>
      </c>
      <c r="G27" s="59">
        <v>268.5</v>
      </c>
      <c r="H27" s="59">
        <f>G27 + ((J27 * J27 * SIN(RADIANS(A26)) * SIN(RADIANS(A26))) / 2 * 9.8)</f>
        <v>283.56979304413574</v>
      </c>
      <c r="I27" s="59">
        <f t="shared" si="4"/>
        <v>1.3782597078229968E-2</v>
      </c>
      <c r="J27" s="40">
        <f>SQRT(B27/1000 * (9.8 / SIN(RADIANS(2 * A26))))</f>
        <v>2.7282747727762438</v>
      </c>
    </row>
    <row r="28" spans="1:13">
      <c r="A28" s="81"/>
      <c r="B28" s="32">
        <v>753</v>
      </c>
      <c r="C28" s="15">
        <v>1</v>
      </c>
      <c r="D28" s="35">
        <f>AVERAGE(B26:B28)</f>
        <v>748.66666666666663</v>
      </c>
      <c r="E28" s="15">
        <f t="shared" si="2"/>
        <v>-4.3333333333333712</v>
      </c>
      <c r="F28" s="47">
        <f t="shared" si="6"/>
        <v>1</v>
      </c>
      <c r="G28" s="50">
        <v>268.60000000000002</v>
      </c>
      <c r="H28" s="59">
        <f>G28 + ((J28 * J28 * SIN(RADIANS(A26)) * SIN(RADIANS(A26))) / 2 * 9.8)</f>
        <v>283.77052695485861</v>
      </c>
      <c r="I28" s="59">
        <f t="shared" si="4"/>
        <v>1.3780032015414716E-2</v>
      </c>
      <c r="J28" s="40">
        <f t="shared" si="5"/>
        <v>2.7373781506671064</v>
      </c>
    </row>
    <row r="29" spans="1:13">
      <c r="A29" s="79">
        <v>43</v>
      </c>
      <c r="B29" s="31">
        <v>733</v>
      </c>
      <c r="C29" s="11">
        <v>1</v>
      </c>
      <c r="D29" s="34">
        <f>AVERAGE(B29:B31)</f>
        <v>744.16666666666663</v>
      </c>
      <c r="E29" s="14">
        <f t="shared" si="2"/>
        <v>11.166666666666629</v>
      </c>
      <c r="F29" s="48">
        <f t="shared" si="6"/>
        <v>11.166666666666629</v>
      </c>
      <c r="G29" s="58" t="s">
        <v>35</v>
      </c>
      <c r="H29" s="58">
        <f>G29 + ((J29 * J29 * SIN(RADIANS(A29)) * SIN(RADIANS(A29))) / 2 * 9.8)</f>
        <v>281.41164073091511</v>
      </c>
      <c r="I29" s="58">
        <f t="shared" si="4"/>
        <v>1.387328666364508E-2</v>
      </c>
      <c r="J29" s="38">
        <f>SQRT(B29/1000 * (9.8 / SIN(RADIANS(2 * A29))))</f>
        <v>2.6834569366167016</v>
      </c>
    </row>
    <row r="30" spans="1:13">
      <c r="A30" s="80"/>
      <c r="B30" s="31">
        <v>749</v>
      </c>
      <c r="C30" s="14">
        <v>1</v>
      </c>
      <c r="D30" s="34">
        <f>AVERAGE(B29:B31)</f>
        <v>744.16666666666663</v>
      </c>
      <c r="E30" s="14">
        <f t="shared" si="2"/>
        <v>-4.8333333333333712</v>
      </c>
      <c r="F30" s="49">
        <f t="shared" si="6"/>
        <v>1</v>
      </c>
      <c r="G30" s="59" t="s">
        <v>36</v>
      </c>
      <c r="H30" s="59">
        <f>G30 + ((J30 * J30 * SIN(RADIANS(A29)) * SIN(RADIANS(A29))) / 2 * 9.8)</f>
        <v>282.76987572640576</v>
      </c>
      <c r="I30" s="59">
        <f t="shared" si="4"/>
        <v>1.3847192851246299E-2</v>
      </c>
      <c r="J30" s="40">
        <f>SQRT(B30/1000 * (9.8 / SIN(RADIANS(2 * A29))))</f>
        <v>2.7125862235688327</v>
      </c>
    </row>
    <row r="31" spans="1:13">
      <c r="A31" s="81"/>
      <c r="B31" s="32">
        <v>750.5</v>
      </c>
      <c r="C31" s="15">
        <v>1</v>
      </c>
      <c r="D31" s="35">
        <f>AVERAGE(B29:B31)</f>
        <v>744.16666666666663</v>
      </c>
      <c r="E31" s="15">
        <f t="shared" si="2"/>
        <v>-6.3333333333333712</v>
      </c>
      <c r="F31" s="47">
        <f t="shared" si="6"/>
        <v>1</v>
      </c>
      <c r="G31" s="50" t="s">
        <v>37</v>
      </c>
      <c r="H31" s="59">
        <f>G31 + ((J31 * J31 * SIN(RADIANS(A29)) * SIN(RADIANS(A29))) / 2 * 9.8)</f>
        <v>283.80346025723304</v>
      </c>
      <c r="I31" s="64">
        <f t="shared" si="4"/>
        <v>1.3821245724144993E-2</v>
      </c>
      <c r="J31" s="40">
        <f t="shared" si="5"/>
        <v>2.7153010728457376</v>
      </c>
    </row>
    <row r="32" spans="1:13">
      <c r="A32" s="21"/>
      <c r="B32" s="22"/>
      <c r="C32" s="22"/>
      <c r="D32" s="22"/>
      <c r="E32" s="22"/>
      <c r="F32" s="22"/>
      <c r="G32" s="22"/>
      <c r="H32" s="51"/>
      <c r="I32" s="23"/>
      <c r="J32" s="61"/>
    </row>
    <row r="33" spans="1:16">
      <c r="A33" s="21"/>
      <c r="B33" s="22"/>
      <c r="C33" s="22"/>
      <c r="D33" s="22"/>
      <c r="E33" s="22"/>
      <c r="F33" s="22"/>
      <c r="G33" s="22"/>
      <c r="H33" s="22"/>
      <c r="I33" s="23"/>
    </row>
    <row r="34" spans="1:16">
      <c r="A34" s="21"/>
      <c r="B34" s="22"/>
      <c r="C34" s="22"/>
      <c r="D34" s="22"/>
      <c r="E34" s="22"/>
      <c r="F34" s="22"/>
      <c r="G34" s="22"/>
      <c r="H34" s="22"/>
      <c r="I34" s="23"/>
    </row>
    <row r="36" spans="1:16">
      <c r="A36" s="66" t="s">
        <v>38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8"/>
    </row>
    <row r="37" spans="1:16">
      <c r="A37" s="69" t="s">
        <v>39</v>
      </c>
      <c r="B37" s="70"/>
      <c r="C37" s="70"/>
      <c r="D37" s="70"/>
      <c r="E37" s="71"/>
      <c r="F37" s="69" t="s">
        <v>40</v>
      </c>
      <c r="G37" s="70"/>
      <c r="H37" s="70"/>
      <c r="I37" s="70"/>
      <c r="J37" s="71"/>
      <c r="K37" s="72" t="s">
        <v>41</v>
      </c>
      <c r="L37" s="73"/>
      <c r="M37" s="65" t="s">
        <v>42</v>
      </c>
      <c r="N37" s="72" t="s">
        <v>3</v>
      </c>
      <c r="O37" s="74"/>
      <c r="P37" s="75"/>
    </row>
    <row r="38" spans="1:16">
      <c r="A38" s="3" t="s">
        <v>43</v>
      </c>
      <c r="B38" s="4" t="s">
        <v>44</v>
      </c>
      <c r="C38" s="3" t="s">
        <v>45</v>
      </c>
      <c r="D38" s="3" t="s">
        <v>46</v>
      </c>
      <c r="E38" s="4" t="s">
        <v>47</v>
      </c>
      <c r="F38" s="3" t="s">
        <v>48</v>
      </c>
      <c r="G38" s="4" t="s">
        <v>49</v>
      </c>
      <c r="H38" s="3" t="s">
        <v>50</v>
      </c>
      <c r="I38" s="3" t="s">
        <v>51</v>
      </c>
      <c r="J38" s="4" t="s">
        <v>52</v>
      </c>
      <c r="K38" s="5" t="s">
        <v>53</v>
      </c>
      <c r="L38" s="5" t="s">
        <v>54</v>
      </c>
      <c r="M38" s="6" t="s">
        <v>53</v>
      </c>
      <c r="N38" s="5" t="s">
        <v>14</v>
      </c>
      <c r="O38" s="5" t="s">
        <v>15</v>
      </c>
      <c r="P38" s="6" t="s">
        <v>16</v>
      </c>
    </row>
    <row r="39" spans="1:16">
      <c r="A39" s="3" t="s">
        <v>25</v>
      </c>
      <c r="B39" s="7" t="s">
        <v>25</v>
      </c>
      <c r="C39" s="8" t="s">
        <v>25</v>
      </c>
      <c r="D39" s="8" t="s">
        <v>25</v>
      </c>
      <c r="E39" s="8" t="s">
        <v>25</v>
      </c>
      <c r="F39" s="8" t="s">
        <v>17</v>
      </c>
      <c r="G39" s="8" t="s">
        <v>17</v>
      </c>
      <c r="H39" s="8" t="s">
        <v>17</v>
      </c>
      <c r="I39" s="8" t="s">
        <v>17</v>
      </c>
      <c r="J39" s="8" t="s">
        <v>17</v>
      </c>
      <c r="K39" s="8" t="s">
        <v>55</v>
      </c>
      <c r="L39" s="36" t="s">
        <v>55</v>
      </c>
      <c r="M39" s="28" t="s">
        <v>17</v>
      </c>
      <c r="N39" s="8" t="s">
        <v>19</v>
      </c>
      <c r="O39" s="8" t="s">
        <v>19</v>
      </c>
      <c r="P39" s="8" t="s">
        <v>20</v>
      </c>
    </row>
    <row r="40" spans="1:16">
      <c r="A40" s="9">
        <v>16</v>
      </c>
      <c r="B40" s="10">
        <v>1</v>
      </c>
      <c r="C40" s="11">
        <f>AVERAGE(A40:A44)</f>
        <v>16.3</v>
      </c>
      <c r="D40" s="38">
        <f>C40-A40</f>
        <v>0.30000000000000071</v>
      </c>
      <c r="E40" s="38">
        <f>MAX(D40,B40)</f>
        <v>1</v>
      </c>
      <c r="F40" s="33">
        <f>M40-(M40 * COS(A40))</f>
        <v>593.17082253798549</v>
      </c>
      <c r="G40" s="11">
        <v>1</v>
      </c>
      <c r="H40" s="102">
        <f>AVERAGE(F40:F44)</f>
        <v>511.71240543387211</v>
      </c>
      <c r="I40" s="11">
        <f>H40-F40</f>
        <v>-81.45841710411338</v>
      </c>
      <c r="J40" s="11">
        <f>MAX(I40,G40)</f>
        <v>1</v>
      </c>
      <c r="K40" s="38">
        <v>237.1</v>
      </c>
      <c r="L40" s="51">
        <v>63</v>
      </c>
      <c r="M40" s="45">
        <v>303</v>
      </c>
      <c r="N40" s="11"/>
      <c r="O40" s="11"/>
      <c r="P40" s="16"/>
    </row>
    <row r="41" spans="1:16">
      <c r="A41" s="12">
        <v>17</v>
      </c>
      <c r="B41" s="13">
        <v>1</v>
      </c>
      <c r="C41" s="14">
        <f>AVERAGE(A40:A44)</f>
        <v>16.3</v>
      </c>
      <c r="D41" s="40">
        <f t="shared" ref="D41:D44" si="7">C41-A41</f>
        <v>-0.69999999999999929</v>
      </c>
      <c r="E41" s="40">
        <f t="shared" ref="E41:E44" si="8">MAX(D41,B41)</f>
        <v>1</v>
      </c>
      <c r="F41" s="34">
        <f>M41-(M41 * COS(A41))</f>
        <v>386.37449142963385</v>
      </c>
      <c r="G41" s="14">
        <v>1</v>
      </c>
      <c r="H41" s="34">
        <f>AVERAGE(F40:F44)</f>
        <v>511.71240543387211</v>
      </c>
      <c r="I41" s="14">
        <f>H41-F41</f>
        <v>125.33791400423826</v>
      </c>
      <c r="J41" s="14">
        <f>MAX(I41,G41)</f>
        <v>125.33791400423826</v>
      </c>
      <c r="K41" s="40">
        <v>237.1</v>
      </c>
      <c r="L41" s="52">
        <v>63</v>
      </c>
      <c r="M41" s="46">
        <v>303</v>
      </c>
      <c r="N41" s="14"/>
      <c r="O41" s="14"/>
      <c r="P41" s="17"/>
    </row>
    <row r="42" spans="1:16">
      <c r="A42" s="12">
        <v>17</v>
      </c>
      <c r="B42" s="13">
        <v>1</v>
      </c>
      <c r="C42" s="14">
        <f>AVERAGE(A40:A44)</f>
        <v>16.3</v>
      </c>
      <c r="D42" s="40">
        <f t="shared" si="7"/>
        <v>-0.69999999999999929</v>
      </c>
      <c r="E42" s="40">
        <f t="shared" si="8"/>
        <v>1</v>
      </c>
      <c r="F42" s="34">
        <f>M42-(M42*COS(A42))</f>
        <v>386.37449142963385</v>
      </c>
      <c r="G42" s="14">
        <v>1</v>
      </c>
      <c r="H42" s="34">
        <f>AVERAGE(F40:F44)</f>
        <v>511.71240543387211</v>
      </c>
      <c r="I42" s="14">
        <f>H42-F42</f>
        <v>125.33791400423826</v>
      </c>
      <c r="J42" s="14">
        <f>MAX(I42,F42)</f>
        <v>386.37449142963385</v>
      </c>
      <c r="K42" s="40">
        <v>237.1</v>
      </c>
      <c r="L42" s="52">
        <v>63</v>
      </c>
      <c r="M42" s="46">
        <v>303</v>
      </c>
      <c r="N42" s="14"/>
      <c r="O42" s="14"/>
      <c r="P42" s="17"/>
    </row>
    <row r="43" spans="1:16">
      <c r="A43" s="12">
        <v>15.5</v>
      </c>
      <c r="B43" s="13">
        <v>1</v>
      </c>
      <c r="C43" s="14">
        <f>AVERAGE(A40:A44)</f>
        <v>16.3</v>
      </c>
      <c r="D43" s="40">
        <f t="shared" si="7"/>
        <v>0.80000000000000071</v>
      </c>
      <c r="E43" s="40">
        <f t="shared" si="8"/>
        <v>1</v>
      </c>
      <c r="F43" s="34">
        <f>M43-(M43*COS(A43))</f>
        <v>599.47139923412192</v>
      </c>
      <c r="G43" s="14">
        <v>1</v>
      </c>
      <c r="H43" s="34">
        <f>AVERAGE(F40:F44)</f>
        <v>511.71240543387211</v>
      </c>
      <c r="I43" s="14">
        <f>H43-F43</f>
        <v>-87.758993800249812</v>
      </c>
      <c r="J43" s="14">
        <f>MAX(I43,G43)</f>
        <v>1</v>
      </c>
      <c r="K43" s="40">
        <v>237.1</v>
      </c>
      <c r="L43" s="52">
        <v>63</v>
      </c>
      <c r="M43" s="46">
        <v>303</v>
      </c>
      <c r="N43" s="14"/>
      <c r="O43" s="14"/>
      <c r="P43" s="17"/>
    </row>
    <row r="44" spans="1:16">
      <c r="A44" s="15">
        <v>16</v>
      </c>
      <c r="B44" s="15">
        <v>1</v>
      </c>
      <c r="C44" s="37">
        <f>AVERAGE(A40:A44)</f>
        <v>16.3</v>
      </c>
      <c r="D44" s="50">
        <f t="shared" si="7"/>
        <v>0.30000000000000071</v>
      </c>
      <c r="E44" s="50">
        <f t="shared" si="8"/>
        <v>1</v>
      </c>
      <c r="F44" s="35">
        <f>M44-(M44*COS(A44))</f>
        <v>593.17082253798549</v>
      </c>
      <c r="G44" s="15">
        <v>1</v>
      </c>
      <c r="H44" s="35">
        <f>AVERAGE(F40:F44)</f>
        <v>511.71240543387211</v>
      </c>
      <c r="I44" s="15">
        <f>H44-F44</f>
        <v>-81.45841710411338</v>
      </c>
      <c r="J44" s="15">
        <f>MAX(I44,G44)</f>
        <v>1</v>
      </c>
      <c r="K44" s="39">
        <v>237.1</v>
      </c>
      <c r="L44" s="53">
        <v>63</v>
      </c>
      <c r="M44" s="44">
        <v>303</v>
      </c>
      <c r="N44" s="15"/>
      <c r="O44" s="15"/>
      <c r="P44" s="18"/>
    </row>
  </sheetData>
  <mergeCells count="22">
    <mergeCell ref="A1:M1"/>
    <mergeCell ref="A2:E2"/>
    <mergeCell ref="F2:J2"/>
    <mergeCell ref="K2:M2"/>
    <mergeCell ref="B15:F15"/>
    <mergeCell ref="K5:K9"/>
    <mergeCell ref="E5:E9"/>
    <mergeCell ref="J5:J9"/>
    <mergeCell ref="L5:L9"/>
    <mergeCell ref="M5:M9"/>
    <mergeCell ref="A14:J14"/>
    <mergeCell ref="G15:H15"/>
    <mergeCell ref="A17:A19"/>
    <mergeCell ref="A20:A22"/>
    <mergeCell ref="A23:A25"/>
    <mergeCell ref="A26:A28"/>
    <mergeCell ref="A29:A31"/>
    <mergeCell ref="A36:P36"/>
    <mergeCell ref="A37:E37"/>
    <mergeCell ref="F37:J37"/>
    <mergeCell ref="K37:L37"/>
    <mergeCell ref="N37:P3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Miguel Cunha</dc:creator>
  <cp:keywords/>
  <dc:description/>
  <cp:lastModifiedBy/>
  <cp:revision/>
  <dcterms:created xsi:type="dcterms:W3CDTF">2023-10-20T03:48:46Z</dcterms:created>
  <dcterms:modified xsi:type="dcterms:W3CDTF">2023-10-24T10:48:50Z</dcterms:modified>
  <cp:category/>
  <cp:contentStatus/>
</cp:coreProperties>
</file>