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drawings/drawing18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2FB817C3-D6AB-4643-B75F-87EC3B68688F}" xr6:coauthVersionLast="47" xr6:coauthVersionMax="47" xr10:uidLastSave="{00000000-0000-0000-0000-000000000000}"/>
  <bookViews>
    <workbookView xWindow="-3450" yWindow="-20895" windowWidth="18390" windowHeight="11595" firstSheet="1" activeTab="11" xr2:uid="{55565E65-86A1-4E53-88BE-3C00B48900A4}"/>
  </bookViews>
  <sheets>
    <sheet name="ANSv2-692-Home" sheetId="9" r:id="rId1"/>
    <sheet name="Index" sheetId="60" r:id="rId2"/>
    <sheet name="RES" sheetId="52" r:id="rId3"/>
    <sheet name="ANSv2-692-REGIONS" sheetId="18" state="veryHidden" r:id="rId4"/>
    <sheet name="ANSv2-692-Commodities" sheetId="19" state="veryHidden" r:id="rId5"/>
    <sheet name="Commodities_BASE" sheetId="29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Processes_BASE" sheetId="63" r:id="rId11"/>
    <sheet name="ProcData_CCS" sheetId="56" r:id="rId12"/>
    <sheet name="Storage supply curve" sheetId="61" r:id="rId13"/>
    <sheet name="Elc intensity Capture" sheetId="62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56" l="1"/>
  <c r="P5" i="56"/>
  <c r="N5" i="56"/>
  <c r="K20" i="56"/>
  <c r="C20" i="56" l="1"/>
  <c r="D20" i="56"/>
  <c r="B20" i="56"/>
  <c r="Q5" i="56"/>
  <c r="E19" i="56"/>
  <c r="AB5" i="56" s="1"/>
  <c r="E18" i="56"/>
  <c r="Q17" i="56"/>
  <c r="F17" i="56"/>
  <c r="D17" i="56"/>
  <c r="C17" i="56"/>
  <c r="B17" i="56"/>
  <c r="C13" i="63"/>
  <c r="B13" i="63"/>
  <c r="E31" i="62"/>
  <c r="E32" i="62"/>
  <c r="E30" i="62"/>
  <c r="D32" i="62"/>
  <c r="D31" i="62"/>
  <c r="D30" i="62"/>
  <c r="E27" i="62"/>
  <c r="E28" i="62"/>
  <c r="E26" i="62"/>
  <c r="D28" i="62"/>
  <c r="C16" i="56"/>
  <c r="B16" i="56"/>
  <c r="D16" i="56"/>
  <c r="AE13" i="56"/>
  <c r="AE14" i="56" s="1"/>
  <c r="Y12" i="56"/>
  <c r="AB19" i="56" s="1"/>
  <c r="X11" i="56"/>
  <c r="X18" i="56" s="1"/>
  <c r="H15" i="56"/>
  <c r="AE15" i="56" s="1"/>
  <c r="H13" i="56"/>
  <c r="H14" i="56" s="1"/>
  <c r="O5" i="56"/>
  <c r="R5" i="56"/>
  <c r="T5" i="56"/>
  <c r="S5" i="56"/>
  <c r="AD15" i="56"/>
  <c r="K14" i="56"/>
  <c r="AD14" i="56" s="1"/>
  <c r="K13" i="56"/>
  <c r="AD13" i="56" s="1"/>
  <c r="K10" i="56"/>
  <c r="AD10" i="56" s="1"/>
  <c r="E24" i="61"/>
  <c r="G24" i="61"/>
  <c r="I24" i="61"/>
  <c r="K24" i="61"/>
  <c r="L24" i="61"/>
  <c r="M24" i="61"/>
  <c r="K8" i="56"/>
  <c r="AD8" i="56" s="1"/>
  <c r="K9" i="56"/>
  <c r="AD9" i="56" s="1"/>
  <c r="F16" i="62"/>
  <c r="F15" i="62"/>
  <c r="F14" i="62"/>
  <c r="F13" i="62"/>
  <c r="F9" i="62"/>
  <c r="F12" i="62"/>
  <c r="F8" i="62"/>
  <c r="E12" i="62"/>
  <c r="F15" i="56"/>
  <c r="F16" i="56" s="1"/>
  <c r="E15" i="56"/>
  <c r="AA5" i="56" s="1"/>
  <c r="D15" i="56"/>
  <c r="C15" i="56"/>
  <c r="AC15" i="56" s="1"/>
  <c r="B15" i="56"/>
  <c r="F14" i="56"/>
  <c r="E14" i="56"/>
  <c r="C14" i="56"/>
  <c r="AC14" i="56" s="1"/>
  <c r="B14" i="56"/>
  <c r="D14" i="56"/>
  <c r="G15" i="62"/>
  <c r="G14" i="62"/>
  <c r="G16" i="62"/>
  <c r="E16" i="62"/>
  <c r="E15" i="62"/>
  <c r="L3" i="62"/>
  <c r="O4" i="62"/>
  <c r="M3" i="62"/>
  <c r="E13" i="56"/>
  <c r="Z5" i="56" s="1"/>
  <c r="D13" i="56"/>
  <c r="F10" i="56"/>
  <c r="W5" i="56" s="1"/>
  <c r="E12" i="56"/>
  <c r="Y5" i="56" s="1"/>
  <c r="E11" i="56"/>
  <c r="X5" i="56" s="1"/>
  <c r="C11" i="63"/>
  <c r="B11" i="63"/>
  <c r="D10" i="56"/>
  <c r="C10" i="56"/>
  <c r="AC10" i="56" s="1"/>
  <c r="B10" i="56"/>
  <c r="E9" i="56"/>
  <c r="C9" i="56"/>
  <c r="AC9" i="56" s="1"/>
  <c r="B9" i="56"/>
  <c r="D9" i="56"/>
  <c r="F8" i="56"/>
  <c r="D8" i="56"/>
  <c r="C16" i="63"/>
  <c r="B16" i="63"/>
  <c r="C15" i="63"/>
  <c r="B15" i="63"/>
  <c r="C12" i="63"/>
  <c r="B12" i="63"/>
  <c r="C10" i="63"/>
  <c r="B10" i="63"/>
  <c r="C9" i="63"/>
  <c r="B9" i="63"/>
  <c r="A2" i="63"/>
  <c r="D8" i="60" s="1"/>
  <c r="C8" i="56"/>
  <c r="AC8" i="56" s="1"/>
  <c r="B8" i="56"/>
  <c r="C10" i="29"/>
  <c r="C9" i="29"/>
  <c r="B10" i="29"/>
  <c r="B9" i="29"/>
  <c r="H12" i="62"/>
  <c r="E14" i="62"/>
  <c r="E11" i="62"/>
  <c r="E13" i="62"/>
  <c r="E9" i="62"/>
  <c r="B16" i="62"/>
  <c r="C16" i="62"/>
  <c r="A16" i="62"/>
  <c r="G13" i="62"/>
  <c r="G12" i="62"/>
  <c r="G11" i="62"/>
  <c r="G9" i="62"/>
  <c r="E7" i="62"/>
  <c r="F7" i="62"/>
  <c r="F5" i="62"/>
  <c r="G7" i="62"/>
  <c r="C16" i="29"/>
  <c r="B16" i="29"/>
  <c r="C15" i="29"/>
  <c r="B15" i="29"/>
  <c r="M23" i="61"/>
  <c r="M22" i="61"/>
  <c r="K23" i="61"/>
  <c r="K22" i="61"/>
  <c r="I23" i="61"/>
  <c r="I22" i="61"/>
  <c r="G23" i="61"/>
  <c r="G22" i="61"/>
  <c r="L23" i="61"/>
  <c r="L22" i="61"/>
  <c r="E23" i="61"/>
  <c r="E22" i="61"/>
  <c r="C13" i="56"/>
  <c r="AC13" i="56" s="1"/>
  <c r="B13" i="56"/>
  <c r="E8" i="56"/>
  <c r="C13" i="29"/>
  <c r="C12" i="29"/>
  <c r="C11" i="29"/>
  <c r="B13" i="29"/>
  <c r="B12" i="29"/>
  <c r="B11" i="29"/>
  <c r="E8" i="60"/>
  <c r="E9" i="60"/>
  <c r="E10" i="60"/>
  <c r="E11" i="60"/>
  <c r="A2" i="56"/>
  <c r="D11" i="60" s="1"/>
  <c r="D10" i="60"/>
  <c r="D9" i="60"/>
  <c r="A2" i="29"/>
  <c r="D7" i="60" s="1"/>
  <c r="E7" i="60"/>
  <c r="F13" i="56"/>
  <c r="B1" i="56"/>
  <c r="F20" i="56" l="1"/>
  <c r="K17" i="56"/>
  <c r="A1" i="56"/>
  <c r="A1" i="29"/>
  <c r="A1" i="6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tc={72D01DA1-25D6-4967-849B-E78A94ADF631}</author>
  </authors>
  <commentList>
    <comment ref="E12" authorId="0" shapeId="0" xr:uid="{72D01DA1-25D6-4967-849B-E78A94ADF631}">
      <text>
        <t>[Threaded comment]
Your version of Excel allows you to read this threaded comment; however, any edits to it will get removed if the file is opened in a newer version of Excel. Learn more: https://go.microsoft.com/fwlink/?linkid=870924
Comment:
    Modelled as Energy for now - as not sure whether efficiency equations apply to ENV/GHG commodities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tc={2BA06302-F325-40AE-93BB-69DD146ABAA0}</author>
    <author>Ken Noble</author>
    <author>tc={DDF791D8-DFEA-479B-80CC-930137638027}</author>
    <author>tc={D580312E-16B7-41B7-A7FD-9FE1C37783CC}</author>
    <author>tc={A20B0631-D7D0-4E92-A58C-D72A63ED73B0}</author>
    <author>tc={98A9E572-CE34-4E3C-8BE4-0A4C9B37DB42}</author>
    <author>tc={FEB1731D-7ABB-4192-921F-B8747FB175B1}</author>
    <author>tc={E244C082-D1E8-4736-B537-3CEDDCCA3018}</author>
    <author>tc={49143976-E0AB-419A-B4F6-800C2596CDED}</author>
  </authors>
  <commentList>
    <comment ref="K4" authorId="0" shapeId="0" xr:uid="{2BA06302-F325-40AE-93BB-69DD146ABAA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Parsons Brinckerhoff 2013 adjusted for 2015, energy costs may already be included - so this is a bit on the conservative side</t>
      </text>
    </comment>
    <comment ref="G7" authorId="1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X11" authorId="2" shapeId="0" xr:uid="{DDF791D8-DFEA-479B-80CC-930137638027}">
      <text>
        <t>[Threaded comment]
Your version of Excel allows you to read this threaded comment; however, any edits to it will get removed if the file is opened in a newer version of Excel. Learn more: https://go.microsoft.com/fwlink/?linkid=870924
Comment:
    60kwh/ton CO2 (IEA 2019)?</t>
      </text>
    </comment>
    <comment ref="Y12" authorId="3" shapeId="0" xr:uid="{D580312E-16B7-41B7-A7FD-9FE1C37783CC}">
      <text>
        <t>[Threaded comment]
Your version of Excel allows you to read this threaded comment; however, any edits to it will get removed if the file is opened in a newer version of Excel. Learn more: https://go.microsoft.com/fwlink/?linkid=870924
Comment:
    3 GJ/ton (IEA 2019?)</t>
      </text>
    </comment>
    <comment ref="H13" authorId="4" shapeId="0" xr:uid="{A20B0631-D7D0-4E92-A58C-D72A63ED73B0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now(Plaza, M.G., Martínez, S. and Rubiera, F., 2020. CO2 Capture, Use, and Storage in the Cement Industry: State of the Art and Expectations. Energies, 13(21), p.5692.) 1.2GJe/ton</t>
      </text>
    </comment>
    <comment ref="H14" authorId="5" shapeId="0" xr:uid="{98A9E572-CE34-4E3C-8BE4-0A4C9B37DB42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 (Hägg, M.B.; Lindbråthen, A.; He, X.; Nodeland, S.G.; Cantero, T. Pilot demonstration-reporting on CO2
capture from a cement plant using hollow fiber process. Energy Procedia 2017, 114, 6150–6165)</t>
      </text>
    </comment>
    <comment ref="H15" authorId="6" shapeId="0" xr:uid="{FEB1731D-7ABB-4192-921F-B8747FB175B1}">
      <text>
        <t>[Threaded comment]
Your version of Excel allows you to read this threaded comment; however, any edits to it will get removed if the file is opened in a newer version of Excel. Learn more: https://go.microsoft.com/fwlink/?linkid=870924
Comment:
    It's actually heat + elc input, which has been lumped together here in elc, if split would be of similar magnitude to cement.</t>
      </text>
    </comment>
    <comment ref="H16" authorId="7" shapeId="0" xr:uid="{E244C082-D1E8-4736-B537-3CEDDCCA301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output of this technology is linked to activity of CCGT-CCS plant via a user constraint.</t>
      </text>
    </comment>
    <comment ref="K20" authorId="8" shapeId="0" xr:uid="{49143976-E0AB-419A-B4F6-800C2596CDED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Finnish Plant - needs review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<sst xmlns="http://schemas.openxmlformats.org/spreadsheetml/2006/main" count="468" uniqueCount="269">
  <si>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</si>
  <si>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</si>
  <si>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</si>
  <si>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</si>
  <si>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</si>
  <si>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</si>
  <si>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</si>
  <si>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</si>
  <si>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</si>
  <si>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</si>
  <si>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</si>
  <si>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</si>
  <si>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</si>
  <si>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</si>
  <si>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</si>
  <si>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</si>
  <si>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</si>
  <si>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</si>
  <si>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</si>
  <si>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</si>
  <si>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</si>
  <si>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</si>
  <si>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</si>
  <si>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</si>
  <si>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</si>
  <si>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</si>
  <si>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</si>
  <si>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</si>
  <si>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</si>
  <si>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</si>
  <si>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</si>
  <si>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</si>
  <si>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</si>
  <si>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</si>
  <si>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</si>
  <si>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</si>
  <si>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</si>
  <si>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</si>
  <si>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</si>
  <si>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</si>
  <si>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</si>
  <si>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</si>
  <si>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</si>
  <si>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</si>
  <si>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</si>
  <si>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</si>
  <si>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</si>
  <si>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</si>
  <si>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</si>
  <si>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</si>
  <si>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</si>
  <si>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</si>
  <si>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</si>
  <si>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</si>
  <si>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</si>
  <si>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</si>
  <si>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</si>
  <si>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</si>
  <si>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</si>
  <si>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</si>
  <si>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</si>
  <si>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</si>
  <si>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</si>
  <si>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</si>
  <si>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</si>
  <si>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</si>
  <si>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</si>
  <si>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</si>
  <si>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</si>
  <si>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</si>
  <si>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</si>
  <si>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</si>
  <si>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</si>
  <si>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</si>
  <si>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</si>
  <si>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</si>
  <si>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</si>
  <si>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</si>
  <si>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</si>
  <si>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</si>
  <si>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</si>
  <si>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</si>
  <si>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</si>
  <si>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</si>
  <si>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</si>
  <si>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</si>
  <si>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</si>
  <si>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</si>
  <si>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</si>
  <si>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</si>
  <si>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</si>
  <si>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</si>
  <si>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</si>
  <si>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</si>
  <si>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</si>
  <si>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</si>
  <si>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</si>
  <si>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</si>
  <si>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</si>
  <si>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</si>
  <si>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</si>
  <si>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</si>
  <si>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</si>
  <si>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</si>
  <si>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</si>
  <si>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</si>
  <si>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</si>
  <si>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</si>
  <si>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</si>
  <si>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</si>
  <si>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</si>
  <si>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</si>
  <si>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</si>
  <si>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</si>
  <si>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</si>
  <si>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</si>
  <si>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</si>
  <si>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</si>
  <si>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COM,NRG,DAYNITE,ELC</t>
  </si>
  <si>
    <t>COM,NRG,ANNUAL,FOSSIL</t>
  </si>
  <si>
    <t>KT</t>
  </si>
  <si>
    <t>COM,ENV,ANNUAL,GHG</t>
  </si>
  <si>
    <t>PRC_CAPACT</t>
  </si>
  <si>
    <t>ACT_EFF</t>
  </si>
  <si>
    <t>ANNUAL</t>
  </si>
  <si>
    <t>REGION1</t>
  </si>
  <si>
    <t>PRC_ACTUNT</t>
  </si>
  <si>
    <t>PRC_ACTFLO</t>
  </si>
  <si>
    <t>Main activity flow</t>
  </si>
  <si>
    <t>Relationship between main activity flow and other flows</t>
  </si>
  <si>
    <t>Capacity to Activity</t>
  </si>
  <si>
    <t>Main activity efficiency</t>
  </si>
  <si>
    <t>Scenario to Import</t>
  </si>
  <si>
    <t>Scenarios</t>
  </si>
  <si>
    <t>BASE</t>
  </si>
  <si>
    <t>Import?</t>
  </si>
  <si>
    <t>Sheets</t>
  </si>
  <si>
    <t>Base Model</t>
  </si>
  <si>
    <t>Capacity Limit</t>
  </si>
  <si>
    <t>CAP_BND-UP</t>
  </si>
  <si>
    <t>Investment Cost</t>
  </si>
  <si>
    <t>NCAP_COST</t>
  </si>
  <si>
    <t>Emission factor</t>
  </si>
  <si>
    <t>FLO_EMIS-O</t>
  </si>
  <si>
    <t>Capture</t>
  </si>
  <si>
    <t>Transport</t>
  </si>
  <si>
    <t>Storage</t>
  </si>
  <si>
    <t>Total Cost</t>
  </si>
  <si>
    <t>Steel</t>
  </si>
  <si>
    <t>R/ton</t>
  </si>
  <si>
    <t>Source: 2013 Parsons and Brinkerhoff/World Bank report</t>
  </si>
  <si>
    <t>Sector</t>
  </si>
  <si>
    <t>Power</t>
  </si>
  <si>
    <t>Emissions/Annual (mton)</t>
  </si>
  <si>
    <t>Capture Cost</t>
  </si>
  <si>
    <t>Transport Cost</t>
  </si>
  <si>
    <t>Storage Cost</t>
  </si>
  <si>
    <t>Emissions</t>
  </si>
  <si>
    <t>Mton (30 years)</t>
  </si>
  <si>
    <t>Mton (annual)</t>
  </si>
  <si>
    <t>Total mR</t>
  </si>
  <si>
    <t>Alternative Scenario 1 (Durban Basin only) is selected as is conservative and also based on chat with Dave Collins</t>
  </si>
  <si>
    <t>CO2 Captured</t>
  </si>
  <si>
    <t>XCO2Transport</t>
  </si>
  <si>
    <t>ELCC</t>
  </si>
  <si>
    <t>Electricity Upstream Transmission</t>
  </si>
  <si>
    <t>CO2 Storage - Durban Basin</t>
  </si>
  <si>
    <t>UCO2STOR</t>
  </si>
  <si>
    <t>CO2CAPT</t>
  </si>
  <si>
    <t>CO2STOR</t>
  </si>
  <si>
    <t>Transported and Stored CO2</t>
  </si>
  <si>
    <t>Power Sector Carbon dioxide South Africa</t>
  </si>
  <si>
    <t>PWRCO2S</t>
  </si>
  <si>
    <t>elc intensity</t>
  </si>
  <si>
    <t>kg</t>
  </si>
  <si>
    <t>CO2 captured</t>
  </si>
  <si>
    <t>CO2 CCS</t>
  </si>
  <si>
    <t>CO2</t>
  </si>
  <si>
    <t>CCS</t>
  </si>
  <si>
    <t>In</t>
  </si>
  <si>
    <t>Out (CCS)</t>
  </si>
  <si>
    <t>Out</t>
  </si>
  <si>
    <t>CCGT</t>
  </si>
  <si>
    <t>HELE Plant</t>
  </si>
  <si>
    <t>PF</t>
  </si>
  <si>
    <t>From EPRI 2017</t>
  </si>
  <si>
    <t>MWh</t>
  </si>
  <si>
    <t>kg/MWh-out</t>
  </si>
  <si>
    <t>MWh/kg</t>
  </si>
  <si>
    <t>PJ/kton</t>
  </si>
  <si>
    <t>MJ-&gt;PJ</t>
  </si>
  <si>
    <t>MWh/ton</t>
  </si>
  <si>
    <t>CO2SP Capture Cement</t>
  </si>
  <si>
    <t>CO2SPCEM</t>
  </si>
  <si>
    <t>UCO2SPCEM</t>
  </si>
  <si>
    <t>Industry - NMM- Cement - Thermal Fuel</t>
  </si>
  <si>
    <t>INMCEMTHF</t>
  </si>
  <si>
    <t>IFAELC</t>
  </si>
  <si>
    <t>Industry-FA-Electricity</t>
  </si>
  <si>
    <t>Industry-NM-Electricity</t>
  </si>
  <si>
    <t>INMELC</t>
  </si>
  <si>
    <t>CO2 Transport - Durban Basin</t>
  </si>
  <si>
    <t>* Conversion technologies</t>
  </si>
  <si>
    <t>PRC,PRE,ANNUAL</t>
  </si>
  <si>
    <t>CO2SP Capture FerroChrome</t>
  </si>
  <si>
    <t>CO2SP Capture FerroManganese</t>
  </si>
  <si>
    <t>UCO2SPIFC</t>
  </si>
  <si>
    <t>UCO2SPIFM</t>
  </si>
  <si>
    <t>Process Emissions Cement South Africa</t>
  </si>
  <si>
    <t>Process Emissions FerroChrome South Africa</t>
  </si>
  <si>
    <t>Process Emissions FerroManganese South Africa</t>
  </si>
  <si>
    <t>CO2SPIFC</t>
  </si>
  <si>
    <t>CO2SPIFM</t>
  </si>
  <si>
    <t>PJ/KT</t>
  </si>
  <si>
    <t>kWh</t>
  </si>
  <si>
    <t>Wh</t>
  </si>
  <si>
    <t>kJ</t>
  </si>
  <si>
    <t>MJ</t>
  </si>
  <si>
    <t>Membrane approach</t>
  </si>
  <si>
    <t>MJ/ton</t>
  </si>
  <si>
    <t>ton-&gt;kton</t>
  </si>
  <si>
    <t>Power Sector Carbon Dioxide South Africa</t>
  </si>
  <si>
    <t>mR/kton</t>
  </si>
  <si>
    <t>Cement</t>
  </si>
  <si>
    <t>ACT_COST</t>
  </si>
  <si>
    <t>ZDUMETRANS</t>
  </si>
  <si>
    <t>Variable Cost [mR/kton]</t>
  </si>
  <si>
    <t>IEA 2019</t>
  </si>
  <si>
    <t>Plaza et al 2020</t>
  </si>
  <si>
    <t>Source for Energy</t>
  </si>
  <si>
    <t>Source for Costs</t>
  </si>
  <si>
    <t>Parsons and Brinckerhoff 2013</t>
  </si>
  <si>
    <t>Parsons and Brinckerhoff 2014</t>
  </si>
  <si>
    <t>Parsons and Brinckerhoff 2015</t>
  </si>
  <si>
    <t>Parsons and Brinckerhoff 2016</t>
  </si>
  <si>
    <t>Parsons and Brinckerhoff 2017</t>
  </si>
  <si>
    <t>For Report</t>
  </si>
  <si>
    <t>Cost [R/tonCO2)</t>
  </si>
  <si>
    <t>Elc use [kWh/tonCO2]</t>
  </si>
  <si>
    <t>Heat Input [GJ/tonCO2]</t>
  </si>
  <si>
    <t>EPRI 2017</t>
  </si>
  <si>
    <t>PWRCO2S Power Sector Capture - Gas with CCS dummy</t>
  </si>
  <si>
    <t>Calc for ETGICCC-CCS</t>
  </si>
  <si>
    <t>Kg/MWh</t>
  </si>
  <si>
    <t>CCGT-CCS</t>
  </si>
  <si>
    <t>Kg/GJ</t>
  </si>
  <si>
    <t>kton/PJ</t>
  </si>
  <si>
    <t>UPWRCO2SCR</t>
  </si>
  <si>
    <t>UPWRCO2SCD</t>
  </si>
  <si>
    <t>Coal</t>
  </si>
  <si>
    <t>coal-CCS</t>
  </si>
  <si>
    <t>Captured</t>
  </si>
  <si>
    <t>CO2SP Capture Lime</t>
  </si>
  <si>
    <t>UCO2SPLIM</t>
  </si>
  <si>
    <t>INMLIMTHF</t>
  </si>
  <si>
    <t>Industry - NMM- Lime - Thermal Fuel</t>
  </si>
  <si>
    <t>CO2SPLIM</t>
  </si>
  <si>
    <t>Process Emissions Lime South Africa</t>
  </si>
  <si>
    <t>PWRCO2S Power Sector Capture - Retrofit</t>
  </si>
  <si>
    <t>PJ,PJa</t>
  </si>
  <si>
    <t>UDACCO2S2</t>
  </si>
  <si>
    <t>CO2S</t>
  </si>
  <si>
    <t>Direct Air Capture for CO2S (cheaper option)</t>
  </si>
  <si>
    <t>CO2SCCEM</t>
  </si>
  <si>
    <t>Combustion Emissions - CEM South Africa</t>
  </si>
  <si>
    <t>CO2SCLIM</t>
  </si>
  <si>
    <t>Combustion Emissions - Lime South Africa</t>
  </si>
  <si>
    <t>Life</t>
  </si>
  <si>
    <t>NCAP_TLIFE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</si>
</sst>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#,##0.0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1"/>
      <name val="Arial"/>
      <family val="2"/>
    </font>
    <font>
      <b/>
      <sz val="13"/>
      <color theme="3"/>
      <name val="Calibri"/>
      <family val="2"/>
      <scheme val="minor"/>
    </font>
    <font>
      <sz val="8"/>
      <color theme="5"/>
      <name val="Arial"/>
      <family val="2"/>
    </font>
    <font>
      <sz val="11"/>
      <color rgb="FF3F3F76"/>
      <name val="Calibri"/>
      <family val="2"/>
      <scheme val="minor"/>
    </font>
    <font>
      <sz val="9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22" fillId="0" borderId="0"/>
    <xf numFmtId="0" fontId="22" fillId="0" borderId="0"/>
    <xf numFmtId="0" fontId="22" fillId="0" borderId="0"/>
    <xf numFmtId="0" fontId="15" fillId="0" borderId="0"/>
    <xf numFmtId="0" fontId="22" fillId="0" borderId="0"/>
    <xf numFmtId="164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15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4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164" fontId="14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9" fillId="0" borderId="13" applyNumberFormat="0" applyFill="0" applyAlignment="0" applyProtection="0"/>
    <xf numFmtId="0" fontId="41" fillId="4" borderId="12" applyNumberFormat="0" applyAlignment="0" applyProtection="0"/>
    <xf numFmtId="0" fontId="1" fillId="0" borderId="0"/>
  </cellStyleXfs>
  <cellXfs count="132">
    <xf numFmtId="0" fontId="0" fillId="0" borderId="0" xfId="0"/>
    <xf numFmtId="0" fontId="16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7" fillId="0" borderId="0" xfId="0" applyFont="1"/>
    <xf numFmtId="0" fontId="18" fillId="0" borderId="0" xfId="0" applyFont="1" applyAlignment="1">
      <alignment horizontal="center" wrapText="1"/>
    </xf>
    <xf numFmtId="0" fontId="17" fillId="0" borderId="0" xfId="0" applyFont="1" applyFill="1"/>
    <xf numFmtId="0" fontId="16" fillId="0" borderId="0" xfId="1" applyFont="1"/>
    <xf numFmtId="0" fontId="22" fillId="0" borderId="0" xfId="1"/>
    <xf numFmtId="0" fontId="19" fillId="0" borderId="0" xfId="1" applyFont="1"/>
    <xf numFmtId="0" fontId="25" fillId="0" borderId="0" xfId="1" applyFont="1" applyFill="1"/>
    <xf numFmtId="0" fontId="18" fillId="0" borderId="0" xfId="1" applyFont="1"/>
    <xf numFmtId="0" fontId="19" fillId="0" borderId="0" xfId="0" applyFont="1" applyFill="1"/>
    <xf numFmtId="0" fontId="26" fillId="0" borderId="0" xfId="0" applyFont="1" applyFill="1"/>
    <xf numFmtId="0" fontId="26" fillId="0" borderId="0" xfId="0" applyFont="1"/>
    <xf numFmtId="0" fontId="27" fillId="0" borderId="0" xfId="0" applyFont="1" applyFill="1"/>
    <xf numFmtId="0" fontId="28" fillId="0" borderId="0" xfId="0" applyFont="1" applyFill="1"/>
    <xf numFmtId="0" fontId="25" fillId="0" borderId="0" xfId="1" applyFont="1"/>
    <xf numFmtId="0" fontId="20" fillId="0" borderId="0" xfId="1" applyFont="1"/>
    <xf numFmtId="0" fontId="27" fillId="0" borderId="0" xfId="1" applyFont="1" applyFill="1"/>
    <xf numFmtId="0" fontId="19" fillId="0" borderId="0" xfId="1" applyFont="1" applyFill="1"/>
    <xf numFmtId="0" fontId="28" fillId="0" borderId="0" xfId="1" applyFont="1" applyFill="1"/>
    <xf numFmtId="49" fontId="27" fillId="0" borderId="0" xfId="0" applyNumberFormat="1" applyFont="1" applyFill="1" applyAlignment="1">
      <alignment horizontal="left"/>
    </xf>
    <xf numFmtId="0" fontId="29" fillId="0" borderId="0" xfId="1" applyFont="1" applyFill="1"/>
    <xf numFmtId="0" fontId="23" fillId="0" borderId="0" xfId="1" applyFont="1" applyFill="1" applyAlignment="1">
      <alignment horizontal="center"/>
    </xf>
    <xf numFmtId="0" fontId="19" fillId="0" borderId="0" xfId="1" applyFont="1" applyFill="1" applyAlignment="1">
      <alignment horizontal="center"/>
    </xf>
    <xf numFmtId="0" fontId="18" fillId="0" borderId="0" xfId="1" applyFont="1" applyFill="1"/>
    <xf numFmtId="0" fontId="22" fillId="0" borderId="0" xfId="1" applyFill="1"/>
    <xf numFmtId="0" fontId="16" fillId="0" borderId="0" xfId="1" applyFont="1" applyFill="1"/>
    <xf numFmtId="0" fontId="0" fillId="0" borderId="0" xfId="0" applyFill="1"/>
    <xf numFmtId="0" fontId="19" fillId="0" borderId="0" xfId="1" applyFont="1" applyFill="1" applyAlignment="1">
      <alignment horizontal="center" wrapText="1"/>
    </xf>
    <xf numFmtId="0" fontId="25" fillId="0" borderId="0" xfId="0" applyFont="1" applyFill="1"/>
    <xf numFmtId="0" fontId="28" fillId="3" borderId="0" xfId="0" applyFont="1" applyFill="1"/>
    <xf numFmtId="0" fontId="28" fillId="3" borderId="0" xfId="1" applyFont="1" applyFill="1"/>
    <xf numFmtId="0" fontId="25" fillId="0" borderId="0" xfId="0" applyFont="1"/>
    <xf numFmtId="0" fontId="19" fillId="0" borderId="0" xfId="0" applyFont="1" applyAlignment="1">
      <alignment horizontal="center"/>
    </xf>
    <xf numFmtId="0" fontId="27" fillId="0" borderId="0" xfId="0" applyFont="1" applyFill="1" applyAlignment="1">
      <alignment horizontal="center"/>
    </xf>
    <xf numFmtId="0" fontId="31" fillId="0" borderId="0" xfId="3" applyFont="1"/>
    <xf numFmtId="0" fontId="19" fillId="0" borderId="0" xfId="3" applyFont="1" applyFill="1"/>
    <xf numFmtId="0" fontId="19" fillId="0" borderId="0" xfId="2" applyFont="1" applyFill="1" applyAlignment="1">
      <alignment horizontal="center"/>
    </xf>
    <xf numFmtId="0" fontId="19" fillId="0" borderId="0" xfId="2" applyFont="1" applyFill="1"/>
    <xf numFmtId="0" fontId="19" fillId="0" borderId="0" xfId="2" applyFont="1"/>
    <xf numFmtId="0" fontId="32" fillId="0" borderId="0" xfId="1" applyFont="1" applyFill="1"/>
    <xf numFmtId="0" fontId="33" fillId="0" borderId="0" xfId="2" applyFont="1"/>
    <xf numFmtId="0" fontId="29" fillId="0" borderId="0" xfId="2" applyFont="1" applyFill="1"/>
    <xf numFmtId="0" fontId="28" fillId="0" borderId="0" xfId="2" applyFont="1" applyFill="1" applyAlignment="1">
      <alignment horizontal="center"/>
    </xf>
    <xf numFmtId="0" fontId="19" fillId="0" borderId="0" xfId="2" applyFont="1" applyAlignment="1">
      <alignment horizontal="center"/>
    </xf>
    <xf numFmtId="166" fontId="19" fillId="0" borderId="0" xfId="2" applyNumberFormat="1" applyFont="1" applyFill="1"/>
    <xf numFmtId="0" fontId="28" fillId="0" borderId="0" xfId="2" applyFont="1" applyFill="1"/>
    <xf numFmtId="0" fontId="14" fillId="0" borderId="0" xfId="12"/>
    <xf numFmtId="0" fontId="14" fillId="0" borderId="0" xfId="12" applyBorder="1"/>
    <xf numFmtId="0" fontId="14" fillId="0" borderId="5" xfId="12" applyBorder="1" applyAlignment="1">
      <alignment horizontal="center"/>
    </xf>
    <xf numFmtId="0" fontId="14" fillId="0" borderId="0" xfId="12" applyBorder="1" applyAlignment="1">
      <alignment horizontal="center"/>
    </xf>
    <xf numFmtId="0" fontId="14" fillId="0" borderId="10" xfId="12" applyBorder="1" applyAlignment="1">
      <alignment horizontal="center"/>
    </xf>
    <xf numFmtId="0" fontId="14" fillId="0" borderId="0" xfId="12" applyAlignment="1">
      <alignment horizontal="center"/>
    </xf>
    <xf numFmtId="0" fontId="14" fillId="0" borderId="9" xfId="12" applyBorder="1" applyAlignment="1">
      <alignment horizontal="center"/>
    </xf>
    <xf numFmtId="0" fontId="14" fillId="0" borderId="10" xfId="12" applyBorder="1"/>
    <xf numFmtId="0" fontId="14" fillId="0" borderId="8" xfId="12" applyBorder="1"/>
    <xf numFmtId="0" fontId="14" fillId="0" borderId="8" xfId="12" applyBorder="1" applyAlignment="1">
      <alignment horizontal="center"/>
    </xf>
    <xf numFmtId="0" fontId="14" fillId="0" borderId="7" xfId="12" applyBorder="1"/>
    <xf numFmtId="0" fontId="14" fillId="0" borderId="9" xfId="12" applyBorder="1"/>
    <xf numFmtId="0" fontId="14" fillId="0" borderId="3" xfId="12" applyBorder="1" applyAlignment="1">
      <alignment horizontal="center"/>
    </xf>
    <xf numFmtId="0" fontId="14" fillId="0" borderId="1" xfId="12" applyBorder="1" applyAlignment="1">
      <alignment horizontal="center"/>
    </xf>
    <xf numFmtId="0" fontId="14" fillId="0" borderId="6" xfId="12" applyBorder="1" applyAlignment="1">
      <alignment horizontal="center"/>
    </xf>
    <xf numFmtId="0" fontId="36" fillId="0" borderId="11" xfId="12" applyFont="1" applyBorder="1" applyAlignment="1">
      <alignment horizontal="center"/>
    </xf>
    <xf numFmtId="0" fontId="37" fillId="0" borderId="11" xfId="12" applyFont="1" applyBorder="1" applyAlignment="1">
      <alignment horizontal="center"/>
    </xf>
    <xf numFmtId="0" fontId="14" fillId="0" borderId="5" xfId="12" applyBorder="1"/>
    <xf numFmtId="0" fontId="35" fillId="0" borderId="10" xfId="12" applyFont="1" applyBorder="1" applyAlignment="1">
      <alignment horizontal="center"/>
    </xf>
    <xf numFmtId="0" fontId="14" fillId="0" borderId="5" xfId="12" applyBorder="1" applyAlignment="1">
      <alignment horizontal="center" textRotation="90"/>
    </xf>
    <xf numFmtId="0" fontId="14" fillId="0" borderId="0" xfId="12" applyAlignment="1">
      <alignment horizontal="center" textRotation="90"/>
    </xf>
    <xf numFmtId="0" fontId="22" fillId="0" borderId="0" xfId="0" applyFont="1"/>
    <xf numFmtId="0" fontId="13" fillId="0" borderId="5" xfId="12" applyFont="1" applyBorder="1" applyAlignment="1">
      <alignment horizontal="center" textRotation="90"/>
    </xf>
    <xf numFmtId="0" fontId="39" fillId="0" borderId="13" xfId="18"/>
    <xf numFmtId="2" fontId="19" fillId="0" borderId="0" xfId="2" applyNumberFormat="1" applyFont="1"/>
    <xf numFmtId="2" fontId="40" fillId="0" borderId="0" xfId="2" applyNumberFormat="1" applyFont="1"/>
    <xf numFmtId="2" fontId="19" fillId="0" borderId="0" xfId="0" applyNumberFormat="1" applyFont="1"/>
    <xf numFmtId="0" fontId="28" fillId="0" borderId="0" xfId="2" applyFont="1" applyFill="1" applyAlignment="1">
      <alignment wrapText="1"/>
    </xf>
    <xf numFmtId="0" fontId="19" fillId="0" borderId="0" xfId="2" applyFont="1" applyFill="1" applyAlignment="1">
      <alignment wrapText="1"/>
    </xf>
    <xf numFmtId="165" fontId="19" fillId="0" borderId="0" xfId="2" applyNumberFormat="1" applyFont="1" applyFill="1"/>
    <xf numFmtId="165" fontId="19" fillId="0" borderId="0" xfId="0" applyNumberFormat="1" applyFont="1"/>
    <xf numFmtId="0" fontId="41" fillId="4" borderId="12" xfId="19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left"/>
    </xf>
    <xf numFmtId="0" fontId="19" fillId="0" borderId="0" xfId="2" applyFont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center"/>
    </xf>
    <xf numFmtId="0" fontId="12" fillId="0" borderId="5" xfId="12" applyFont="1" applyBorder="1" applyAlignment="1">
      <alignment horizontal="center" textRotation="90"/>
    </xf>
    <xf numFmtId="0" fontId="11" fillId="0" borderId="5" xfId="12" applyFont="1" applyBorder="1" applyAlignment="1">
      <alignment horizontal="center" textRotation="90"/>
    </xf>
    <xf numFmtId="0" fontId="10" fillId="0" borderId="5" xfId="12" applyFont="1" applyBorder="1" applyAlignment="1">
      <alignment horizontal="center" textRotation="90"/>
    </xf>
    <xf numFmtId="0" fontId="9" fillId="0" borderId="0" xfId="12" applyFont="1"/>
    <xf numFmtId="0" fontId="9" fillId="0" borderId="5" xfId="12" applyFont="1" applyBorder="1" applyAlignment="1">
      <alignment horizontal="center" textRotation="90"/>
    </xf>
    <xf numFmtId="0" fontId="8" fillId="0" borderId="5" xfId="12" applyFont="1" applyBorder="1" applyAlignment="1">
      <alignment horizontal="center" textRotation="90"/>
    </xf>
    <xf numFmtId="0" fontId="7" fillId="0" borderId="0" xfId="12" applyFont="1" applyAlignment="1">
      <alignment horizontal="center"/>
    </xf>
    <xf numFmtId="0" fontId="7" fillId="0" borderId="9" xfId="12" applyFont="1" applyBorder="1" applyAlignment="1">
      <alignment horizontal="center"/>
    </xf>
    <xf numFmtId="0" fontId="7" fillId="0" borderId="10" xfId="12" applyFont="1" applyBorder="1"/>
    <xf numFmtId="0" fontId="7" fillId="0" borderId="10" xfId="12" applyFont="1" applyBorder="1" applyAlignment="1">
      <alignment horizontal="center"/>
    </xf>
    <xf numFmtId="3" fontId="0" fillId="0" borderId="0" xfId="0" applyNumberFormat="1"/>
    <xf numFmtId="0" fontId="22" fillId="0" borderId="0" xfId="0" applyFont="1" applyAlignment="1">
      <alignment wrapText="1"/>
    </xf>
    <xf numFmtId="0" fontId="7" fillId="0" borderId="5" xfId="12" applyFont="1" applyBorder="1" applyAlignment="1">
      <alignment horizontal="center" textRotation="90"/>
    </xf>
    <xf numFmtId="0" fontId="6" fillId="0" borderId="5" xfId="12" applyFont="1" applyBorder="1" applyAlignment="1">
      <alignment horizontal="center" textRotation="90"/>
    </xf>
    <xf numFmtId="0" fontId="5" fillId="0" borderId="9" xfId="12" applyFont="1" applyBorder="1" applyAlignment="1">
      <alignment horizontal="center"/>
    </xf>
    <xf numFmtId="0" fontId="5" fillId="0" borderId="5" xfId="12" applyFont="1" applyBorder="1" applyAlignment="1">
      <alignment horizontal="center" textRotation="90"/>
    </xf>
    <xf numFmtId="0" fontId="14" fillId="0" borderId="14" xfId="12" applyBorder="1" applyAlignment="1">
      <alignment horizontal="center"/>
    </xf>
    <xf numFmtId="0" fontId="14" fillId="0" borderId="15" xfId="12" applyBorder="1" applyAlignment="1">
      <alignment horizontal="center"/>
    </xf>
    <xf numFmtId="0" fontId="4" fillId="0" borderId="5" xfId="12" applyFont="1" applyBorder="1" applyAlignment="1">
      <alignment horizontal="center" textRotation="90"/>
    </xf>
    <xf numFmtId="0" fontId="33" fillId="0" borderId="0" xfId="3" applyFont="1"/>
    <xf numFmtId="0" fontId="27" fillId="0" borderId="0" xfId="1" applyFont="1"/>
    <xf numFmtId="0" fontId="28" fillId="0" borderId="0" xfId="1" applyFont="1"/>
    <xf numFmtId="0" fontId="14" fillId="0" borderId="4" xfId="12" applyBorder="1"/>
    <xf numFmtId="0" fontId="3" fillId="0" borderId="9" xfId="12" applyFont="1" applyBorder="1" applyAlignment="1">
      <alignment horizontal="center"/>
    </xf>
    <xf numFmtId="0" fontId="3" fillId="0" borderId="5" xfId="12" applyFont="1" applyBorder="1" applyAlignment="1">
      <alignment horizontal="center" textRotation="90"/>
    </xf>
    <xf numFmtId="165" fontId="19" fillId="0" borderId="0" xfId="2" applyNumberFormat="1" applyFont="1"/>
    <xf numFmtId="167" fontId="0" fillId="0" borderId="0" xfId="0" applyNumberFormat="1"/>
    <xf numFmtId="0" fontId="19" fillId="0" borderId="0" xfId="0" applyFont="1" applyAlignment="1">
      <alignment wrapText="1"/>
    </xf>
    <xf numFmtId="0" fontId="42" fillId="0" borderId="0" xfId="0" applyFont="1" applyAlignment="1">
      <alignment vertical="center"/>
    </xf>
    <xf numFmtId="1" fontId="19" fillId="0" borderId="0" xfId="0" applyNumberFormat="1" applyFont="1" applyAlignment="1">
      <alignment horizontal="center"/>
    </xf>
    <xf numFmtId="1" fontId="19" fillId="0" borderId="0" xfId="2" applyNumberFormat="1" applyFont="1"/>
    <xf numFmtId="0" fontId="2" fillId="0" borderId="9" xfId="12" applyFont="1" applyBorder="1" applyAlignment="1">
      <alignment horizontal="center"/>
    </xf>
    <xf numFmtId="0" fontId="1" fillId="0" borderId="9" xfId="12" applyFont="1" applyBorder="1" applyAlignment="1">
      <alignment horizontal="center"/>
    </xf>
    <xf numFmtId="0" fontId="1" fillId="0" borderId="5" xfId="12" applyFont="1" applyBorder="1" applyAlignment="1">
      <alignment horizontal="center" textRotation="90"/>
    </xf>
    <xf numFmtId="0" fontId="19" fillId="0" borderId="0" xfId="2" applyFont="1" applyAlignment="1">
      <alignment wrapText="1"/>
    </xf>
    <xf numFmtId="0" fontId="28" fillId="0" borderId="0" xfId="2" applyFont="1"/>
  </cellXfs>
  <cellStyles count="21"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8" builtinId="17"/>
    <cellStyle name="Hyperlink 2" xfId="11" xr:uid="{00000000-0005-0000-0000-000003000000}"/>
    <cellStyle name="Input" xfId="19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Normal 8" xfId="20" xr:uid="{A8996BB4-3973-4843-9F73-13EC9E49C2F8}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png"/><Relationship Id="rId1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7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0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10" Type="http://schemas.openxmlformats.org/officeDocument/2006/relationships/image" Target="../media/image57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image" Target="../media/image69.emf"/><Relationship Id="rId7" Type="http://schemas.openxmlformats.org/officeDocument/2006/relationships/image" Target="../media/image73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93.emf"/><Relationship Id="rId3" Type="http://schemas.openxmlformats.org/officeDocument/2006/relationships/image" Target="../media/image88.emf"/><Relationship Id="rId7" Type="http://schemas.openxmlformats.org/officeDocument/2006/relationships/image" Target="../media/image92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6" Type="http://schemas.openxmlformats.org/officeDocument/2006/relationships/image" Target="../media/image91.emf"/><Relationship Id="rId5" Type="http://schemas.openxmlformats.org/officeDocument/2006/relationships/image" Target="../media/image90.emf"/><Relationship Id="rId10" Type="http://schemas.openxmlformats.org/officeDocument/2006/relationships/image" Target="../media/image85.emf"/><Relationship Id="rId4" Type="http://schemas.openxmlformats.org/officeDocument/2006/relationships/image" Target="../media/image89.emf"/><Relationship Id="rId9" Type="http://schemas.openxmlformats.org/officeDocument/2006/relationships/image" Target="../media/image9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2.emf"/><Relationship Id="rId3" Type="http://schemas.openxmlformats.org/officeDocument/2006/relationships/image" Target="../media/image97.emf"/><Relationship Id="rId7" Type="http://schemas.openxmlformats.org/officeDocument/2006/relationships/image" Target="../media/image101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3" Type="http://schemas.openxmlformats.org/officeDocument/2006/relationships/image" Target="../media/image106.emf"/><Relationship Id="rId7" Type="http://schemas.openxmlformats.org/officeDocument/2006/relationships/image" Target="../media/image110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6" Type="http://schemas.openxmlformats.org/officeDocument/2006/relationships/image" Target="../media/image109.emf"/><Relationship Id="rId5" Type="http://schemas.openxmlformats.org/officeDocument/2006/relationships/image" Target="../media/image108.emf"/><Relationship Id="rId10" Type="http://schemas.openxmlformats.org/officeDocument/2006/relationships/image" Target="../media/image103.emf"/><Relationship Id="rId4" Type="http://schemas.openxmlformats.org/officeDocument/2006/relationships/image" Target="../media/image107.emf"/><Relationship Id="rId9" Type="http://schemas.openxmlformats.org/officeDocument/2006/relationships/image" Target="../media/image1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5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6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6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6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7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7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67937" name="cmdSpecifySets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A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67938" name="cmdCheckCommoditiesSheet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A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67939" name="cmdCommUnit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A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B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B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B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B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B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B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B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13</xdr:col>
      <xdr:colOff>494273</xdr:colOff>
      <xdr:row>16</xdr:row>
      <xdr:rowOff>56859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323850"/>
          <a:ext cx="8219048" cy="232380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27</xdr:col>
      <xdr:colOff>180114</xdr:colOff>
      <xdr:row>9</xdr:row>
      <xdr:rowOff>133171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5" y="161925"/>
          <a:ext cx="6885714" cy="1428571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</xdr:colOff>
      <xdr:row>9</xdr:row>
      <xdr:rowOff>152400</xdr:rowOff>
    </xdr:from>
    <xdr:to>
      <xdr:col>27</xdr:col>
      <xdr:colOff>237258</xdr:colOff>
      <xdr:row>28</xdr:row>
      <xdr:rowOff>151975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09725"/>
          <a:ext cx="6933333" cy="340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B1B3113A-9AEB-4223-A956-A0CFC873B37D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2" dT="2021-04-21T08:06:15.39" personId="{B1B3113A-9AEB-4223-A956-A0CFC873B37D}" id="{72D01DA1-25D6-4967-849B-E78A94ADF631}">
    <text>Modelled as Energy for now - as not sure whether efficiency equations apply to ENV/GHG commodities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4" dT="2021-04-23T15:27:01.15" personId="{B1B3113A-9AEB-4223-A956-A0CFC873B37D}" id="{2BA06302-F325-40AE-93BB-69DD146ABAA0}">
    <text>From Parsons Brinckerhoff 2013 adjusted for 2015, energy costs may already be included - so this is a bit on the conservative side</text>
  </threadedComment>
  <threadedComment ref="X11" dT="2021-04-23T15:05:32.63" personId="{B1B3113A-9AEB-4223-A956-A0CFC873B37D}" id="{DDF791D8-DFEA-479B-80CC-930137638027}">
    <text>60kwh/ton CO2 (IEA 2019)?</text>
  </threadedComment>
  <threadedComment ref="Y12" dT="2021-04-23T15:05:47.68" personId="{B1B3113A-9AEB-4223-A956-A0CFC873B37D}" id="{D580312E-16B7-41B7-A7FD-9FE1C37783CC}">
    <text>3 GJ/ton (IEA 2019?)</text>
  </threadedComment>
  <threadedComment ref="H13" dT="2021-04-23T15:07:41.65" personId="{B1B3113A-9AEB-4223-A956-A0CFC873B37D}" id="{A20B0631-D7D0-4E92-A58C-D72A63ED73B0}">
    <text>assuming membrane for now(Plaza, M.G., Martínez, S. and Rubiera, F., 2020. CO2 Capture, Use, and Storage in the Cement Industry: State of the Art and Expectations. Energies, 13(21), p.5692.) 1.2GJe/ton</text>
  </threadedComment>
  <threadedComment ref="H14" dT="2021-04-23T15:07:41.65" personId="{B1B3113A-9AEB-4223-A956-A0CFC873B37D}" id="{98A9E572-CE34-4E3C-8BE4-0A4C9B37DB42}">
    <text>assuming membrane for now (Hägg, M.B.; Lindbråthen, A.; He, X.; Nodeland, S.G.; Cantero, T. Pilot demonstration-reporting on CO2
capture from a cement plant using hollow fiber process. Energy Procedia 2017, 114, 6150–6165)</text>
  </threadedComment>
  <threadedComment ref="H15" dT="2021-05-07T13:54:38.44" personId="{B1B3113A-9AEB-4223-A956-A0CFC873B37D}" id="{FEB1731D-7ABB-4192-921F-B8747FB175B1}">
    <text>It's actually heat + elc input, which has been lumped together here in elc, if split would be of similar magnitude to cement.</text>
  </threadedComment>
  <threadedComment ref="H16" dT="2021-08-26T14:01:44.21" personId="{B1B3113A-9AEB-4223-A956-A0CFC873B37D}" id="{E244C082-D1E8-4736-B537-3CEDDCCA3018}">
    <text>The output of this technology is linked to activity of CCGT-CCS plant via a user constraint.</text>
  </threadedComment>
  <threadedComment ref="K20" dT="2021-09-14T07:42:59.43" personId="{B1B3113A-9AEB-4223-A956-A0CFC873B37D}" id="{49143976-E0AB-419A-B4F6-800C2596CDED}">
    <text>Based on Finnish Plant - needs review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microsoft.com/office/2017/10/relationships/threadedComment" Target="../threadedComments/threadedComment1.xml"/><Relationship Id="rId5" Type="http://schemas.openxmlformats.org/officeDocument/2006/relationships/image" Target="../media/image11.emf"/><Relationship Id="rId10" Type="http://schemas.openxmlformats.org/officeDocument/2006/relationships/comments" Target="../comments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19" Type="http://schemas.microsoft.com/office/2017/10/relationships/threadedComment" Target="../threadedComments/threadedComment2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8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1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61.emf"/><Relationship Id="rId18" Type="http://schemas.openxmlformats.org/officeDocument/2006/relationships/control" Target="../activeX/activeX61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65.emf"/><Relationship Id="rId7" Type="http://schemas.openxmlformats.org/officeDocument/2006/relationships/image" Target="../media/image58.emf"/><Relationship Id="rId12" Type="http://schemas.openxmlformats.org/officeDocument/2006/relationships/control" Target="../activeX/activeX58.xml"/><Relationship Id="rId17" Type="http://schemas.openxmlformats.org/officeDocument/2006/relationships/image" Target="../media/image63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5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23" Type="http://schemas.openxmlformats.org/officeDocument/2006/relationships/image" Target="../media/image66.emf"/><Relationship Id="rId10" Type="http://schemas.openxmlformats.org/officeDocument/2006/relationships/control" Target="../activeX/activeX57.xml"/><Relationship Id="rId19" Type="http://schemas.openxmlformats.org/officeDocument/2006/relationships/image" Target="../media/image64.emf"/><Relationship Id="rId4" Type="http://schemas.openxmlformats.org/officeDocument/2006/relationships/control" Target="../activeX/activeX54.xml"/><Relationship Id="rId9" Type="http://schemas.openxmlformats.org/officeDocument/2006/relationships/image" Target="../media/image59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18" Type="http://schemas.openxmlformats.org/officeDocument/2006/relationships/control" Target="../activeX/activeX71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17" Type="http://schemas.openxmlformats.org/officeDocument/2006/relationships/image" Target="../media/image7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67.xml"/><Relationship Id="rId19" Type="http://schemas.openxmlformats.org/officeDocument/2006/relationships/image" Target="../media/image74.emf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Relationship Id="rId14" Type="http://schemas.openxmlformats.org/officeDocument/2006/relationships/control" Target="../activeX/activeX6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control" Target="../activeX/activeX77.xml"/><Relationship Id="rId18" Type="http://schemas.openxmlformats.org/officeDocument/2006/relationships/image" Target="../media/image82.emf"/><Relationship Id="rId3" Type="http://schemas.openxmlformats.org/officeDocument/2006/relationships/control" Target="../activeX/activeX72.xml"/><Relationship Id="rId21" Type="http://schemas.openxmlformats.org/officeDocument/2006/relationships/control" Target="../activeX/activeX81.xml"/><Relationship Id="rId7" Type="http://schemas.openxmlformats.org/officeDocument/2006/relationships/control" Target="../activeX/activeX74.xml"/><Relationship Id="rId12" Type="http://schemas.openxmlformats.org/officeDocument/2006/relationships/image" Target="../media/image79.emf"/><Relationship Id="rId17" Type="http://schemas.openxmlformats.org/officeDocument/2006/relationships/control" Target="../activeX/activeX79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1" Type="http://schemas.openxmlformats.org/officeDocument/2006/relationships/drawing" Target="../drawings/drawing16.xml"/><Relationship Id="rId6" Type="http://schemas.openxmlformats.org/officeDocument/2006/relationships/image" Target="../media/image76.emf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78.xml"/><Relationship Id="rId10" Type="http://schemas.openxmlformats.org/officeDocument/2006/relationships/image" Target="../media/image78.emf"/><Relationship Id="rId19" Type="http://schemas.openxmlformats.org/officeDocument/2006/relationships/control" Target="../activeX/activeX80.xml"/><Relationship Id="rId4" Type="http://schemas.openxmlformats.org/officeDocument/2006/relationships/image" Target="../media/image75.emf"/><Relationship Id="rId9" Type="http://schemas.openxmlformats.org/officeDocument/2006/relationships/control" Target="../activeX/activeX75.xml"/><Relationship Id="rId14" Type="http://schemas.openxmlformats.org/officeDocument/2006/relationships/image" Target="../media/image80.emf"/><Relationship Id="rId22" Type="http://schemas.openxmlformats.org/officeDocument/2006/relationships/image" Target="../media/image8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control" Target="../activeX/activeX87.xml"/><Relationship Id="rId18" Type="http://schemas.openxmlformats.org/officeDocument/2006/relationships/image" Target="../media/image92.emf"/><Relationship Id="rId3" Type="http://schemas.openxmlformats.org/officeDocument/2006/relationships/control" Target="../activeX/activeX82.xml"/><Relationship Id="rId21" Type="http://schemas.openxmlformats.org/officeDocument/2006/relationships/control" Target="../activeX/activeX91.xml"/><Relationship Id="rId7" Type="http://schemas.openxmlformats.org/officeDocument/2006/relationships/control" Target="../activeX/activeX84.xml"/><Relationship Id="rId12" Type="http://schemas.openxmlformats.org/officeDocument/2006/relationships/image" Target="../media/image89.emf"/><Relationship Id="rId17" Type="http://schemas.openxmlformats.org/officeDocument/2006/relationships/control" Target="../activeX/activeX89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91.emf"/><Relationship Id="rId20" Type="http://schemas.openxmlformats.org/officeDocument/2006/relationships/image" Target="../media/image93.emf"/><Relationship Id="rId1" Type="http://schemas.openxmlformats.org/officeDocument/2006/relationships/drawing" Target="../drawings/drawing17.xml"/><Relationship Id="rId6" Type="http://schemas.openxmlformats.org/officeDocument/2006/relationships/image" Target="../media/image86.emf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3.xml"/><Relationship Id="rId15" Type="http://schemas.openxmlformats.org/officeDocument/2006/relationships/control" Target="../activeX/activeX88.xml"/><Relationship Id="rId10" Type="http://schemas.openxmlformats.org/officeDocument/2006/relationships/image" Target="../media/image88.emf"/><Relationship Id="rId19" Type="http://schemas.openxmlformats.org/officeDocument/2006/relationships/control" Target="../activeX/activeX90.xml"/><Relationship Id="rId4" Type="http://schemas.openxmlformats.org/officeDocument/2006/relationships/image" Target="../media/image85.emf"/><Relationship Id="rId9" Type="http://schemas.openxmlformats.org/officeDocument/2006/relationships/control" Target="../activeX/activeX85.xml"/><Relationship Id="rId14" Type="http://schemas.openxmlformats.org/officeDocument/2006/relationships/image" Target="../media/image90.emf"/><Relationship Id="rId22" Type="http://schemas.openxmlformats.org/officeDocument/2006/relationships/image" Target="../media/image9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image" Target="../media/image99.emf"/><Relationship Id="rId18" Type="http://schemas.openxmlformats.org/officeDocument/2006/relationships/control" Target="../activeX/activeX9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6.emf"/><Relationship Id="rId12" Type="http://schemas.openxmlformats.org/officeDocument/2006/relationships/control" Target="../activeX/activeX96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3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5.xml"/><Relationship Id="rId19" Type="http://schemas.openxmlformats.org/officeDocument/2006/relationships/image" Target="../media/image102.emf"/><Relationship Id="rId4" Type="http://schemas.openxmlformats.org/officeDocument/2006/relationships/control" Target="../activeX/activeX92.xml"/><Relationship Id="rId9" Type="http://schemas.openxmlformats.org/officeDocument/2006/relationships/image" Target="../media/image97.emf"/><Relationship Id="rId14" Type="http://schemas.openxmlformats.org/officeDocument/2006/relationships/control" Target="../activeX/activeX97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07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09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1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10" Type="http://schemas.openxmlformats.org/officeDocument/2006/relationships/control" Target="../activeX/activeX103.xml"/><Relationship Id="rId19" Type="http://schemas.openxmlformats.org/officeDocument/2006/relationships/image" Target="../media/image110.emf"/><Relationship Id="rId4" Type="http://schemas.openxmlformats.org/officeDocument/2006/relationships/control" Target="../activeX/activeX100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/>
  </sheetViews>
  <sheetFormatPr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82" t="s">
        <v>132</v>
      </c>
      <c r="C3" s="82"/>
      <c r="D3" s="82"/>
      <c r="E3" s="80" t="s">
        <v>135</v>
      </c>
    </row>
    <row r="4" spans="2:5" ht="13.5" thickTop="1" x14ac:dyDescent="0.2"/>
    <row r="5" spans="2:5" x14ac:dyDescent="0.2">
      <c r="B5" s="80" t="s">
        <v>133</v>
      </c>
      <c r="C5" s="80" t="s">
        <v>15</v>
      </c>
      <c r="D5" s="80" t="s">
        <v>136</v>
      </c>
    </row>
    <row r="6" spans="2:5" ht="15" x14ac:dyDescent="0.25">
      <c r="B6" s="80" t="s">
        <v>134</v>
      </c>
      <c r="C6" s="80" t="s">
        <v>137</v>
      </c>
      <c r="E6" s="90">
        <v>1</v>
      </c>
    </row>
    <row r="7" spans="2:5" x14ac:dyDescent="0.2">
      <c r="D7" t="str">
        <f ca="1">Commodities_BASE!A2</f>
        <v>Commodities_BASE</v>
      </c>
      <c r="E7" s="91">
        <f>$E$6</f>
        <v>1</v>
      </c>
    </row>
    <row r="8" spans="2:5" x14ac:dyDescent="0.2">
      <c r="D8" t="str">
        <f ca="1">Processes_BASE!A2</f>
        <v>Processes_BASE</v>
      </c>
      <c r="E8" s="91">
        <f>$E$6</f>
        <v>1</v>
      </c>
    </row>
    <row r="9" spans="2:5" x14ac:dyDescent="0.2">
      <c r="D9" t="e">
        <f>#REF!</f>
        <v>#REF!</v>
      </c>
      <c r="E9" s="91">
        <f>$E$6</f>
        <v>1</v>
      </c>
    </row>
    <row r="10" spans="2:5" x14ac:dyDescent="0.2">
      <c r="D10" t="e">
        <f>#REF!</f>
        <v>#REF!</v>
      </c>
      <c r="E10" s="91">
        <f>$E$6</f>
        <v>1</v>
      </c>
    </row>
    <row r="11" spans="2:5" x14ac:dyDescent="0.2">
      <c r="D11" t="str">
        <f ca="1">ProcData_CCS!A2</f>
        <v>ProcData_CCS</v>
      </c>
      <c r="E11" s="91">
        <f>$E$6</f>
        <v>1</v>
      </c>
    </row>
    <row r="12" spans="2:5" x14ac:dyDescent="0.2">
      <c r="E12" s="91"/>
    </row>
    <row r="13" spans="2:5" x14ac:dyDescent="0.2">
      <c r="E13" s="91"/>
    </row>
    <row r="14" spans="2:5" x14ac:dyDescent="0.2">
      <c r="E14" s="91"/>
    </row>
    <row r="15" spans="2:5" x14ac:dyDescent="0.2">
      <c r="E15" s="91"/>
    </row>
    <row r="16" spans="2:5" x14ac:dyDescent="0.2">
      <c r="E16" s="91"/>
    </row>
    <row r="17" spans="5:5" x14ac:dyDescent="0.2">
      <c r="E17" s="91"/>
    </row>
    <row r="18" spans="5:5" x14ac:dyDescent="0.2">
      <c r="E18" s="91"/>
    </row>
    <row r="19" spans="5:5" x14ac:dyDescent="0.2">
      <c r="E19" s="91"/>
    </row>
    <row r="20" spans="5:5" x14ac:dyDescent="0.2">
      <c r="E20" s="91"/>
    </row>
    <row r="21" spans="5:5" x14ac:dyDescent="0.2">
      <c r="E21" s="91"/>
    </row>
    <row r="22" spans="5:5" x14ac:dyDescent="0.2">
      <c r="E22" s="91"/>
    </row>
    <row r="23" spans="5:5" x14ac:dyDescent="0.2">
      <c r="E23" s="91"/>
    </row>
    <row r="24" spans="5:5" x14ac:dyDescent="0.2">
      <c r="E24" s="91"/>
    </row>
    <row r="25" spans="5:5" x14ac:dyDescent="0.2">
      <c r="E25" s="91"/>
    </row>
    <row r="26" spans="5:5" x14ac:dyDescent="0.2">
      <c r="E26" s="91"/>
    </row>
    <row r="27" spans="5:5" x14ac:dyDescent="0.2">
      <c r="E27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B1:AP105"/>
  <sheetViews>
    <sheetView workbookViewId="0">
      <selection activeCell="L2" sqref="L2"/>
    </sheetView>
  </sheetViews>
  <sheetFormatPr defaultColWidth="9.140625" defaultRowHeight="15" x14ac:dyDescent="0.25"/>
  <cols>
    <col min="1" max="1" width="9.140625" style="59"/>
    <col min="2" max="2" width="9.140625" style="59" customWidth="1"/>
    <col min="3" max="3" width="20.7109375" style="59" customWidth="1"/>
    <col min="4" max="16" width="3.5703125" style="59" customWidth="1"/>
    <col min="17" max="17" width="4.5703125" style="59" customWidth="1"/>
    <col min="18" max="18" width="38.42578125" style="59" customWidth="1"/>
    <col min="19" max="19" width="4" style="59" customWidth="1"/>
    <col min="20" max="21" width="3.5703125" style="59" customWidth="1"/>
    <col min="22" max="22" width="3.7109375" style="59" customWidth="1"/>
    <col min="23" max="23" width="3.85546875" style="59" customWidth="1"/>
    <col min="24" max="24" width="4" style="59" customWidth="1"/>
    <col min="25" max="25" width="28.28515625" style="59" customWidth="1"/>
    <col min="26" max="32" width="3.5703125" style="59" customWidth="1"/>
    <col min="33" max="33" width="3.85546875" style="59" customWidth="1"/>
    <col min="34" max="34" width="4" style="59" customWidth="1"/>
    <col min="35" max="35" width="25.5703125" style="59" customWidth="1"/>
    <col min="36" max="42" width="3.5703125" style="59" customWidth="1"/>
    <col min="43" max="16384" width="9.140625" style="59"/>
  </cols>
  <sheetData>
    <row r="1" spans="2:42" x14ac:dyDescent="0.25">
      <c r="Z1" s="99"/>
      <c r="AJ1" s="99"/>
    </row>
    <row r="2" spans="2:42" ht="84" customHeight="1" x14ac:dyDescent="0.25">
      <c r="C2" s="64"/>
      <c r="D2" s="114" t="s">
        <v>200</v>
      </c>
      <c r="E2" s="114" t="s">
        <v>197</v>
      </c>
      <c r="F2" s="108" t="s">
        <v>164</v>
      </c>
      <c r="G2" s="109" t="s">
        <v>172</v>
      </c>
      <c r="H2" s="111" t="s">
        <v>196</v>
      </c>
      <c r="I2" s="111" t="s">
        <v>254</v>
      </c>
      <c r="J2" s="109" t="s">
        <v>193</v>
      </c>
      <c r="K2" s="109" t="s">
        <v>263</v>
      </c>
      <c r="L2" s="129" t="s">
        <v>256</v>
      </c>
      <c r="M2" s="129" t="s">
        <v>265</v>
      </c>
      <c r="N2" s="120" t="s">
        <v>211</v>
      </c>
      <c r="O2" s="120" t="s">
        <v>212</v>
      </c>
      <c r="P2" s="120" t="s">
        <v>172</v>
      </c>
      <c r="Q2" s="79"/>
      <c r="R2" s="64"/>
      <c r="T2" s="109" t="s">
        <v>168</v>
      </c>
      <c r="U2" s="100"/>
      <c r="Z2" s="100"/>
      <c r="AA2" s="100"/>
      <c r="AB2" s="109" t="s">
        <v>169</v>
      </c>
      <c r="AC2" s="81"/>
      <c r="AD2" s="78"/>
      <c r="AE2" s="96"/>
      <c r="AF2" s="97"/>
      <c r="AJ2" s="100"/>
      <c r="AK2" s="100"/>
      <c r="AL2" s="100"/>
      <c r="AM2" s="81"/>
      <c r="AN2" s="78"/>
      <c r="AO2" s="96"/>
      <c r="AP2" s="97"/>
    </row>
    <row r="3" spans="2:42" ht="156.75" customHeight="1" x14ac:dyDescent="0.25">
      <c r="B3" s="60"/>
      <c r="C3" s="64"/>
      <c r="D3" s="114" t="s">
        <v>199</v>
      </c>
      <c r="E3" s="114" t="s">
        <v>198</v>
      </c>
      <c r="F3" s="108" t="s">
        <v>165</v>
      </c>
      <c r="G3" s="109" t="s">
        <v>171</v>
      </c>
      <c r="H3" s="100" t="s">
        <v>195</v>
      </c>
      <c r="I3" s="100" t="s">
        <v>255</v>
      </c>
      <c r="J3" s="120" t="s">
        <v>208</v>
      </c>
      <c r="K3" s="120" t="s">
        <v>264</v>
      </c>
      <c r="L3" s="129" t="s">
        <v>257</v>
      </c>
      <c r="M3" s="129" t="s">
        <v>266</v>
      </c>
      <c r="N3" s="120" t="s">
        <v>209</v>
      </c>
      <c r="O3" s="120" t="s">
        <v>210</v>
      </c>
      <c r="P3" s="120" t="s">
        <v>221</v>
      </c>
      <c r="Q3" s="79"/>
      <c r="R3" s="102" t="s">
        <v>144</v>
      </c>
      <c r="T3" s="108" t="s">
        <v>162</v>
      </c>
      <c r="U3" s="100"/>
      <c r="Y3" s="102" t="s">
        <v>145</v>
      </c>
      <c r="Z3" s="100"/>
      <c r="AA3" s="100"/>
      <c r="AB3" s="109" t="s">
        <v>170</v>
      </c>
      <c r="AC3" s="100"/>
      <c r="AD3" s="78"/>
      <c r="AE3" s="97"/>
      <c r="AF3" s="98"/>
      <c r="AI3" s="102" t="s">
        <v>146</v>
      </c>
      <c r="AJ3" s="100"/>
      <c r="AK3" s="100"/>
      <c r="AL3" s="100"/>
      <c r="AM3" s="100"/>
      <c r="AN3" s="78"/>
      <c r="AO3" s="97"/>
      <c r="AP3" s="98"/>
    </row>
    <row r="4" spans="2:42" x14ac:dyDescent="0.25">
      <c r="C4" s="64"/>
      <c r="D4" s="101"/>
      <c r="E4" s="63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4"/>
      <c r="T4" s="61"/>
      <c r="U4" s="61"/>
      <c r="Z4" s="61"/>
      <c r="AA4" s="61"/>
      <c r="AB4" s="61"/>
      <c r="AC4" s="61"/>
      <c r="AD4" s="61"/>
      <c r="AE4" s="61"/>
      <c r="AF4" s="61"/>
      <c r="AJ4" s="61"/>
      <c r="AK4" s="61"/>
      <c r="AL4" s="61"/>
      <c r="AM4" s="61"/>
      <c r="AN4" s="61"/>
      <c r="AO4" s="61"/>
      <c r="AP4" s="61"/>
    </row>
    <row r="5" spans="2:42" x14ac:dyDescent="0.25">
      <c r="C5" s="64"/>
      <c r="D5" s="101"/>
      <c r="E5" s="63"/>
      <c r="F5" s="63"/>
      <c r="G5" s="63"/>
      <c r="H5" s="63"/>
      <c r="I5" s="63"/>
      <c r="J5" s="63"/>
      <c r="K5" s="61"/>
      <c r="L5" s="61"/>
      <c r="M5" s="61"/>
      <c r="N5" s="68"/>
      <c r="O5" s="68"/>
      <c r="P5" s="68"/>
      <c r="Q5" s="68"/>
      <c r="R5" s="75" t="s">
        <v>192</v>
      </c>
      <c r="S5" s="73"/>
      <c r="T5" s="68"/>
      <c r="U5" s="76"/>
      <c r="Z5" s="61"/>
      <c r="AA5" s="61"/>
      <c r="AB5" s="61"/>
      <c r="AC5" s="61"/>
      <c r="AD5" s="61"/>
      <c r="AE5" s="61"/>
      <c r="AF5" s="61"/>
      <c r="AJ5" s="61"/>
      <c r="AK5" s="61"/>
      <c r="AL5" s="61"/>
      <c r="AM5" s="61"/>
      <c r="AN5" s="61"/>
      <c r="AO5" s="61"/>
      <c r="AP5" s="61"/>
    </row>
    <row r="6" spans="2:42" x14ac:dyDescent="0.25">
      <c r="C6" s="64"/>
      <c r="D6" s="101"/>
      <c r="E6" s="65"/>
      <c r="F6" s="68"/>
      <c r="G6" s="65"/>
      <c r="H6" s="68"/>
      <c r="I6" s="68"/>
      <c r="J6" s="65"/>
      <c r="K6" s="68"/>
      <c r="L6" s="68"/>
      <c r="M6" s="68"/>
      <c r="N6" s="68"/>
      <c r="O6" s="68"/>
      <c r="P6" s="68"/>
      <c r="Q6" s="68"/>
      <c r="R6" s="77"/>
      <c r="S6" s="72"/>
      <c r="T6" s="71"/>
      <c r="U6" s="63"/>
      <c r="Z6" s="61"/>
      <c r="AA6" s="61"/>
      <c r="AB6" s="61"/>
      <c r="AC6" s="61"/>
      <c r="AD6" s="61"/>
      <c r="AE6" s="61"/>
      <c r="AF6" s="61"/>
      <c r="AJ6" s="61"/>
      <c r="AK6" s="61"/>
      <c r="AL6" s="61"/>
      <c r="AM6" s="61"/>
      <c r="AN6" s="61"/>
      <c r="AO6" s="61"/>
      <c r="AP6" s="61"/>
    </row>
    <row r="7" spans="2:42" x14ac:dyDescent="0.25">
      <c r="C7" s="64"/>
      <c r="D7" s="101"/>
      <c r="E7" s="61"/>
      <c r="F7" s="61"/>
      <c r="G7" s="61"/>
      <c r="H7" s="61"/>
      <c r="I7" s="61"/>
      <c r="J7" s="112"/>
      <c r="K7" s="113"/>
      <c r="L7" s="113"/>
      <c r="M7" s="113"/>
      <c r="N7" s="113"/>
      <c r="O7" s="113"/>
      <c r="P7" s="113"/>
      <c r="Q7" s="113"/>
      <c r="R7" s="105"/>
      <c r="U7" s="66"/>
      <c r="Z7" s="61"/>
      <c r="AA7" s="61"/>
      <c r="AB7" s="61"/>
      <c r="AC7" s="61"/>
      <c r="AD7" s="61"/>
      <c r="AE7" s="61"/>
      <c r="AF7" s="61"/>
      <c r="AJ7" s="61"/>
      <c r="AK7" s="61"/>
      <c r="AL7" s="61"/>
      <c r="AM7" s="61"/>
      <c r="AN7" s="61"/>
      <c r="AO7" s="61"/>
      <c r="AP7" s="61"/>
    </row>
    <row r="8" spans="2:42" x14ac:dyDescent="0.25">
      <c r="C8" s="64"/>
      <c r="D8" s="101"/>
      <c r="E8" s="61"/>
      <c r="F8" s="61"/>
      <c r="G8" s="61"/>
      <c r="H8" s="61"/>
      <c r="I8" s="61"/>
      <c r="J8" s="61"/>
      <c r="K8" s="61"/>
      <c r="L8" s="61"/>
      <c r="M8" s="61"/>
      <c r="N8" s="63"/>
      <c r="O8" s="63"/>
      <c r="P8" s="63"/>
      <c r="Q8" s="61"/>
      <c r="R8" s="110" t="s">
        <v>194</v>
      </c>
      <c r="S8" s="64"/>
      <c r="T8" s="62"/>
      <c r="U8" s="70"/>
      <c r="V8" s="69"/>
      <c r="W8" s="69"/>
      <c r="X8" s="67"/>
      <c r="Y8" s="74" t="s">
        <v>201</v>
      </c>
      <c r="Z8" s="65"/>
      <c r="AA8" s="65"/>
      <c r="AB8" s="65"/>
      <c r="AC8" s="63"/>
      <c r="AD8" s="61"/>
      <c r="AE8" s="61"/>
      <c r="AF8" s="61"/>
      <c r="AJ8" s="61"/>
      <c r="AK8" s="61"/>
      <c r="AL8" s="61"/>
      <c r="AM8" s="61"/>
      <c r="AN8" s="61"/>
      <c r="AO8" s="61"/>
      <c r="AP8" s="61"/>
    </row>
    <row r="9" spans="2:42" x14ac:dyDescent="0.25">
      <c r="C9" s="64"/>
      <c r="D9" s="10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2"/>
      <c r="S9" s="62"/>
      <c r="T9" s="61"/>
      <c r="U9" s="66"/>
      <c r="Y9" s="103" t="s">
        <v>163</v>
      </c>
      <c r="Z9" s="61"/>
      <c r="AA9" s="61"/>
      <c r="AB9" s="61"/>
      <c r="AC9" s="61"/>
      <c r="AD9" s="61"/>
      <c r="AE9" s="61"/>
      <c r="AF9" s="61"/>
      <c r="AJ9" s="61"/>
      <c r="AK9" s="61"/>
      <c r="AL9" s="61"/>
      <c r="AM9" s="61"/>
      <c r="AN9" s="61"/>
      <c r="AO9" s="61"/>
      <c r="AP9" s="61"/>
    </row>
    <row r="10" spans="2:42" x14ac:dyDescent="0.25">
      <c r="C10" s="64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2"/>
      <c r="R10" s="60"/>
      <c r="S10" s="62"/>
      <c r="T10" s="61"/>
      <c r="U10" s="66"/>
      <c r="Z10" s="61"/>
      <c r="AA10" s="61"/>
      <c r="AB10" s="61"/>
      <c r="AC10" s="65"/>
      <c r="AD10" s="68"/>
      <c r="AE10" s="68"/>
      <c r="AF10" s="68"/>
      <c r="AG10" s="69"/>
      <c r="AH10" s="67"/>
      <c r="AI10" s="74" t="s">
        <v>166</v>
      </c>
      <c r="AJ10" s="61"/>
      <c r="AK10" s="61"/>
      <c r="AL10" s="61"/>
      <c r="AM10" s="61"/>
      <c r="AN10" s="61"/>
      <c r="AO10" s="61"/>
      <c r="AP10" s="61"/>
    </row>
    <row r="11" spans="2:42" x14ac:dyDescent="0.25">
      <c r="C11" s="64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2"/>
      <c r="S11" s="64"/>
      <c r="T11" s="61"/>
      <c r="U11" s="66"/>
      <c r="Z11" s="61"/>
      <c r="AA11" s="61"/>
      <c r="AB11" s="61"/>
      <c r="AC11" s="61"/>
      <c r="AD11" s="61"/>
      <c r="AE11" s="61"/>
      <c r="AF11" s="61"/>
      <c r="AI11" s="103" t="s">
        <v>167</v>
      </c>
      <c r="AJ11" s="61"/>
      <c r="AK11" s="61"/>
      <c r="AL11" s="61"/>
      <c r="AM11" s="61"/>
      <c r="AN11" s="61"/>
      <c r="AO11" s="61"/>
      <c r="AP11" s="61"/>
    </row>
    <row r="12" spans="2:42" x14ac:dyDescent="0.25">
      <c r="C12" s="64"/>
      <c r="D12" s="61"/>
      <c r="E12" s="61"/>
      <c r="F12" s="61"/>
      <c r="G12" s="63"/>
      <c r="H12" s="63"/>
      <c r="I12" s="61"/>
      <c r="J12" s="61"/>
      <c r="K12" s="61"/>
      <c r="L12" s="61"/>
      <c r="M12" s="61"/>
      <c r="N12" s="63"/>
      <c r="O12" s="68"/>
      <c r="P12" s="68"/>
      <c r="Q12" s="68"/>
      <c r="R12" s="75" t="s">
        <v>204</v>
      </c>
      <c r="S12" s="73"/>
      <c r="T12" s="68"/>
      <c r="U12" s="66"/>
      <c r="Z12" s="61"/>
      <c r="AA12" s="61"/>
      <c r="AB12" s="61"/>
      <c r="AC12" s="61"/>
      <c r="AD12" s="61"/>
      <c r="AE12" s="61"/>
      <c r="AF12" s="61"/>
      <c r="AJ12" s="61"/>
      <c r="AK12" s="61"/>
      <c r="AL12" s="61"/>
      <c r="AM12" s="61"/>
      <c r="AN12" s="61"/>
      <c r="AO12" s="61"/>
      <c r="AP12" s="61"/>
    </row>
    <row r="13" spans="2:42" x14ac:dyDescent="0.25">
      <c r="C13" s="64"/>
      <c r="D13" s="61"/>
      <c r="E13" s="61"/>
      <c r="F13" s="65"/>
      <c r="G13" s="65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77"/>
      <c r="S13" s="72"/>
      <c r="T13" s="71"/>
      <c r="U13" s="66"/>
      <c r="Z13" s="61"/>
      <c r="AA13" s="61"/>
      <c r="AB13" s="61"/>
      <c r="AC13" s="61"/>
      <c r="AD13" s="61"/>
      <c r="AE13" s="61"/>
      <c r="AF13" s="61"/>
      <c r="AJ13" s="61"/>
      <c r="AK13" s="61"/>
      <c r="AL13" s="61"/>
      <c r="AM13" s="61"/>
      <c r="AN13" s="61"/>
      <c r="AO13" s="61"/>
      <c r="AP13" s="61"/>
    </row>
    <row r="14" spans="2:42" x14ac:dyDescent="0.25">
      <c r="C14" s="64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2"/>
      <c r="R14" s="105"/>
      <c r="U14" s="66"/>
      <c r="Y14" s="60"/>
      <c r="Z14" s="61"/>
      <c r="AA14" s="61"/>
      <c r="AB14" s="61"/>
      <c r="AC14" s="61"/>
      <c r="AD14" s="61"/>
      <c r="AE14" s="61"/>
      <c r="AF14" s="61"/>
      <c r="AJ14" s="61"/>
      <c r="AK14" s="61"/>
      <c r="AL14" s="61"/>
      <c r="AM14" s="61"/>
      <c r="AN14" s="61"/>
      <c r="AO14" s="61"/>
      <c r="AP14" s="61"/>
    </row>
    <row r="15" spans="2:42" x14ac:dyDescent="0.25">
      <c r="C15" s="64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2"/>
      <c r="R15" s="119" t="s">
        <v>206</v>
      </c>
      <c r="S15" s="64"/>
      <c r="T15" s="62"/>
      <c r="U15" s="66"/>
      <c r="Z15" s="61"/>
      <c r="AA15" s="61"/>
      <c r="AB15" s="61"/>
      <c r="AC15" s="61"/>
      <c r="AD15" s="61"/>
      <c r="AE15" s="61"/>
      <c r="AF15" s="61"/>
      <c r="AJ15" s="61"/>
      <c r="AK15" s="61"/>
      <c r="AL15" s="61"/>
      <c r="AM15" s="61"/>
      <c r="AN15" s="61"/>
      <c r="AO15" s="61"/>
      <c r="AP15" s="61"/>
    </row>
    <row r="16" spans="2:42" x14ac:dyDescent="0.25">
      <c r="C16" s="64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2"/>
      <c r="S16" s="64"/>
      <c r="T16" s="61"/>
      <c r="U16" s="66"/>
      <c r="Z16" s="61"/>
      <c r="AA16" s="61"/>
      <c r="AB16" s="61"/>
      <c r="AC16" s="61"/>
      <c r="AD16" s="61"/>
      <c r="AE16" s="61"/>
      <c r="AF16" s="61"/>
      <c r="AJ16" s="61"/>
      <c r="AK16" s="61"/>
      <c r="AL16" s="61"/>
      <c r="AM16" s="61"/>
      <c r="AN16" s="61"/>
      <c r="AO16" s="61"/>
      <c r="AP16" s="61"/>
    </row>
    <row r="17" spans="3:42" x14ac:dyDescent="0.25">
      <c r="C17" s="64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2"/>
      <c r="S17" s="64"/>
      <c r="T17" s="61"/>
      <c r="U17" s="63"/>
      <c r="Z17" s="61"/>
      <c r="AA17" s="61"/>
      <c r="AB17" s="61"/>
      <c r="AC17" s="61"/>
      <c r="AD17" s="61"/>
      <c r="AE17" s="61"/>
      <c r="AF17" s="61"/>
      <c r="AJ17" s="61"/>
      <c r="AK17" s="61"/>
      <c r="AL17" s="61"/>
      <c r="AM17" s="61"/>
      <c r="AN17" s="61"/>
      <c r="AO17" s="61"/>
      <c r="AP17" s="61"/>
    </row>
    <row r="18" spans="3:42" x14ac:dyDescent="0.25">
      <c r="C18" s="64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2"/>
      <c r="S18" s="64"/>
      <c r="T18" s="61"/>
      <c r="U18" s="63"/>
      <c r="Z18" s="61"/>
      <c r="AA18" s="61"/>
      <c r="AB18" s="61"/>
      <c r="AC18" s="61"/>
      <c r="AD18" s="61"/>
      <c r="AE18" s="61"/>
      <c r="AF18" s="61"/>
      <c r="AJ18" s="61"/>
      <c r="AK18" s="61"/>
      <c r="AL18" s="61"/>
      <c r="AM18" s="61"/>
      <c r="AN18" s="61"/>
      <c r="AO18" s="61"/>
      <c r="AP18" s="61"/>
    </row>
    <row r="19" spans="3:42" x14ac:dyDescent="0.25">
      <c r="C19" s="64"/>
      <c r="D19" s="61"/>
      <c r="E19" s="61"/>
      <c r="F19" s="61"/>
      <c r="G19" s="63"/>
      <c r="H19" s="63"/>
      <c r="I19" s="61"/>
      <c r="J19" s="61"/>
      <c r="K19" s="61"/>
      <c r="L19" s="61"/>
      <c r="M19" s="61"/>
      <c r="N19" s="63"/>
      <c r="O19" s="63"/>
      <c r="P19" s="68"/>
      <c r="Q19" s="68"/>
      <c r="R19" s="75" t="s">
        <v>205</v>
      </c>
      <c r="S19" s="73"/>
      <c r="T19" s="68"/>
      <c r="V19" s="118"/>
      <c r="Z19" s="61"/>
      <c r="AA19" s="61"/>
      <c r="AB19" s="61"/>
      <c r="AC19" s="61"/>
      <c r="AD19" s="61"/>
      <c r="AE19" s="61"/>
      <c r="AF19" s="61"/>
      <c r="AJ19" s="61"/>
      <c r="AK19" s="61"/>
      <c r="AL19" s="61"/>
      <c r="AM19" s="61"/>
      <c r="AN19" s="61"/>
      <c r="AO19" s="61"/>
      <c r="AP19" s="61"/>
    </row>
    <row r="20" spans="3:42" x14ac:dyDescent="0.25">
      <c r="C20" s="64"/>
      <c r="D20" s="61"/>
      <c r="E20" s="61"/>
      <c r="F20" s="65"/>
      <c r="G20" s="65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77"/>
      <c r="S20" s="72"/>
      <c r="T20" s="71"/>
      <c r="V20" s="118"/>
      <c r="Z20" s="61"/>
      <c r="AA20" s="61"/>
      <c r="AB20" s="61"/>
      <c r="AC20" s="61"/>
      <c r="AD20" s="61"/>
      <c r="AE20" s="61"/>
      <c r="AF20" s="61"/>
      <c r="AJ20" s="61"/>
      <c r="AK20" s="61"/>
      <c r="AL20" s="61"/>
      <c r="AM20" s="61"/>
      <c r="AN20" s="61"/>
      <c r="AO20" s="61"/>
      <c r="AP20" s="61"/>
    </row>
    <row r="21" spans="3:42" x14ac:dyDescent="0.25">
      <c r="C21" s="64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2"/>
      <c r="R21" s="105"/>
      <c r="T21" s="76"/>
      <c r="V21" s="118"/>
      <c r="Z21" s="61"/>
      <c r="AA21" s="61"/>
      <c r="AB21" s="61"/>
      <c r="AC21" s="61"/>
      <c r="AD21" s="61"/>
      <c r="AE21" s="61"/>
      <c r="AF21" s="61"/>
      <c r="AJ21" s="61"/>
      <c r="AK21" s="61"/>
      <c r="AL21" s="61"/>
      <c r="AM21" s="61"/>
      <c r="AN21" s="61"/>
      <c r="AO21" s="61"/>
      <c r="AP21" s="61"/>
    </row>
    <row r="22" spans="3:42" x14ac:dyDescent="0.25">
      <c r="C22" s="64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2"/>
      <c r="R22" s="119" t="s">
        <v>207</v>
      </c>
      <c r="S22" s="64"/>
      <c r="T22" s="61"/>
      <c r="V22" s="118"/>
      <c r="Z22" s="61"/>
      <c r="AA22" s="61"/>
      <c r="AB22" s="61"/>
      <c r="AC22" s="61"/>
      <c r="AD22" s="61"/>
      <c r="AE22" s="61"/>
      <c r="AF22" s="61"/>
      <c r="AJ22" s="61"/>
      <c r="AK22" s="61"/>
      <c r="AL22" s="61"/>
      <c r="AM22" s="61"/>
      <c r="AN22" s="61"/>
      <c r="AO22" s="61"/>
      <c r="AP22" s="61"/>
    </row>
    <row r="23" spans="3:42" x14ac:dyDescent="0.25">
      <c r="C23" s="64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2"/>
      <c r="S23" s="64"/>
      <c r="T23" s="61"/>
      <c r="U23" s="63"/>
      <c r="Z23" s="61"/>
      <c r="AA23" s="61"/>
      <c r="AB23" s="61"/>
      <c r="AC23" s="61"/>
      <c r="AD23" s="61"/>
      <c r="AE23" s="61"/>
      <c r="AF23" s="61"/>
      <c r="AJ23" s="61"/>
      <c r="AK23" s="61"/>
      <c r="AL23" s="61"/>
      <c r="AM23" s="61"/>
      <c r="AN23" s="61"/>
      <c r="AO23" s="61"/>
      <c r="AP23" s="61"/>
    </row>
    <row r="24" spans="3:42" x14ac:dyDescent="0.25">
      <c r="C24" s="64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2"/>
      <c r="S24" s="64"/>
      <c r="T24" s="61"/>
      <c r="U24" s="63"/>
      <c r="Z24" s="61"/>
      <c r="AA24" s="61"/>
      <c r="AB24" s="61"/>
      <c r="AC24" s="61"/>
      <c r="AD24" s="61"/>
      <c r="AE24" s="61"/>
      <c r="AF24" s="61"/>
      <c r="AJ24" s="61"/>
      <c r="AK24" s="61"/>
      <c r="AL24" s="61"/>
      <c r="AM24" s="61"/>
      <c r="AN24" s="61"/>
      <c r="AO24" s="61"/>
      <c r="AP24" s="61"/>
    </row>
    <row r="25" spans="3:42" x14ac:dyDescent="0.25">
      <c r="C25" s="64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2"/>
      <c r="S25" s="64"/>
      <c r="T25" s="61"/>
      <c r="U25" s="63"/>
      <c r="Z25" s="61"/>
      <c r="AA25" s="61"/>
      <c r="AB25" s="61"/>
      <c r="AC25" s="61"/>
      <c r="AD25" s="61"/>
      <c r="AE25" s="61"/>
      <c r="AF25" s="61"/>
      <c r="AJ25" s="61"/>
      <c r="AK25" s="61"/>
      <c r="AL25" s="61"/>
      <c r="AM25" s="61"/>
      <c r="AN25" s="61"/>
      <c r="AO25" s="61"/>
      <c r="AP25" s="61"/>
    </row>
    <row r="26" spans="3:42" x14ac:dyDescent="0.25">
      <c r="C26" s="64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70"/>
      <c r="R26" s="75" t="s">
        <v>258</v>
      </c>
      <c r="S26" s="73"/>
      <c r="T26" s="68"/>
      <c r="U26" s="63"/>
      <c r="Z26" s="61"/>
      <c r="AA26" s="61"/>
      <c r="AB26" s="61"/>
      <c r="AC26" s="61"/>
      <c r="AD26" s="61"/>
      <c r="AE26" s="61"/>
      <c r="AF26" s="61"/>
      <c r="AJ26" s="61"/>
      <c r="AK26" s="61"/>
      <c r="AL26" s="61"/>
      <c r="AM26" s="61"/>
      <c r="AN26" s="61"/>
      <c r="AO26" s="61"/>
      <c r="AP26" s="61"/>
    </row>
    <row r="27" spans="3:42" x14ac:dyDescent="0.25">
      <c r="C27" s="64"/>
      <c r="D27" s="61"/>
      <c r="E27" s="61"/>
      <c r="F27" s="61"/>
      <c r="G27" s="63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104"/>
      <c r="S27" s="72"/>
      <c r="T27" s="71"/>
      <c r="U27" s="63"/>
      <c r="Z27" s="61"/>
      <c r="AA27" s="61"/>
      <c r="AB27" s="61"/>
      <c r="AC27" s="61"/>
      <c r="AD27" s="61"/>
      <c r="AE27" s="61"/>
      <c r="AF27" s="61"/>
      <c r="AJ27" s="61"/>
      <c r="AK27" s="61"/>
      <c r="AL27" s="61"/>
      <c r="AM27" s="61"/>
      <c r="AN27" s="61"/>
      <c r="AO27" s="61"/>
      <c r="AP27" s="61"/>
    </row>
    <row r="28" spans="3:42" x14ac:dyDescent="0.25">
      <c r="C28" s="64"/>
      <c r="D28" s="61"/>
      <c r="E28" s="61"/>
      <c r="F28" s="61"/>
      <c r="G28" s="65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104"/>
      <c r="U28" s="63"/>
      <c r="Z28" s="61"/>
      <c r="AA28" s="61"/>
      <c r="AB28" s="61"/>
      <c r="AC28" s="61"/>
      <c r="AD28" s="61"/>
      <c r="AE28" s="61"/>
      <c r="AF28" s="61"/>
      <c r="AJ28" s="61"/>
      <c r="AK28" s="61"/>
      <c r="AL28" s="61"/>
      <c r="AM28" s="61"/>
      <c r="AN28" s="61"/>
      <c r="AO28" s="61"/>
      <c r="AP28" s="61"/>
    </row>
    <row r="29" spans="3:42" x14ac:dyDescent="0.25">
      <c r="C29" s="64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2"/>
      <c r="R29" s="127" t="s">
        <v>247</v>
      </c>
      <c r="S29" s="64"/>
      <c r="T29" s="62"/>
      <c r="U29" s="63"/>
      <c r="Z29" s="61"/>
      <c r="AA29" s="61"/>
      <c r="AB29" s="61"/>
      <c r="AC29" s="61"/>
      <c r="AD29" s="61"/>
      <c r="AE29" s="61"/>
      <c r="AF29" s="61"/>
      <c r="AJ29" s="61"/>
      <c r="AK29" s="61"/>
      <c r="AL29" s="61"/>
      <c r="AM29" s="61"/>
      <c r="AN29" s="61"/>
      <c r="AO29" s="61"/>
      <c r="AP29" s="61"/>
    </row>
    <row r="30" spans="3:42" x14ac:dyDescent="0.25">
      <c r="C30" s="64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2"/>
      <c r="S30" s="64"/>
      <c r="T30" s="61"/>
      <c r="U30" s="63"/>
      <c r="Z30" s="61"/>
      <c r="AA30" s="61"/>
      <c r="AB30" s="61"/>
      <c r="AC30" s="61"/>
      <c r="AD30" s="61"/>
      <c r="AE30" s="61"/>
      <c r="AF30" s="61"/>
      <c r="AJ30" s="61"/>
      <c r="AK30" s="61"/>
      <c r="AL30" s="61"/>
      <c r="AM30" s="61"/>
      <c r="AN30" s="61"/>
      <c r="AO30" s="61"/>
      <c r="AP30" s="61"/>
    </row>
    <row r="31" spans="3:42" x14ac:dyDescent="0.25">
      <c r="C31" s="64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2"/>
      <c r="S31" s="64"/>
      <c r="T31" s="61"/>
      <c r="U31" s="63"/>
      <c r="Z31" s="61"/>
      <c r="AA31" s="61"/>
      <c r="AB31" s="61"/>
      <c r="AC31" s="61"/>
      <c r="AD31" s="61"/>
      <c r="AE31" s="61"/>
      <c r="AF31" s="61"/>
      <c r="AJ31" s="61"/>
      <c r="AK31" s="61"/>
      <c r="AL31" s="61"/>
      <c r="AM31" s="61"/>
      <c r="AN31" s="61"/>
      <c r="AO31" s="61"/>
      <c r="AP31" s="61"/>
    </row>
    <row r="32" spans="3:42" x14ac:dyDescent="0.25">
      <c r="C32" s="64"/>
      <c r="D32" s="61"/>
      <c r="E32" s="61"/>
      <c r="F32" s="61"/>
      <c r="G32" s="61"/>
      <c r="H32" s="61"/>
      <c r="I32" s="61"/>
      <c r="J32" s="65"/>
      <c r="K32" s="68"/>
      <c r="L32" s="68"/>
      <c r="M32" s="68"/>
      <c r="N32" s="68"/>
      <c r="O32" s="68"/>
      <c r="P32" s="68"/>
      <c r="Q32" s="68"/>
      <c r="R32" s="75" t="s">
        <v>252</v>
      </c>
      <c r="S32" s="64"/>
      <c r="T32" s="61"/>
      <c r="U32" s="63"/>
      <c r="Z32" s="61"/>
      <c r="AA32" s="61"/>
      <c r="AB32" s="61"/>
      <c r="AC32" s="61"/>
      <c r="AD32" s="61"/>
      <c r="AE32" s="61"/>
      <c r="AF32" s="61"/>
      <c r="AJ32" s="61"/>
      <c r="AK32" s="61"/>
      <c r="AL32" s="61"/>
      <c r="AM32" s="61"/>
      <c r="AN32" s="61"/>
      <c r="AO32" s="61"/>
      <c r="AP32" s="61"/>
    </row>
    <row r="33" spans="3:42" x14ac:dyDescent="0.25">
      <c r="C33" s="64"/>
      <c r="D33" s="61"/>
      <c r="E33" s="65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77"/>
      <c r="S33" s="73"/>
      <c r="T33" s="68"/>
      <c r="U33" s="63"/>
      <c r="Z33" s="61"/>
      <c r="AA33" s="61"/>
      <c r="AB33" s="61"/>
      <c r="AC33" s="61"/>
      <c r="AD33" s="61"/>
      <c r="AE33" s="61"/>
      <c r="AF33" s="61"/>
      <c r="AJ33" s="61"/>
      <c r="AK33" s="61"/>
      <c r="AL33" s="61"/>
      <c r="AM33" s="61"/>
      <c r="AN33" s="61"/>
      <c r="AO33" s="61"/>
      <c r="AP33" s="61"/>
    </row>
    <row r="34" spans="3:42" x14ac:dyDescent="0.25">
      <c r="C34" s="64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2"/>
      <c r="R34" s="105"/>
      <c r="S34" s="64"/>
      <c r="T34" s="61"/>
      <c r="U34" s="63"/>
      <c r="Z34" s="61"/>
      <c r="AA34" s="61"/>
      <c r="AB34" s="61"/>
      <c r="AC34" s="61"/>
      <c r="AD34" s="61"/>
      <c r="AE34" s="61"/>
      <c r="AF34" s="61"/>
      <c r="AJ34" s="61"/>
      <c r="AK34" s="61"/>
      <c r="AL34" s="61"/>
      <c r="AM34" s="61"/>
      <c r="AN34" s="61"/>
      <c r="AO34" s="61"/>
      <c r="AP34" s="61"/>
    </row>
    <row r="35" spans="3:42" x14ac:dyDescent="0.25">
      <c r="C35" s="64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5"/>
      <c r="O35" s="68"/>
      <c r="P35" s="68"/>
      <c r="Q35" s="68"/>
      <c r="R35" s="128" t="s">
        <v>253</v>
      </c>
      <c r="S35" s="64"/>
      <c r="T35" s="61"/>
      <c r="U35" s="63"/>
      <c r="Z35" s="61"/>
      <c r="AA35" s="61"/>
      <c r="AB35" s="61"/>
      <c r="AC35" s="61"/>
      <c r="AD35" s="61"/>
      <c r="AE35" s="61"/>
      <c r="AF35" s="61"/>
      <c r="AJ35" s="61"/>
      <c r="AK35" s="61"/>
      <c r="AL35" s="61"/>
      <c r="AM35" s="61"/>
      <c r="AN35" s="61"/>
      <c r="AO35" s="61"/>
      <c r="AP35" s="61"/>
    </row>
    <row r="36" spans="3:42" x14ac:dyDescent="0.25">
      <c r="C36" s="64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2"/>
      <c r="S36" s="64"/>
      <c r="T36" s="61"/>
      <c r="U36" s="63"/>
      <c r="Z36" s="61"/>
      <c r="AA36" s="61"/>
      <c r="AB36" s="61"/>
      <c r="AC36" s="61"/>
      <c r="AD36" s="61"/>
      <c r="AE36" s="61"/>
      <c r="AF36" s="61"/>
      <c r="AJ36" s="61"/>
      <c r="AK36" s="61"/>
      <c r="AL36" s="61"/>
      <c r="AM36" s="61"/>
      <c r="AN36" s="61"/>
      <c r="AO36" s="61"/>
      <c r="AP36" s="61"/>
    </row>
    <row r="37" spans="3:42" x14ac:dyDescent="0.25">
      <c r="C37" s="64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2"/>
      <c r="S37" s="64"/>
      <c r="T37" s="61"/>
      <c r="U37" s="63"/>
      <c r="Z37" s="61"/>
      <c r="AA37" s="61"/>
      <c r="AB37" s="61"/>
      <c r="AC37" s="61"/>
      <c r="AD37" s="61"/>
      <c r="AE37" s="61"/>
      <c r="AF37" s="61"/>
      <c r="AJ37" s="61"/>
      <c r="AK37" s="61"/>
      <c r="AL37" s="61"/>
      <c r="AM37" s="61"/>
      <c r="AN37" s="61"/>
      <c r="AO37" s="61"/>
      <c r="AP37" s="61"/>
    </row>
    <row r="38" spans="3:42" x14ac:dyDescent="0.25"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2"/>
      <c r="S38" s="64"/>
      <c r="T38" s="61"/>
      <c r="U38" s="63"/>
      <c r="Z38" s="61"/>
      <c r="AA38" s="61"/>
      <c r="AB38" s="61"/>
      <c r="AC38" s="61"/>
      <c r="AD38" s="61"/>
      <c r="AE38" s="61"/>
      <c r="AF38" s="61"/>
      <c r="AJ38" s="61"/>
      <c r="AK38" s="61"/>
      <c r="AL38" s="61"/>
      <c r="AM38" s="61"/>
      <c r="AN38" s="61"/>
      <c r="AO38" s="61"/>
      <c r="AP38" s="61"/>
    </row>
    <row r="39" spans="3:42" x14ac:dyDescent="0.25"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2"/>
      <c r="S39" s="64"/>
      <c r="T39" s="61"/>
      <c r="U39" s="63"/>
      <c r="Z39" s="61"/>
      <c r="AA39" s="61"/>
      <c r="AB39" s="61"/>
      <c r="AC39" s="61"/>
      <c r="AD39" s="61"/>
      <c r="AE39" s="61"/>
      <c r="AF39" s="61"/>
      <c r="AJ39" s="61"/>
      <c r="AK39" s="61"/>
      <c r="AL39" s="61"/>
      <c r="AM39" s="61"/>
      <c r="AN39" s="61"/>
      <c r="AO39" s="61"/>
      <c r="AP39" s="61"/>
    </row>
    <row r="40" spans="3:42" x14ac:dyDescent="0.25"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2"/>
      <c r="S40" s="64"/>
      <c r="T40" s="61"/>
      <c r="U40" s="63"/>
      <c r="Z40" s="61"/>
      <c r="AA40" s="61"/>
      <c r="AB40" s="61"/>
      <c r="AC40" s="61"/>
      <c r="AD40" s="61"/>
      <c r="AE40" s="61"/>
      <c r="AF40" s="61"/>
      <c r="AJ40" s="61"/>
      <c r="AK40" s="61"/>
      <c r="AL40" s="61"/>
      <c r="AM40" s="61"/>
      <c r="AN40" s="61"/>
      <c r="AO40" s="61"/>
      <c r="AP40" s="61"/>
    </row>
    <row r="41" spans="3:42" x14ac:dyDescent="0.25"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2"/>
      <c r="S41" s="64"/>
      <c r="T41" s="61"/>
      <c r="U41" s="63"/>
      <c r="Z41" s="61"/>
      <c r="AA41" s="61"/>
      <c r="AB41" s="61"/>
      <c r="AC41" s="61"/>
      <c r="AD41" s="61"/>
      <c r="AE41" s="61"/>
      <c r="AF41" s="61"/>
      <c r="AJ41" s="61"/>
      <c r="AK41" s="61"/>
      <c r="AL41" s="61"/>
      <c r="AM41" s="61"/>
      <c r="AN41" s="61"/>
      <c r="AO41" s="61"/>
      <c r="AP41" s="61"/>
    </row>
    <row r="42" spans="3:42" x14ac:dyDescent="0.25"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2"/>
      <c r="S42" s="64"/>
      <c r="T42" s="61"/>
      <c r="U42" s="63"/>
      <c r="Z42" s="61"/>
      <c r="AA42" s="61"/>
      <c r="AB42" s="61"/>
      <c r="AC42" s="61"/>
      <c r="AD42" s="61"/>
      <c r="AE42" s="61"/>
      <c r="AF42" s="61"/>
      <c r="AJ42" s="61"/>
      <c r="AK42" s="61"/>
      <c r="AL42" s="61"/>
      <c r="AM42" s="61"/>
      <c r="AN42" s="61"/>
      <c r="AO42" s="61"/>
      <c r="AP42" s="61"/>
    </row>
    <row r="43" spans="3:42" x14ac:dyDescent="0.25"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2"/>
      <c r="S43" s="64"/>
      <c r="T43" s="61"/>
      <c r="U43" s="63"/>
      <c r="Z43" s="61"/>
      <c r="AA43" s="61"/>
      <c r="AB43" s="61"/>
      <c r="AC43" s="61"/>
      <c r="AD43" s="61"/>
      <c r="AE43" s="61"/>
      <c r="AF43" s="61"/>
      <c r="AJ43" s="61"/>
      <c r="AK43" s="61"/>
      <c r="AL43" s="61"/>
      <c r="AM43" s="61"/>
      <c r="AN43" s="61"/>
      <c r="AO43" s="61"/>
      <c r="AP43" s="61"/>
    </row>
    <row r="44" spans="3:42" x14ac:dyDescent="0.25"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2"/>
      <c r="S44" s="64"/>
      <c r="T44" s="61"/>
      <c r="U44" s="63"/>
      <c r="Z44" s="61"/>
      <c r="AA44" s="61"/>
      <c r="AB44" s="61"/>
      <c r="AC44" s="61"/>
      <c r="AD44" s="61"/>
      <c r="AE44" s="61"/>
      <c r="AF44" s="61"/>
      <c r="AJ44" s="61"/>
      <c r="AK44" s="61"/>
      <c r="AL44" s="61"/>
      <c r="AM44" s="61"/>
      <c r="AN44" s="61"/>
      <c r="AO44" s="61"/>
      <c r="AP44" s="61"/>
    </row>
    <row r="45" spans="3:42" x14ac:dyDescent="0.25"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2"/>
      <c r="S45" s="64"/>
      <c r="T45" s="61"/>
      <c r="U45" s="63"/>
      <c r="Z45" s="61"/>
      <c r="AA45" s="61"/>
      <c r="AB45" s="61"/>
      <c r="AC45" s="61"/>
      <c r="AD45" s="61"/>
      <c r="AE45" s="61"/>
      <c r="AF45" s="61"/>
      <c r="AJ45" s="61"/>
      <c r="AK45" s="61"/>
      <c r="AL45" s="61"/>
      <c r="AM45" s="61"/>
      <c r="AN45" s="61"/>
      <c r="AO45" s="61"/>
      <c r="AP45" s="61"/>
    </row>
    <row r="46" spans="3:42" x14ac:dyDescent="0.25"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2"/>
      <c r="S46" s="64"/>
      <c r="T46" s="61"/>
      <c r="U46" s="63"/>
      <c r="Z46" s="61"/>
      <c r="AA46" s="61"/>
      <c r="AB46" s="61"/>
      <c r="AC46" s="61"/>
      <c r="AD46" s="61"/>
      <c r="AE46" s="61"/>
      <c r="AF46" s="61"/>
      <c r="AJ46" s="61"/>
      <c r="AK46" s="61"/>
      <c r="AL46" s="61"/>
      <c r="AM46" s="61"/>
      <c r="AN46" s="61"/>
      <c r="AO46" s="61"/>
      <c r="AP46" s="61"/>
    </row>
    <row r="47" spans="3:42" x14ac:dyDescent="0.25"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2"/>
      <c r="S47" s="64"/>
      <c r="T47" s="61"/>
      <c r="U47" s="63"/>
      <c r="Z47" s="61"/>
      <c r="AA47" s="61"/>
      <c r="AB47" s="61"/>
      <c r="AC47" s="61"/>
      <c r="AD47" s="61"/>
      <c r="AE47" s="61"/>
      <c r="AF47" s="61"/>
      <c r="AJ47" s="61"/>
      <c r="AK47" s="61"/>
      <c r="AL47" s="61"/>
      <c r="AM47" s="61"/>
      <c r="AN47" s="61"/>
      <c r="AO47" s="61"/>
      <c r="AP47" s="61"/>
    </row>
    <row r="48" spans="3:42" x14ac:dyDescent="0.25"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2"/>
      <c r="S48" s="64"/>
      <c r="T48" s="61"/>
      <c r="U48" s="63"/>
      <c r="Z48" s="61"/>
      <c r="AA48" s="61"/>
      <c r="AB48" s="61"/>
      <c r="AC48" s="61"/>
      <c r="AD48" s="61"/>
      <c r="AE48" s="61"/>
      <c r="AF48" s="61"/>
      <c r="AJ48" s="61"/>
      <c r="AK48" s="61"/>
      <c r="AL48" s="61"/>
      <c r="AM48" s="61"/>
      <c r="AN48" s="61"/>
      <c r="AO48" s="61"/>
      <c r="AP48" s="61"/>
    </row>
    <row r="49" spans="4:42" x14ac:dyDescent="0.25"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2"/>
      <c r="S49" s="64"/>
      <c r="T49" s="61"/>
      <c r="U49" s="63"/>
      <c r="Z49" s="61"/>
      <c r="AA49" s="61"/>
      <c r="AB49" s="61"/>
      <c r="AC49" s="61"/>
      <c r="AD49" s="61"/>
      <c r="AE49" s="61"/>
      <c r="AF49" s="61"/>
      <c r="AJ49" s="61"/>
      <c r="AK49" s="61"/>
      <c r="AL49" s="61"/>
      <c r="AM49" s="61"/>
      <c r="AN49" s="61"/>
      <c r="AO49" s="61"/>
      <c r="AP49" s="61"/>
    </row>
    <row r="50" spans="4:42" x14ac:dyDescent="0.25"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2"/>
      <c r="S50" s="64"/>
      <c r="T50" s="61"/>
      <c r="U50" s="63"/>
      <c r="Z50" s="61"/>
      <c r="AA50" s="61"/>
      <c r="AB50" s="61"/>
      <c r="AC50" s="61"/>
      <c r="AD50" s="61"/>
      <c r="AE50" s="61"/>
      <c r="AF50" s="61"/>
      <c r="AJ50" s="61"/>
      <c r="AK50" s="61"/>
      <c r="AL50" s="61"/>
      <c r="AM50" s="61"/>
      <c r="AN50" s="61"/>
      <c r="AO50" s="61"/>
      <c r="AP50" s="61"/>
    </row>
    <row r="51" spans="4:42" x14ac:dyDescent="0.25"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2"/>
      <c r="S51" s="64"/>
      <c r="T51" s="61"/>
      <c r="U51" s="63"/>
      <c r="Z51" s="61"/>
      <c r="AA51" s="61"/>
      <c r="AB51" s="61"/>
      <c r="AC51" s="61"/>
      <c r="AD51" s="61"/>
      <c r="AE51" s="61"/>
      <c r="AF51" s="61"/>
      <c r="AJ51" s="61"/>
      <c r="AK51" s="61"/>
      <c r="AL51" s="61"/>
      <c r="AM51" s="61"/>
      <c r="AN51" s="61"/>
      <c r="AO51" s="61"/>
      <c r="AP51" s="61"/>
    </row>
    <row r="52" spans="4:42" x14ac:dyDescent="0.25"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2"/>
      <c r="S52" s="64"/>
      <c r="T52" s="61"/>
      <c r="U52" s="63"/>
      <c r="Z52" s="61"/>
      <c r="AA52" s="61"/>
      <c r="AB52" s="61"/>
      <c r="AC52" s="61"/>
      <c r="AD52" s="61"/>
      <c r="AE52" s="61"/>
      <c r="AF52" s="61"/>
      <c r="AJ52" s="61"/>
      <c r="AK52" s="61"/>
      <c r="AL52" s="61"/>
      <c r="AM52" s="61"/>
      <c r="AN52" s="61"/>
      <c r="AO52" s="61"/>
      <c r="AP52" s="61"/>
    </row>
    <row r="53" spans="4:42" x14ac:dyDescent="0.25"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2"/>
      <c r="S53" s="64"/>
      <c r="T53" s="61"/>
      <c r="U53" s="63"/>
      <c r="Z53" s="61"/>
      <c r="AA53" s="61"/>
      <c r="AB53" s="61"/>
      <c r="AC53" s="61"/>
      <c r="AD53" s="61"/>
      <c r="AE53" s="61"/>
      <c r="AF53" s="61"/>
      <c r="AJ53" s="61"/>
      <c r="AK53" s="61"/>
      <c r="AL53" s="61"/>
      <c r="AM53" s="61"/>
      <c r="AN53" s="61"/>
      <c r="AO53" s="61"/>
      <c r="AP53" s="61"/>
    </row>
    <row r="54" spans="4:42" x14ac:dyDescent="0.25"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2"/>
      <c r="S54" s="64"/>
      <c r="T54" s="61"/>
      <c r="U54" s="63"/>
      <c r="Z54" s="61"/>
      <c r="AA54" s="61"/>
      <c r="AB54" s="61"/>
      <c r="AC54" s="61"/>
      <c r="AD54" s="61"/>
      <c r="AE54" s="61"/>
      <c r="AF54" s="61"/>
      <c r="AJ54" s="61"/>
      <c r="AK54" s="61"/>
      <c r="AL54" s="61"/>
      <c r="AM54" s="61"/>
      <c r="AN54" s="61"/>
      <c r="AO54" s="61"/>
      <c r="AP54" s="61"/>
    </row>
    <row r="55" spans="4:42" x14ac:dyDescent="0.25"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2"/>
      <c r="S55" s="64"/>
      <c r="T55" s="61"/>
      <c r="U55" s="63"/>
      <c r="Z55" s="61"/>
      <c r="AA55" s="61"/>
      <c r="AB55" s="61"/>
      <c r="AC55" s="61"/>
      <c r="AD55" s="61"/>
      <c r="AE55" s="61"/>
      <c r="AF55" s="61"/>
      <c r="AJ55" s="61"/>
      <c r="AK55" s="61"/>
      <c r="AL55" s="61"/>
      <c r="AM55" s="61"/>
      <c r="AN55" s="61"/>
      <c r="AO55" s="61"/>
      <c r="AP55" s="61"/>
    </row>
    <row r="56" spans="4:42" x14ac:dyDescent="0.25"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2"/>
      <c r="S56" s="64"/>
      <c r="T56" s="61"/>
      <c r="U56" s="63"/>
      <c r="Z56" s="61"/>
      <c r="AA56" s="61"/>
      <c r="AB56" s="61"/>
      <c r="AC56" s="61"/>
      <c r="AD56" s="61"/>
      <c r="AE56" s="61"/>
      <c r="AF56" s="61"/>
      <c r="AJ56" s="61"/>
      <c r="AK56" s="61"/>
      <c r="AL56" s="61"/>
      <c r="AM56" s="61"/>
      <c r="AN56" s="61"/>
      <c r="AO56" s="61"/>
      <c r="AP56" s="61"/>
    </row>
    <row r="57" spans="4:42" x14ac:dyDescent="0.25"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2"/>
      <c r="S57" s="64"/>
      <c r="T57" s="61"/>
      <c r="U57" s="63"/>
      <c r="Z57" s="61"/>
      <c r="AA57" s="61"/>
      <c r="AB57" s="61"/>
      <c r="AC57" s="61"/>
      <c r="AD57" s="61"/>
      <c r="AE57" s="61"/>
      <c r="AF57" s="61"/>
      <c r="AJ57" s="61"/>
      <c r="AK57" s="61"/>
      <c r="AL57" s="61"/>
      <c r="AM57" s="61"/>
      <c r="AN57" s="61"/>
      <c r="AO57" s="61"/>
      <c r="AP57" s="61"/>
    </row>
    <row r="58" spans="4:42" x14ac:dyDescent="0.25"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2"/>
      <c r="S58" s="64"/>
      <c r="T58" s="61"/>
      <c r="U58" s="63"/>
      <c r="Z58" s="61"/>
      <c r="AA58" s="61"/>
      <c r="AB58" s="61"/>
      <c r="AC58" s="61"/>
      <c r="AD58" s="61"/>
      <c r="AE58" s="61"/>
      <c r="AF58" s="61"/>
      <c r="AJ58" s="61"/>
      <c r="AK58" s="61"/>
      <c r="AL58" s="61"/>
      <c r="AM58" s="61"/>
      <c r="AN58" s="61"/>
      <c r="AO58" s="61"/>
      <c r="AP58" s="61"/>
    </row>
    <row r="59" spans="4:42" x14ac:dyDescent="0.25"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2"/>
      <c r="S59" s="64"/>
      <c r="T59" s="61"/>
      <c r="U59" s="63"/>
      <c r="Z59" s="61"/>
      <c r="AA59" s="61"/>
      <c r="AB59" s="61"/>
      <c r="AC59" s="61"/>
      <c r="AD59" s="61"/>
      <c r="AE59" s="61"/>
      <c r="AF59" s="61"/>
      <c r="AJ59" s="61"/>
      <c r="AK59" s="61"/>
      <c r="AL59" s="61"/>
      <c r="AM59" s="61"/>
      <c r="AN59" s="61"/>
      <c r="AO59" s="61"/>
      <c r="AP59" s="61"/>
    </row>
    <row r="60" spans="4:42" x14ac:dyDescent="0.25"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2"/>
      <c r="S60" s="64"/>
      <c r="T60" s="61"/>
      <c r="U60" s="63"/>
      <c r="Z60" s="61"/>
      <c r="AA60" s="61"/>
      <c r="AB60" s="61"/>
      <c r="AC60" s="61"/>
      <c r="AD60" s="61"/>
      <c r="AE60" s="61"/>
      <c r="AF60" s="61"/>
      <c r="AJ60" s="61"/>
      <c r="AK60" s="61"/>
      <c r="AL60" s="61"/>
      <c r="AM60" s="61"/>
      <c r="AN60" s="61"/>
      <c r="AO60" s="61"/>
      <c r="AP60" s="61"/>
    </row>
    <row r="61" spans="4:42" x14ac:dyDescent="0.25"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2"/>
      <c r="S61" s="64"/>
      <c r="T61" s="61"/>
      <c r="U61" s="63"/>
      <c r="Z61" s="61"/>
      <c r="AA61" s="61"/>
      <c r="AB61" s="61"/>
      <c r="AC61" s="61"/>
      <c r="AD61" s="61"/>
      <c r="AE61" s="61"/>
      <c r="AF61" s="61"/>
      <c r="AJ61" s="61"/>
      <c r="AK61" s="61"/>
      <c r="AL61" s="61"/>
      <c r="AM61" s="61"/>
      <c r="AN61" s="61"/>
      <c r="AO61" s="61"/>
      <c r="AP61" s="61"/>
    </row>
    <row r="62" spans="4:42" x14ac:dyDescent="0.25"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2"/>
      <c r="S62" s="64"/>
      <c r="T62" s="61"/>
      <c r="U62" s="63"/>
      <c r="Z62" s="61"/>
      <c r="AA62" s="61"/>
      <c r="AB62" s="61"/>
      <c r="AC62" s="61"/>
      <c r="AD62" s="61"/>
      <c r="AE62" s="61"/>
      <c r="AF62" s="61"/>
      <c r="AJ62" s="61"/>
      <c r="AK62" s="61"/>
      <c r="AL62" s="61"/>
      <c r="AM62" s="61"/>
      <c r="AN62" s="61"/>
      <c r="AO62" s="61"/>
      <c r="AP62" s="61"/>
    </row>
    <row r="63" spans="4:42" x14ac:dyDescent="0.25"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2"/>
      <c r="S63" s="64"/>
      <c r="T63" s="61"/>
      <c r="U63" s="63"/>
      <c r="Z63" s="61"/>
      <c r="AA63" s="61"/>
      <c r="AB63" s="61"/>
      <c r="AC63" s="61"/>
      <c r="AD63" s="61"/>
      <c r="AE63" s="61"/>
      <c r="AF63" s="61"/>
      <c r="AJ63" s="61"/>
      <c r="AK63" s="61"/>
      <c r="AL63" s="61"/>
      <c r="AM63" s="61"/>
      <c r="AN63" s="61"/>
      <c r="AO63" s="61"/>
      <c r="AP63" s="61"/>
    </row>
    <row r="64" spans="4:42" x14ac:dyDescent="0.25"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2"/>
      <c r="S64" s="64"/>
      <c r="T64" s="61"/>
      <c r="U64" s="63"/>
      <c r="Z64" s="61"/>
      <c r="AA64" s="61"/>
      <c r="AB64" s="61"/>
      <c r="AC64" s="61"/>
      <c r="AD64" s="61"/>
      <c r="AE64" s="61"/>
      <c r="AF64" s="61"/>
      <c r="AJ64" s="61"/>
      <c r="AK64" s="61"/>
      <c r="AL64" s="61"/>
      <c r="AM64" s="61"/>
      <c r="AN64" s="61"/>
      <c r="AO64" s="61"/>
      <c r="AP64" s="61"/>
    </row>
    <row r="65" spans="4:42" x14ac:dyDescent="0.25"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2"/>
      <c r="S65" s="64"/>
      <c r="T65" s="61"/>
      <c r="U65" s="63"/>
      <c r="Z65" s="61"/>
      <c r="AA65" s="61"/>
      <c r="AB65" s="61"/>
      <c r="AC65" s="61"/>
      <c r="AD65" s="61"/>
      <c r="AE65" s="61"/>
      <c r="AF65" s="61"/>
      <c r="AJ65" s="61"/>
      <c r="AK65" s="61"/>
      <c r="AL65" s="61"/>
      <c r="AM65" s="61"/>
      <c r="AN65" s="61"/>
      <c r="AO65" s="61"/>
      <c r="AP65" s="61"/>
    </row>
    <row r="66" spans="4:42" x14ac:dyDescent="0.25"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2"/>
      <c r="S66" s="64"/>
      <c r="T66" s="61"/>
      <c r="U66" s="63"/>
      <c r="Z66" s="61"/>
      <c r="AA66" s="61"/>
      <c r="AB66" s="61"/>
      <c r="AC66" s="61"/>
      <c r="AD66" s="61"/>
      <c r="AE66" s="61"/>
      <c r="AF66" s="61"/>
      <c r="AJ66" s="61"/>
      <c r="AK66" s="61"/>
      <c r="AL66" s="61"/>
      <c r="AM66" s="61"/>
      <c r="AN66" s="61"/>
      <c r="AO66" s="61"/>
      <c r="AP66" s="61"/>
    </row>
    <row r="67" spans="4:42" x14ac:dyDescent="0.25"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2"/>
      <c r="S67" s="64"/>
      <c r="T67" s="61"/>
      <c r="U67" s="63"/>
      <c r="Z67" s="61"/>
      <c r="AA67" s="61"/>
      <c r="AB67" s="61"/>
      <c r="AC67" s="61"/>
      <c r="AD67" s="61"/>
      <c r="AE67" s="61"/>
      <c r="AF67" s="61"/>
      <c r="AJ67" s="61"/>
      <c r="AK67" s="61"/>
      <c r="AL67" s="61"/>
      <c r="AM67" s="61"/>
      <c r="AN67" s="61"/>
      <c r="AO67" s="61"/>
      <c r="AP67" s="61"/>
    </row>
    <row r="68" spans="4:42" x14ac:dyDescent="0.25"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2"/>
      <c r="S68" s="64"/>
      <c r="T68" s="61"/>
      <c r="U68" s="63"/>
      <c r="Z68" s="61"/>
      <c r="AA68" s="61"/>
      <c r="AB68" s="61"/>
      <c r="AC68" s="61"/>
      <c r="AD68" s="61"/>
      <c r="AE68" s="61"/>
      <c r="AF68" s="61"/>
      <c r="AJ68" s="61"/>
      <c r="AK68" s="61"/>
      <c r="AL68" s="61"/>
      <c r="AM68" s="61"/>
      <c r="AN68" s="61"/>
      <c r="AO68" s="61"/>
      <c r="AP68" s="61"/>
    </row>
    <row r="69" spans="4:42" x14ac:dyDescent="0.25"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2"/>
      <c r="S69" s="64"/>
      <c r="T69" s="61"/>
      <c r="U69" s="63"/>
      <c r="Z69" s="61"/>
      <c r="AA69" s="61"/>
      <c r="AB69" s="61"/>
      <c r="AC69" s="61"/>
      <c r="AD69" s="61"/>
      <c r="AE69" s="61"/>
      <c r="AF69" s="61"/>
      <c r="AJ69" s="61"/>
      <c r="AK69" s="61"/>
      <c r="AL69" s="61"/>
      <c r="AM69" s="61"/>
      <c r="AN69" s="61"/>
      <c r="AO69" s="61"/>
      <c r="AP69" s="61"/>
    </row>
    <row r="70" spans="4:42" x14ac:dyDescent="0.25"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2"/>
      <c r="S70" s="64"/>
      <c r="T70" s="61"/>
      <c r="U70" s="63"/>
      <c r="Z70" s="61"/>
      <c r="AA70" s="61"/>
      <c r="AB70" s="61"/>
      <c r="AC70" s="61"/>
      <c r="AD70" s="61"/>
      <c r="AE70" s="61"/>
      <c r="AF70" s="61"/>
      <c r="AJ70" s="61"/>
      <c r="AK70" s="61"/>
      <c r="AL70" s="61"/>
      <c r="AM70" s="61"/>
      <c r="AN70" s="61"/>
      <c r="AO70" s="61"/>
      <c r="AP70" s="61"/>
    </row>
    <row r="71" spans="4:42" x14ac:dyDescent="0.25"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2"/>
      <c r="S71" s="64"/>
      <c r="T71" s="61"/>
      <c r="U71" s="63"/>
      <c r="Z71" s="61"/>
      <c r="AA71" s="61"/>
      <c r="AB71" s="61"/>
      <c r="AC71" s="61"/>
      <c r="AD71" s="61"/>
      <c r="AE71" s="61"/>
      <c r="AF71" s="61"/>
      <c r="AJ71" s="61"/>
      <c r="AK71" s="61"/>
      <c r="AL71" s="61"/>
      <c r="AM71" s="61"/>
      <c r="AN71" s="61"/>
      <c r="AO71" s="61"/>
      <c r="AP71" s="61"/>
    </row>
    <row r="72" spans="4:42" x14ac:dyDescent="0.25"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2"/>
      <c r="S72" s="64"/>
      <c r="T72" s="61"/>
      <c r="U72" s="63"/>
      <c r="Z72" s="61"/>
      <c r="AA72" s="61"/>
      <c r="AB72" s="61"/>
      <c r="AC72" s="61"/>
      <c r="AD72" s="61"/>
      <c r="AE72" s="61"/>
      <c r="AF72" s="61"/>
      <c r="AJ72" s="61"/>
      <c r="AK72" s="61"/>
      <c r="AL72" s="61"/>
      <c r="AM72" s="61"/>
      <c r="AN72" s="61"/>
      <c r="AO72" s="61"/>
      <c r="AP72" s="61"/>
    </row>
    <row r="73" spans="4:42" x14ac:dyDescent="0.25"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2"/>
      <c r="S73" s="64"/>
      <c r="T73" s="61"/>
      <c r="U73" s="63"/>
      <c r="Z73" s="61"/>
      <c r="AA73" s="61"/>
      <c r="AB73" s="61"/>
      <c r="AC73" s="61"/>
      <c r="AD73" s="61"/>
      <c r="AE73" s="61"/>
      <c r="AF73" s="61"/>
      <c r="AJ73" s="61"/>
      <c r="AK73" s="61"/>
      <c r="AL73" s="61"/>
      <c r="AM73" s="61"/>
      <c r="AN73" s="61"/>
      <c r="AO73" s="61"/>
      <c r="AP73" s="61"/>
    </row>
    <row r="74" spans="4:42" x14ac:dyDescent="0.25"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2"/>
      <c r="S74" s="64"/>
      <c r="T74" s="61"/>
      <c r="U74" s="63"/>
      <c r="Z74" s="61"/>
      <c r="AA74" s="61"/>
      <c r="AB74" s="61"/>
      <c r="AC74" s="61"/>
      <c r="AD74" s="61"/>
      <c r="AE74" s="61"/>
      <c r="AF74" s="61"/>
      <c r="AJ74" s="61"/>
      <c r="AK74" s="61"/>
      <c r="AL74" s="61"/>
      <c r="AM74" s="61"/>
      <c r="AN74" s="61"/>
      <c r="AO74" s="61"/>
      <c r="AP74" s="61"/>
    </row>
    <row r="75" spans="4:42" x14ac:dyDescent="0.25"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2"/>
      <c r="S75" s="64"/>
      <c r="T75" s="61"/>
      <c r="U75" s="63"/>
      <c r="Z75" s="61"/>
      <c r="AA75" s="61"/>
      <c r="AB75" s="61"/>
      <c r="AC75" s="61"/>
      <c r="AD75" s="61"/>
      <c r="AE75" s="61"/>
      <c r="AF75" s="61"/>
      <c r="AJ75" s="61"/>
      <c r="AK75" s="61"/>
      <c r="AL75" s="61"/>
      <c r="AM75" s="61"/>
      <c r="AN75" s="61"/>
      <c r="AO75" s="61"/>
      <c r="AP75" s="61"/>
    </row>
    <row r="76" spans="4:42" x14ac:dyDescent="0.25"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2"/>
      <c r="S76" s="64"/>
      <c r="T76" s="61"/>
      <c r="U76" s="63"/>
      <c r="Z76" s="61"/>
      <c r="AA76" s="61"/>
      <c r="AB76" s="61"/>
      <c r="AC76" s="61"/>
      <c r="AD76" s="61"/>
      <c r="AE76" s="61"/>
      <c r="AF76" s="61"/>
      <c r="AJ76" s="61"/>
      <c r="AK76" s="61"/>
      <c r="AL76" s="61"/>
      <c r="AM76" s="61"/>
      <c r="AN76" s="61"/>
      <c r="AO76" s="61"/>
      <c r="AP76" s="61"/>
    </row>
    <row r="77" spans="4:42" x14ac:dyDescent="0.25"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2"/>
      <c r="S77" s="64"/>
      <c r="T77" s="61"/>
      <c r="U77" s="63"/>
      <c r="Z77" s="61"/>
      <c r="AA77" s="61"/>
      <c r="AB77" s="61"/>
      <c r="AC77" s="61"/>
      <c r="AD77" s="61"/>
      <c r="AE77" s="61"/>
      <c r="AF77" s="61"/>
      <c r="AJ77" s="61"/>
      <c r="AK77" s="61"/>
      <c r="AL77" s="61"/>
      <c r="AM77" s="61"/>
      <c r="AN77" s="61"/>
      <c r="AO77" s="61"/>
      <c r="AP77" s="61"/>
    </row>
    <row r="78" spans="4:42" x14ac:dyDescent="0.25"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2"/>
      <c r="S78" s="64"/>
      <c r="T78" s="61"/>
      <c r="U78" s="63"/>
      <c r="Z78" s="61"/>
      <c r="AA78" s="61"/>
      <c r="AB78" s="61"/>
      <c r="AC78" s="61"/>
      <c r="AD78" s="61"/>
      <c r="AE78" s="61"/>
      <c r="AF78" s="61"/>
      <c r="AJ78" s="61"/>
      <c r="AK78" s="61"/>
      <c r="AL78" s="61"/>
      <c r="AM78" s="61"/>
      <c r="AN78" s="61"/>
      <c r="AO78" s="61"/>
      <c r="AP78" s="61"/>
    </row>
    <row r="79" spans="4:42" x14ac:dyDescent="0.25"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2"/>
      <c r="S79" s="64"/>
      <c r="T79" s="61"/>
      <c r="U79" s="63"/>
      <c r="Z79" s="61"/>
      <c r="AA79" s="61"/>
      <c r="AB79" s="61"/>
      <c r="AC79" s="61"/>
      <c r="AD79" s="61"/>
      <c r="AE79" s="61"/>
      <c r="AF79" s="61"/>
      <c r="AJ79" s="61"/>
      <c r="AK79" s="61"/>
      <c r="AL79" s="61"/>
      <c r="AM79" s="61"/>
      <c r="AN79" s="61"/>
      <c r="AO79" s="61"/>
      <c r="AP79" s="61"/>
    </row>
    <row r="80" spans="4:42" x14ac:dyDescent="0.25"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2"/>
      <c r="S80" s="64"/>
      <c r="T80" s="61"/>
      <c r="U80" s="63"/>
      <c r="Z80" s="61"/>
      <c r="AA80" s="61"/>
      <c r="AB80" s="61"/>
      <c r="AC80" s="61"/>
      <c r="AD80" s="61"/>
      <c r="AE80" s="61"/>
      <c r="AF80" s="61"/>
      <c r="AJ80" s="61"/>
      <c r="AK80" s="61"/>
      <c r="AL80" s="61"/>
      <c r="AM80" s="61"/>
      <c r="AN80" s="61"/>
      <c r="AO80" s="61"/>
      <c r="AP80" s="61"/>
    </row>
    <row r="81" spans="4:42" x14ac:dyDescent="0.25"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2"/>
      <c r="S81" s="64"/>
      <c r="T81" s="61"/>
      <c r="U81" s="63"/>
      <c r="Z81" s="61"/>
      <c r="AA81" s="61"/>
      <c r="AB81" s="61"/>
      <c r="AC81" s="61"/>
      <c r="AD81" s="61"/>
      <c r="AE81" s="61"/>
      <c r="AF81" s="61"/>
      <c r="AJ81" s="61"/>
      <c r="AK81" s="61"/>
      <c r="AL81" s="61"/>
      <c r="AM81" s="61"/>
      <c r="AN81" s="61"/>
      <c r="AO81" s="61"/>
      <c r="AP81" s="61"/>
    </row>
    <row r="82" spans="4:42" x14ac:dyDescent="0.25"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2"/>
      <c r="S82" s="64"/>
      <c r="T82" s="61"/>
      <c r="U82" s="63"/>
      <c r="Z82" s="61"/>
      <c r="AA82" s="61"/>
      <c r="AB82" s="61"/>
      <c r="AC82" s="61"/>
      <c r="AD82" s="61"/>
      <c r="AE82" s="61"/>
      <c r="AF82" s="61"/>
      <c r="AJ82" s="61"/>
      <c r="AK82" s="61"/>
      <c r="AL82" s="61"/>
      <c r="AM82" s="61"/>
      <c r="AN82" s="61"/>
      <c r="AO82" s="61"/>
      <c r="AP82" s="61"/>
    </row>
    <row r="83" spans="4:42" x14ac:dyDescent="0.25"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2"/>
      <c r="S83" s="64"/>
      <c r="T83" s="61"/>
      <c r="U83" s="63"/>
      <c r="Z83" s="61"/>
      <c r="AA83" s="61"/>
      <c r="AB83" s="61"/>
      <c r="AC83" s="61"/>
      <c r="AD83" s="61"/>
      <c r="AE83" s="61"/>
      <c r="AF83" s="61"/>
      <c r="AJ83" s="61"/>
      <c r="AK83" s="61"/>
      <c r="AL83" s="61"/>
      <c r="AM83" s="61"/>
      <c r="AN83" s="61"/>
      <c r="AO83" s="61"/>
      <c r="AP83" s="61"/>
    </row>
    <row r="84" spans="4:42" x14ac:dyDescent="0.25"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2"/>
      <c r="S84" s="64"/>
      <c r="T84" s="61"/>
      <c r="U84" s="63"/>
      <c r="Z84" s="61"/>
      <c r="AA84" s="61"/>
      <c r="AB84" s="61"/>
      <c r="AC84" s="61"/>
      <c r="AD84" s="61"/>
      <c r="AE84" s="61"/>
      <c r="AF84" s="61"/>
      <c r="AJ84" s="61"/>
      <c r="AK84" s="61"/>
      <c r="AL84" s="61"/>
      <c r="AM84" s="61"/>
      <c r="AN84" s="61"/>
      <c r="AO84" s="61"/>
      <c r="AP84" s="61"/>
    </row>
    <row r="85" spans="4:42" x14ac:dyDescent="0.25"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2"/>
      <c r="S85" s="64"/>
      <c r="T85" s="61"/>
      <c r="U85" s="63"/>
      <c r="Z85" s="61"/>
      <c r="AA85" s="61"/>
      <c r="AB85" s="61"/>
      <c r="AC85" s="61"/>
      <c r="AD85" s="61"/>
      <c r="AE85" s="61"/>
      <c r="AF85" s="61"/>
      <c r="AJ85" s="61"/>
      <c r="AK85" s="61"/>
      <c r="AL85" s="61"/>
      <c r="AM85" s="61"/>
      <c r="AN85" s="61"/>
      <c r="AO85" s="61"/>
      <c r="AP85" s="61"/>
    </row>
    <row r="86" spans="4:42" x14ac:dyDescent="0.25"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2"/>
      <c r="S86" s="64"/>
      <c r="T86" s="61"/>
      <c r="U86" s="63"/>
      <c r="Z86" s="61"/>
      <c r="AA86" s="61"/>
      <c r="AB86" s="61"/>
      <c r="AC86" s="61"/>
      <c r="AD86" s="61"/>
      <c r="AE86" s="61"/>
      <c r="AF86" s="61"/>
      <c r="AJ86" s="61"/>
      <c r="AK86" s="61"/>
      <c r="AL86" s="61"/>
      <c r="AM86" s="61"/>
      <c r="AN86" s="61"/>
      <c r="AO86" s="61"/>
      <c r="AP86" s="61"/>
    </row>
    <row r="87" spans="4:42" x14ac:dyDescent="0.25"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2"/>
      <c r="S87" s="64"/>
      <c r="T87" s="61"/>
      <c r="U87" s="63"/>
      <c r="Z87" s="61"/>
      <c r="AA87" s="61"/>
      <c r="AB87" s="61"/>
      <c r="AC87" s="61"/>
      <c r="AD87" s="61"/>
      <c r="AE87" s="61"/>
      <c r="AF87" s="61"/>
      <c r="AJ87" s="61"/>
      <c r="AK87" s="61"/>
      <c r="AL87" s="61"/>
      <c r="AM87" s="61"/>
      <c r="AN87" s="61"/>
      <c r="AO87" s="61"/>
      <c r="AP87" s="61"/>
    </row>
    <row r="88" spans="4:42" x14ac:dyDescent="0.25"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2"/>
      <c r="S88" s="64"/>
      <c r="T88" s="61"/>
      <c r="U88" s="63"/>
      <c r="Z88" s="61"/>
      <c r="AA88" s="61"/>
      <c r="AB88" s="61"/>
      <c r="AC88" s="61"/>
      <c r="AD88" s="61"/>
      <c r="AE88" s="61"/>
      <c r="AF88" s="61"/>
      <c r="AJ88" s="61"/>
      <c r="AK88" s="61"/>
      <c r="AL88" s="61"/>
      <c r="AM88" s="61"/>
      <c r="AN88" s="61"/>
      <c r="AO88" s="61"/>
      <c r="AP88" s="61"/>
    </row>
    <row r="89" spans="4:42" x14ac:dyDescent="0.25"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2"/>
      <c r="S89" s="64"/>
      <c r="T89" s="61"/>
      <c r="U89" s="63"/>
      <c r="Z89" s="61"/>
      <c r="AA89" s="61"/>
      <c r="AB89" s="61"/>
      <c r="AC89" s="61"/>
      <c r="AD89" s="61"/>
      <c r="AE89" s="61"/>
      <c r="AF89" s="61"/>
      <c r="AJ89" s="61"/>
      <c r="AK89" s="61"/>
      <c r="AL89" s="61"/>
      <c r="AM89" s="61"/>
      <c r="AN89" s="61"/>
      <c r="AO89" s="61"/>
      <c r="AP89" s="61"/>
    </row>
    <row r="90" spans="4:42" x14ac:dyDescent="0.25"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2"/>
      <c r="S90" s="64"/>
      <c r="T90" s="61"/>
      <c r="U90" s="63"/>
      <c r="Z90" s="61"/>
      <c r="AA90" s="61"/>
      <c r="AB90" s="61"/>
      <c r="AC90" s="61"/>
      <c r="AD90" s="61"/>
      <c r="AE90" s="61"/>
      <c r="AF90" s="61"/>
      <c r="AJ90" s="61"/>
      <c r="AK90" s="61"/>
      <c r="AL90" s="61"/>
      <c r="AM90" s="61"/>
      <c r="AN90" s="61"/>
      <c r="AO90" s="61"/>
      <c r="AP90" s="61"/>
    </row>
    <row r="91" spans="4:42" x14ac:dyDescent="0.25"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2"/>
      <c r="S91" s="64"/>
      <c r="T91" s="61"/>
      <c r="U91" s="63"/>
      <c r="Z91" s="61"/>
      <c r="AA91" s="61"/>
      <c r="AB91" s="61"/>
      <c r="AC91" s="61"/>
      <c r="AD91" s="61"/>
      <c r="AE91" s="61"/>
      <c r="AF91" s="61"/>
      <c r="AJ91" s="61"/>
      <c r="AK91" s="61"/>
      <c r="AL91" s="61"/>
      <c r="AM91" s="61"/>
      <c r="AN91" s="61"/>
      <c r="AO91" s="61"/>
      <c r="AP91" s="61"/>
    </row>
    <row r="92" spans="4:42" x14ac:dyDescent="0.25"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2"/>
      <c r="S92" s="64"/>
      <c r="T92" s="61"/>
      <c r="U92" s="63"/>
      <c r="Z92" s="61"/>
      <c r="AA92" s="61"/>
      <c r="AB92" s="61"/>
      <c r="AC92" s="61"/>
      <c r="AD92" s="61"/>
      <c r="AE92" s="61"/>
      <c r="AF92" s="61"/>
      <c r="AJ92" s="61"/>
      <c r="AK92" s="61"/>
      <c r="AL92" s="61"/>
      <c r="AM92" s="61"/>
      <c r="AN92" s="61"/>
      <c r="AO92" s="61"/>
      <c r="AP92" s="61"/>
    </row>
    <row r="93" spans="4:42" x14ac:dyDescent="0.25"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2"/>
      <c r="S93" s="64"/>
      <c r="T93" s="61"/>
      <c r="U93" s="63"/>
      <c r="Z93" s="61"/>
      <c r="AA93" s="61"/>
      <c r="AB93" s="61"/>
      <c r="AC93" s="61"/>
      <c r="AD93" s="61"/>
      <c r="AE93" s="61"/>
      <c r="AF93" s="61"/>
      <c r="AJ93" s="61"/>
      <c r="AK93" s="61"/>
      <c r="AL93" s="61"/>
      <c r="AM93" s="61"/>
      <c r="AN93" s="61"/>
      <c r="AO93" s="61"/>
      <c r="AP93" s="61"/>
    </row>
    <row r="94" spans="4:42" x14ac:dyDescent="0.25"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2"/>
      <c r="S94" s="64"/>
      <c r="T94" s="61"/>
      <c r="U94" s="63"/>
      <c r="Z94" s="61"/>
      <c r="AA94" s="61"/>
      <c r="AB94" s="61"/>
      <c r="AC94" s="61"/>
      <c r="AD94" s="61"/>
      <c r="AE94" s="61"/>
      <c r="AF94" s="61"/>
      <c r="AJ94" s="61"/>
      <c r="AK94" s="61"/>
      <c r="AL94" s="61"/>
      <c r="AM94" s="61"/>
      <c r="AN94" s="61"/>
      <c r="AO94" s="61"/>
      <c r="AP94" s="61"/>
    </row>
    <row r="95" spans="4:42" x14ac:dyDescent="0.25"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2"/>
      <c r="S95" s="64"/>
      <c r="T95" s="61"/>
      <c r="U95" s="63"/>
      <c r="Z95" s="61"/>
      <c r="AA95" s="61"/>
      <c r="AB95" s="61"/>
      <c r="AC95" s="61"/>
      <c r="AD95" s="61"/>
      <c r="AE95" s="61"/>
      <c r="AF95" s="61"/>
      <c r="AJ95" s="61"/>
      <c r="AK95" s="61"/>
      <c r="AL95" s="61"/>
      <c r="AM95" s="61"/>
      <c r="AN95" s="61"/>
      <c r="AO95" s="61"/>
      <c r="AP95" s="61"/>
    </row>
    <row r="96" spans="4:42" x14ac:dyDescent="0.25"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2"/>
      <c r="S96" s="64"/>
      <c r="T96" s="61"/>
      <c r="U96" s="63"/>
      <c r="Z96" s="61"/>
      <c r="AA96" s="61"/>
      <c r="AB96" s="61"/>
      <c r="AC96" s="61"/>
      <c r="AD96" s="61"/>
      <c r="AE96" s="61"/>
      <c r="AF96" s="61"/>
      <c r="AJ96" s="61"/>
      <c r="AK96" s="61"/>
      <c r="AL96" s="61"/>
      <c r="AM96" s="61"/>
      <c r="AN96" s="61"/>
      <c r="AO96" s="61"/>
      <c r="AP96" s="61"/>
    </row>
    <row r="97" spans="4:42" x14ac:dyDescent="0.25"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2"/>
      <c r="S97" s="64"/>
      <c r="T97" s="61"/>
      <c r="U97" s="63"/>
      <c r="Z97" s="61"/>
      <c r="AA97" s="61"/>
      <c r="AB97" s="61"/>
      <c r="AC97" s="61"/>
      <c r="AD97" s="61"/>
      <c r="AE97" s="61"/>
      <c r="AF97" s="61"/>
      <c r="AJ97" s="61"/>
      <c r="AK97" s="61"/>
      <c r="AL97" s="61"/>
      <c r="AM97" s="61"/>
      <c r="AN97" s="61"/>
      <c r="AO97" s="61"/>
      <c r="AP97" s="61"/>
    </row>
    <row r="98" spans="4:42" x14ac:dyDescent="0.25"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2"/>
      <c r="S98" s="64"/>
      <c r="T98" s="61"/>
      <c r="U98" s="63"/>
      <c r="Z98" s="61"/>
      <c r="AA98" s="61"/>
      <c r="AB98" s="61"/>
      <c r="AC98" s="61"/>
      <c r="AD98" s="61"/>
      <c r="AE98" s="61"/>
      <c r="AF98" s="61"/>
      <c r="AJ98" s="61"/>
      <c r="AK98" s="61"/>
      <c r="AL98" s="61"/>
      <c r="AM98" s="61"/>
      <c r="AN98" s="61"/>
      <c r="AO98" s="61"/>
      <c r="AP98" s="61"/>
    </row>
    <row r="99" spans="4:42" x14ac:dyDescent="0.25"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2"/>
      <c r="S99" s="64"/>
      <c r="T99" s="61"/>
      <c r="U99" s="63"/>
      <c r="Z99" s="61"/>
      <c r="AA99" s="61"/>
      <c r="AB99" s="61"/>
      <c r="AC99" s="61"/>
      <c r="AD99" s="61"/>
      <c r="AE99" s="61"/>
      <c r="AF99" s="61"/>
      <c r="AJ99" s="61"/>
      <c r="AK99" s="61"/>
      <c r="AL99" s="61"/>
      <c r="AM99" s="61"/>
      <c r="AN99" s="61"/>
      <c r="AO99" s="61"/>
      <c r="AP99" s="61"/>
    </row>
    <row r="100" spans="4:42" x14ac:dyDescent="0.25"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2"/>
      <c r="S100" s="64"/>
      <c r="T100" s="61"/>
      <c r="U100" s="63"/>
      <c r="Z100" s="61"/>
      <c r="AA100" s="61"/>
      <c r="AB100" s="61"/>
      <c r="AC100" s="61"/>
      <c r="AD100" s="61"/>
      <c r="AE100" s="61"/>
      <c r="AF100" s="61"/>
      <c r="AJ100" s="61"/>
      <c r="AK100" s="61"/>
      <c r="AL100" s="61"/>
      <c r="AM100" s="61"/>
      <c r="AN100" s="61"/>
      <c r="AO100" s="61"/>
      <c r="AP100" s="61"/>
    </row>
    <row r="101" spans="4:42" x14ac:dyDescent="0.25"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2"/>
      <c r="S101" s="64"/>
      <c r="T101" s="61"/>
      <c r="U101" s="63"/>
      <c r="Z101" s="61"/>
      <c r="AA101" s="61"/>
      <c r="AB101" s="61"/>
      <c r="AC101" s="61"/>
      <c r="AD101" s="61"/>
      <c r="AE101" s="61"/>
      <c r="AF101" s="61"/>
      <c r="AJ101" s="61"/>
      <c r="AK101" s="61"/>
      <c r="AL101" s="61"/>
      <c r="AM101" s="61"/>
      <c r="AN101" s="61"/>
      <c r="AO101" s="61"/>
      <c r="AP101" s="61"/>
    </row>
    <row r="102" spans="4:42" x14ac:dyDescent="0.25"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2"/>
      <c r="S102" s="64"/>
      <c r="T102" s="61"/>
      <c r="U102" s="63"/>
      <c r="Z102" s="61"/>
      <c r="AA102" s="61"/>
      <c r="AB102" s="61"/>
      <c r="AC102" s="61"/>
      <c r="AD102" s="61"/>
      <c r="AE102" s="61"/>
      <c r="AF102" s="61"/>
      <c r="AJ102" s="61"/>
      <c r="AK102" s="61"/>
      <c r="AL102" s="61"/>
      <c r="AM102" s="61"/>
      <c r="AN102" s="61"/>
      <c r="AO102" s="61"/>
      <c r="AP102" s="61"/>
    </row>
    <row r="103" spans="4:42" x14ac:dyDescent="0.25"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2"/>
      <c r="S103" s="64"/>
      <c r="T103" s="61"/>
      <c r="U103" s="63"/>
      <c r="Z103" s="61"/>
      <c r="AA103" s="61"/>
      <c r="AB103" s="61"/>
      <c r="AC103" s="61"/>
      <c r="AD103" s="61"/>
      <c r="AE103" s="61"/>
      <c r="AF103" s="61"/>
      <c r="AJ103" s="61"/>
      <c r="AK103" s="61"/>
      <c r="AL103" s="61"/>
      <c r="AM103" s="61"/>
      <c r="AN103" s="61"/>
      <c r="AO103" s="61"/>
      <c r="AP103" s="61"/>
    </row>
    <row r="104" spans="4:42" x14ac:dyDescent="0.25"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2"/>
      <c r="S104" s="64"/>
      <c r="T104" s="61"/>
      <c r="U104" s="63"/>
      <c r="Z104" s="61"/>
      <c r="AA104" s="61"/>
      <c r="AB104" s="61"/>
      <c r="AC104" s="61"/>
      <c r="AD104" s="61"/>
      <c r="AE104" s="61"/>
      <c r="AF104" s="61"/>
      <c r="AJ104" s="61"/>
      <c r="AK104" s="61"/>
      <c r="AL104" s="61"/>
      <c r="AM104" s="61"/>
      <c r="AN104" s="61"/>
      <c r="AO104" s="61"/>
      <c r="AP104" s="61"/>
    </row>
    <row r="105" spans="4:42" x14ac:dyDescent="0.25"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2"/>
      <c r="S105" s="64"/>
      <c r="T105" s="61"/>
      <c r="U105" s="63"/>
      <c r="Z105" s="61"/>
      <c r="AA105" s="61"/>
      <c r="AB105" s="61"/>
      <c r="AC105" s="61"/>
      <c r="AD105" s="61"/>
      <c r="AE105" s="61"/>
      <c r="AF105" s="61"/>
      <c r="AJ105" s="61"/>
      <c r="AK105" s="61"/>
      <c r="AL105" s="61"/>
      <c r="AM105" s="61"/>
      <c r="AN105" s="61"/>
      <c r="AO105" s="61"/>
      <c r="AP105" s="6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21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8"/>
  <sheetViews>
    <sheetView workbookViewId="0">
      <selection activeCell="D11" sqref="D11:D13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125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115</v>
      </c>
      <c r="B8" s="51"/>
      <c r="C8" s="51"/>
      <c r="D8" s="51"/>
    </row>
    <row r="9" spans="1:6" s="18" customFormat="1" ht="12.75" x14ac:dyDescent="0.2">
      <c r="A9" s="47"/>
      <c r="B9" s="51" t="str">
        <f>RES!D2</f>
        <v>INMELC</v>
      </c>
      <c r="C9" s="51" t="str">
        <f>RES!D3</f>
        <v>Industry-NM-Electricity</v>
      </c>
      <c r="D9" s="52" t="s">
        <v>117</v>
      </c>
      <c r="E9" s="31" t="s">
        <v>118</v>
      </c>
    </row>
    <row r="10" spans="1:6" s="18" customFormat="1" ht="12.75" x14ac:dyDescent="0.2">
      <c r="A10" s="47"/>
      <c r="B10" s="51" t="str">
        <f>RES!E2</f>
        <v>IFAELC</v>
      </c>
      <c r="C10" s="51" t="str">
        <f>RES!E3</f>
        <v>Industry-FA-Electricity</v>
      </c>
      <c r="D10" s="52" t="s">
        <v>117</v>
      </c>
      <c r="E10" s="31" t="s">
        <v>118</v>
      </c>
    </row>
    <row r="11" spans="1:6" s="18" customFormat="1" ht="12.75" x14ac:dyDescent="0.2">
      <c r="A11" s="48"/>
      <c r="B11" s="48" t="str">
        <f>RES!F2</f>
        <v>ELCC</v>
      </c>
      <c r="C11" s="48" t="str">
        <f>RES!F3</f>
        <v>Electricity Upstream Transmission</v>
      </c>
      <c r="D11" s="52" t="s">
        <v>117</v>
      </c>
      <c r="E11" s="31" t="s">
        <v>118</v>
      </c>
    </row>
    <row r="12" spans="1:6" s="18" customFormat="1" ht="12.75" x14ac:dyDescent="0.2">
      <c r="A12" s="48"/>
      <c r="B12" s="48" t="str">
        <f>RES!T2</f>
        <v>CO2CAPT</v>
      </c>
      <c r="C12" s="48" t="str">
        <f>RES!T3</f>
        <v>CO2 Captured</v>
      </c>
      <c r="D12" s="52" t="s">
        <v>117</v>
      </c>
      <c r="E12" s="31" t="s">
        <v>119</v>
      </c>
    </row>
    <row r="13" spans="1:6" s="18" customFormat="1" ht="12.75" x14ac:dyDescent="0.2">
      <c r="A13" s="48"/>
      <c r="B13" s="48" t="str">
        <f>RES!AB2</f>
        <v>CO2STOR</v>
      </c>
      <c r="C13" s="48" t="str">
        <f>RES!AB3</f>
        <v>Transported and Stored CO2</v>
      </c>
      <c r="D13" s="52" t="s">
        <v>117</v>
      </c>
      <c r="E13" s="31" t="s">
        <v>119</v>
      </c>
    </row>
    <row r="14" spans="1:6" ht="12.75" x14ac:dyDescent="0.2">
      <c r="A14" s="53" t="s">
        <v>116</v>
      </c>
      <c r="B14" s="48"/>
      <c r="C14" s="48"/>
      <c r="D14" s="52"/>
    </row>
    <row r="15" spans="1:6" ht="12.75" x14ac:dyDescent="0.2">
      <c r="A15" s="48"/>
      <c r="B15" s="48" t="str">
        <f>RES!N2</f>
        <v>CO2SPIFC</v>
      </c>
      <c r="C15" s="48" t="str">
        <f>RES!N3</f>
        <v>Process Emissions FerroChrome South Africa</v>
      </c>
      <c r="D15" s="52" t="s">
        <v>120</v>
      </c>
      <c r="E15" s="31" t="s">
        <v>121</v>
      </c>
    </row>
    <row r="16" spans="1:6" ht="12.75" x14ac:dyDescent="0.2">
      <c r="A16" s="48"/>
      <c r="B16" s="48" t="str">
        <f>RES!G2</f>
        <v>PWRCO2S</v>
      </c>
      <c r="C16" s="48" t="str">
        <f>RES!G3</f>
        <v>Power Sector Carbon dioxide South Africa</v>
      </c>
      <c r="D16" s="52" t="s">
        <v>120</v>
      </c>
      <c r="E16" s="31" t="s">
        <v>121</v>
      </c>
    </row>
    <row r="17" spans="1:1" s="18" customFormat="1" ht="12.75" x14ac:dyDescent="0.2">
      <c r="A17" s="48"/>
    </row>
    <row r="18" spans="1:1" s="18" customFormat="1" ht="12.75" x14ac:dyDescent="0.2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5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4" name="cmdCommUnit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3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2D2B-1440-47D2-B650-1269C69C36D3}">
  <sheetPr codeName="Sheet17">
    <tabColor theme="4"/>
  </sheetPr>
  <dimension ref="A1:F17"/>
  <sheetViews>
    <sheetView workbookViewId="0">
      <selection activeCell="C18" sqref="C18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42.85546875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">
        <v>125</v>
      </c>
    </row>
    <row r="2" spans="1:6" ht="12.75" x14ac:dyDescent="0.2">
      <c r="A2" t="str">
        <f ca="1">MID(CELL("filename",A2),FIND("]",CELL("filename",A2))+1,255)</f>
        <v>Processes_BASE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18" customFormat="1" ht="12.75" x14ac:dyDescent="0.2">
      <c r="A8" s="115" t="s">
        <v>202</v>
      </c>
      <c r="B8" s="51"/>
      <c r="C8" s="51"/>
      <c r="D8" s="51"/>
    </row>
    <row r="9" spans="1:6" s="18" customFormat="1" ht="12.75" x14ac:dyDescent="0.2">
      <c r="A9" s="47"/>
      <c r="B9" s="51" t="str">
        <f>RES!R8</f>
        <v>UCO2SPCEM</v>
      </c>
      <c r="C9" s="51" t="str">
        <f>RES!R5</f>
        <v>CO2SP Capture Cement</v>
      </c>
      <c r="D9" s="116" t="s">
        <v>259</v>
      </c>
      <c r="E9" s="117" t="s">
        <v>203</v>
      </c>
    </row>
    <row r="10" spans="1:6" s="18" customFormat="1" ht="12.75" x14ac:dyDescent="0.2">
      <c r="A10" s="47"/>
      <c r="B10" s="51" t="str">
        <f>RES!R15</f>
        <v>UCO2SPIFC</v>
      </c>
      <c r="C10" s="51" t="str">
        <f>RES!R12</f>
        <v>CO2SP Capture FerroChrome</v>
      </c>
      <c r="D10" s="116" t="s">
        <v>259</v>
      </c>
      <c r="E10" s="117" t="s">
        <v>203</v>
      </c>
    </row>
    <row r="11" spans="1:6" s="18" customFormat="1" ht="12.75" x14ac:dyDescent="0.2">
      <c r="A11" s="47"/>
      <c r="B11" s="51" t="str">
        <f>RES!R22</f>
        <v>UCO2SPIFM</v>
      </c>
      <c r="C11" s="51" t="str">
        <f>RES!R19</f>
        <v>CO2SP Capture FerroManganese</v>
      </c>
      <c r="D11" s="116" t="s">
        <v>259</v>
      </c>
      <c r="E11" s="117" t="s">
        <v>203</v>
      </c>
    </row>
    <row r="12" spans="1:6" s="18" customFormat="1" ht="12.75" x14ac:dyDescent="0.2">
      <c r="A12" s="48"/>
      <c r="B12" s="48" t="str">
        <f>RES!R29</f>
        <v>UPWRCO2SCR</v>
      </c>
      <c r="C12" s="48" t="str">
        <f>RES!R26</f>
        <v>PWRCO2S Power Sector Capture - Retrofit</v>
      </c>
      <c r="D12" s="116" t="s">
        <v>259</v>
      </c>
      <c r="E12" s="117" t="s">
        <v>203</v>
      </c>
    </row>
    <row r="13" spans="1:6" s="18" customFormat="1" ht="12.75" x14ac:dyDescent="0.2">
      <c r="A13" s="48"/>
      <c r="B13" s="48" t="str">
        <f>RES!R35</f>
        <v>UCO2SPLIM</v>
      </c>
      <c r="C13" s="48" t="str">
        <f>RES!R32</f>
        <v>CO2SP Capture Lime</v>
      </c>
      <c r="D13" s="116" t="s">
        <v>259</v>
      </c>
      <c r="E13" s="117" t="s">
        <v>203</v>
      </c>
    </row>
    <row r="14" spans="1:6" s="18" customFormat="1" ht="12.75" x14ac:dyDescent="0.2">
      <c r="A14" s="48"/>
      <c r="B14" s="48" t="s">
        <v>248</v>
      </c>
      <c r="C14" s="48" t="s">
        <v>241</v>
      </c>
      <c r="D14" s="116" t="s">
        <v>259</v>
      </c>
      <c r="E14" s="117" t="s">
        <v>203</v>
      </c>
    </row>
    <row r="15" spans="1:6" s="18" customFormat="1" ht="12.75" x14ac:dyDescent="0.2">
      <c r="A15" s="48"/>
      <c r="B15" s="48" t="str">
        <f>RES!Y9</f>
        <v>XCO2Transport</v>
      </c>
      <c r="C15" s="48" t="str">
        <f>RES!Y8</f>
        <v>CO2 Transport - Durban Basin</v>
      </c>
      <c r="D15" s="116" t="s">
        <v>259</v>
      </c>
      <c r="E15" s="117" t="s">
        <v>203</v>
      </c>
    </row>
    <row r="16" spans="1:6" s="18" customFormat="1" ht="12.75" x14ac:dyDescent="0.2">
      <c r="A16" s="48"/>
      <c r="B16" s="48" t="str">
        <f>RES!AI11</f>
        <v>UCO2STOR</v>
      </c>
      <c r="C16" s="48" t="str">
        <f>RES!AI10</f>
        <v>CO2 Storage - Durban Basin</v>
      </c>
      <c r="D16" s="116" t="s">
        <v>259</v>
      </c>
      <c r="E16" s="117" t="s">
        <v>203</v>
      </c>
    </row>
    <row r="17" spans="2:5" s="18" customFormat="1" ht="12.75" x14ac:dyDescent="0.2">
      <c r="B17" s="18" t="s">
        <v>260</v>
      </c>
      <c r="C17" s="18" t="s">
        <v>262</v>
      </c>
      <c r="D17" s="116" t="s">
        <v>259</v>
      </c>
      <c r="E17" s="117" t="s">
        <v>203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793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67937" r:id="rId4" name="cmdSpecifySets"/>
      </mc:Fallback>
    </mc:AlternateContent>
    <mc:AlternateContent xmlns:mc="http://schemas.openxmlformats.org/markup-compatibility/2006">
      <mc:Choice Requires="x14">
        <control shapeId="167938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67938" r:id="rId6" name="cmdCheckCommoditiesSheet"/>
      </mc:Fallback>
    </mc:AlternateContent>
    <mc:AlternateContent xmlns:mc="http://schemas.openxmlformats.org/markup-compatibility/2006">
      <mc:Choice Requires="x14">
        <control shapeId="167939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67939" r:id="rId8" name="cmdCommUn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H20"/>
  <sheetViews>
    <sheetView tabSelected="1" zoomScale="90" zoomScaleNormal="90" workbookViewId="0">
      <selection activeCell="K15" sqref="K15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23" width="9.140625" style="12"/>
    <col min="24" max="24" width="7.85546875" style="12" customWidth="1"/>
    <col min="25" max="25" width="7.5703125" style="12" customWidth="1"/>
    <col min="26" max="27" width="7.85546875" style="12" customWidth="1"/>
    <col min="28" max="28" width="9.7109375" style="12" customWidth="1"/>
    <col min="29" max="16384" width="9.140625" style="12"/>
  </cols>
  <sheetData>
    <row r="1" spans="1:34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1"/>
      <c r="AC1" s="12" t="s">
        <v>92</v>
      </c>
      <c r="AD1" s="12" t="s">
        <v>92</v>
      </c>
      <c r="AE1" s="12" t="s">
        <v>92</v>
      </c>
      <c r="AF1" s="12" t="s">
        <v>92</v>
      </c>
      <c r="AG1" s="12" t="s">
        <v>92</v>
      </c>
      <c r="AH1" s="12" t="s">
        <v>92</v>
      </c>
    </row>
    <row r="2" spans="1:34" ht="11.25" customHeight="1" x14ac:dyDescent="0.2">
      <c r="A2" t="str">
        <f ca="1">MID(CELL("filename",A2),FIND("]",CELL("filename",A2))+1,255)</f>
        <v>ProcData_CCS</v>
      </c>
      <c r="H2" s="50"/>
      <c r="I2" s="51"/>
      <c r="J2" s="51"/>
      <c r="K2" s="12" t="s">
        <v>222</v>
      </c>
      <c r="X2" s="12" t="s">
        <v>213</v>
      </c>
      <c r="Y2" s="12" t="s">
        <v>213</v>
      </c>
      <c r="Z2" s="12" t="s">
        <v>213</v>
      </c>
      <c r="AA2" s="12" t="s">
        <v>213</v>
      </c>
      <c r="AB2" s="12" t="s">
        <v>213</v>
      </c>
    </row>
    <row r="3" spans="1:34" ht="34.5" customHeight="1" x14ac:dyDescent="0.2">
      <c r="A3" s="22"/>
      <c r="H3" s="87" t="s">
        <v>131</v>
      </c>
      <c r="I3" s="87" t="s">
        <v>138</v>
      </c>
      <c r="J3" s="87" t="s">
        <v>138</v>
      </c>
      <c r="K3" s="87" t="s">
        <v>226</v>
      </c>
      <c r="L3" s="130" t="s">
        <v>267</v>
      </c>
      <c r="M3" s="87" t="s">
        <v>140</v>
      </c>
      <c r="N3" s="87" t="s">
        <v>142</v>
      </c>
      <c r="O3" s="87" t="s">
        <v>142</v>
      </c>
      <c r="P3" s="87"/>
      <c r="Q3" s="87"/>
      <c r="R3" s="87" t="s">
        <v>142</v>
      </c>
      <c r="S3" s="87" t="s">
        <v>142</v>
      </c>
      <c r="T3" s="87" t="s">
        <v>142</v>
      </c>
      <c r="U3" s="87" t="s">
        <v>142</v>
      </c>
      <c r="V3" s="87" t="s">
        <v>130</v>
      </c>
      <c r="W3" s="12" t="s">
        <v>128</v>
      </c>
      <c r="X3" s="12" t="s">
        <v>129</v>
      </c>
    </row>
    <row r="4" spans="1:34" ht="21.75" customHeight="1" x14ac:dyDescent="0.2">
      <c r="A4" s="22"/>
      <c r="E4" s="46"/>
      <c r="F4" s="46"/>
      <c r="G4" s="46"/>
      <c r="H4" s="58" t="s">
        <v>123</v>
      </c>
      <c r="I4" s="86" t="s">
        <v>139</v>
      </c>
      <c r="J4" s="86" t="s">
        <v>139</v>
      </c>
      <c r="K4" s="58" t="s">
        <v>224</v>
      </c>
      <c r="L4" s="131" t="s">
        <v>268</v>
      </c>
      <c r="M4" s="58" t="s">
        <v>141</v>
      </c>
      <c r="N4" s="58" t="s">
        <v>143</v>
      </c>
      <c r="O4" s="58" t="s">
        <v>143</v>
      </c>
      <c r="P4" s="58" t="s">
        <v>143</v>
      </c>
      <c r="Q4" s="58" t="s">
        <v>143</v>
      </c>
      <c r="R4" s="58" t="s">
        <v>143</v>
      </c>
      <c r="S4" s="58" t="s">
        <v>143</v>
      </c>
      <c r="T4" s="58" t="s">
        <v>143</v>
      </c>
      <c r="U4" s="58" t="s">
        <v>143</v>
      </c>
      <c r="V4" s="58" t="s">
        <v>122</v>
      </c>
      <c r="W4" s="26" t="s">
        <v>126</v>
      </c>
      <c r="X4" s="86" t="s">
        <v>127</v>
      </c>
      <c r="Y4" s="86" t="s">
        <v>127</v>
      </c>
      <c r="Z4" s="86" t="s">
        <v>127</v>
      </c>
      <c r="AA4" s="86" t="s">
        <v>127</v>
      </c>
      <c r="AB4" s="86" t="s">
        <v>127</v>
      </c>
    </row>
    <row r="5" spans="1:34" ht="16.5" customHeight="1" x14ac:dyDescent="0.2">
      <c r="A5" s="22"/>
      <c r="H5" s="58" t="s">
        <v>27</v>
      </c>
      <c r="I5" s="58"/>
      <c r="J5" s="58"/>
      <c r="N5" s="12" t="str">
        <f>RES!K2</f>
        <v>CO2SCCEM</v>
      </c>
      <c r="O5" s="12" t="str">
        <f>RES!J2</f>
        <v>CO2SPCEM</v>
      </c>
      <c r="P5" s="12" t="str">
        <f>RES!M2</f>
        <v>CO2SCLIM</v>
      </c>
      <c r="Q5" s="12" t="str">
        <f>RES!L2</f>
        <v>CO2SPLIM</v>
      </c>
      <c r="R5" s="94" t="str">
        <f>RES!N2</f>
        <v>CO2SPIFC</v>
      </c>
      <c r="S5" s="94" t="str">
        <f>RES!O2</f>
        <v>CO2SPIFM</v>
      </c>
      <c r="T5" s="94" t="str">
        <f>RES!G2</f>
        <v>PWRCO2S</v>
      </c>
      <c r="U5" s="94" t="s">
        <v>261</v>
      </c>
      <c r="V5" s="54"/>
      <c r="W5" s="26" t="str">
        <f>F10</f>
        <v>CO2CAPT</v>
      </c>
      <c r="X5" s="12" t="str">
        <f>E11</f>
        <v>INMELC</v>
      </c>
      <c r="Y5" s="12" t="str">
        <f>E12</f>
        <v>INMCEMTHF</v>
      </c>
      <c r="Z5" s="12" t="str">
        <f>E13</f>
        <v>IFAELC</v>
      </c>
      <c r="AA5" s="12" t="str">
        <f>E15</f>
        <v>ELCC</v>
      </c>
      <c r="AB5" s="12" t="str">
        <f>E19</f>
        <v>INMLIMTHF</v>
      </c>
    </row>
    <row r="6" spans="1:34" ht="17.25" customHeight="1" x14ac:dyDescent="0.2">
      <c r="A6" s="22"/>
      <c r="H6" s="58" t="s">
        <v>124</v>
      </c>
      <c r="N6" s="12" t="s">
        <v>124</v>
      </c>
      <c r="O6" s="12" t="s">
        <v>124</v>
      </c>
      <c r="P6" s="12" t="s">
        <v>124</v>
      </c>
      <c r="Q6" s="12" t="s">
        <v>124</v>
      </c>
      <c r="R6" s="12" t="s">
        <v>124</v>
      </c>
      <c r="S6" s="12" t="s">
        <v>124</v>
      </c>
      <c r="T6" s="12" t="s">
        <v>124</v>
      </c>
      <c r="U6" s="12" t="s">
        <v>124</v>
      </c>
      <c r="V6" s="54"/>
      <c r="AC6" s="12" t="s">
        <v>236</v>
      </c>
    </row>
    <row r="7" spans="1:34" ht="21.75" customHeight="1" x14ac:dyDescent="0.2">
      <c r="A7" s="22"/>
      <c r="B7" s="11" t="s">
        <v>56</v>
      </c>
      <c r="C7" s="11" t="s">
        <v>57</v>
      </c>
      <c r="D7" s="15" t="s">
        <v>93</v>
      </c>
      <c r="E7" s="92" t="s">
        <v>80</v>
      </c>
      <c r="F7" s="92" t="s">
        <v>81</v>
      </c>
      <c r="G7" s="15" t="s">
        <v>94</v>
      </c>
      <c r="H7" s="49"/>
      <c r="I7" s="49"/>
      <c r="J7" s="49">
        <v>0</v>
      </c>
      <c r="V7" s="55" t="s">
        <v>44</v>
      </c>
      <c r="W7" s="55" t="s">
        <v>44</v>
      </c>
      <c r="AC7" s="12" t="s">
        <v>15</v>
      </c>
      <c r="AD7" s="12" t="s">
        <v>237</v>
      </c>
      <c r="AE7" s="123" t="s">
        <v>238</v>
      </c>
      <c r="AF7" s="123" t="s">
        <v>239</v>
      </c>
      <c r="AG7" s="12" t="s">
        <v>229</v>
      </c>
      <c r="AH7" s="12" t="s">
        <v>230</v>
      </c>
    </row>
    <row r="8" spans="1:34" s="51" customFormat="1" ht="11.25" customHeight="1" x14ac:dyDescent="0.2">
      <c r="A8" s="50"/>
      <c r="B8" s="50" t="str">
        <f>RES!Y9</f>
        <v>XCO2Transport</v>
      </c>
      <c r="C8" s="50" t="str">
        <f>RES!Y8</f>
        <v>CO2 Transport - Durban Basin</v>
      </c>
      <c r="D8" s="50" t="str">
        <f>Processes_BASE!D9</f>
        <v>PJ,PJa</v>
      </c>
      <c r="E8" s="93" t="str">
        <f>RES!T2</f>
        <v>CO2CAPT</v>
      </c>
      <c r="F8" s="93" t="str">
        <f>RES!AB2</f>
        <v>CO2STOR</v>
      </c>
      <c r="G8" s="56"/>
      <c r="H8" s="57">
        <v>1</v>
      </c>
      <c r="I8" s="57"/>
      <c r="J8" s="57"/>
      <c r="K8" s="121">
        <f>'Storage supply curve'!K22*1.11/1000</f>
        <v>0.24819511465603192</v>
      </c>
      <c r="L8" s="121"/>
      <c r="V8" s="51">
        <v>1</v>
      </c>
      <c r="AC8" s="51" t="str">
        <f>C8</f>
        <v>CO2 Transport - Durban Basin</v>
      </c>
      <c r="AD8" s="126">
        <f>K8*1000</f>
        <v>248.1951146560319</v>
      </c>
      <c r="AH8" s="51" t="s">
        <v>231</v>
      </c>
    </row>
    <row r="9" spans="1:34" s="51" customFormat="1" ht="11.25" customHeight="1" x14ac:dyDescent="0.2">
      <c r="A9" s="50"/>
      <c r="B9" s="50" t="str">
        <f>RES!AI11</f>
        <v>UCO2STOR</v>
      </c>
      <c r="C9" s="50" t="str">
        <f>RES!AI10</f>
        <v>CO2 Storage - Durban Basin</v>
      </c>
      <c r="D9" s="50" t="str">
        <f>Processes_BASE!D10</f>
        <v>PJ,PJa</v>
      </c>
      <c r="E9" s="93" t="str">
        <f>RES!AB2</f>
        <v>CO2STOR</v>
      </c>
      <c r="F9" s="93" t="s">
        <v>225</v>
      </c>
      <c r="G9" s="56"/>
      <c r="H9" s="51">
        <v>1</v>
      </c>
      <c r="K9" s="121">
        <f>'Storage supply curve'!I22*1.11/1000</f>
        <v>6.4086729810568302E-2</v>
      </c>
      <c r="L9" s="121"/>
      <c r="M9" s="84"/>
      <c r="N9" s="84"/>
      <c r="O9" s="84"/>
      <c r="P9" s="84"/>
      <c r="Q9" s="84"/>
      <c r="R9" s="84"/>
      <c r="S9" s="84"/>
      <c r="T9" s="84"/>
      <c r="U9" s="84"/>
      <c r="V9" s="51">
        <v>1</v>
      </c>
      <c r="AC9" s="51" t="str">
        <f>C9</f>
        <v>CO2 Storage - Durban Basin</v>
      </c>
      <c r="AD9" s="126">
        <f t="shared" ref="AD9:AD15" si="0">K9*1000</f>
        <v>64.086729810568301</v>
      </c>
      <c r="AH9" s="51" t="s">
        <v>232</v>
      </c>
    </row>
    <row r="10" spans="1:34" s="51" customFormat="1" ht="11.25" customHeight="1" x14ac:dyDescent="0.2">
      <c r="A10" s="50"/>
      <c r="B10" s="50" t="str">
        <f>RES!R8</f>
        <v>UCO2SPCEM</v>
      </c>
      <c r="C10" s="50" t="str">
        <f>RES!R5</f>
        <v>CO2SP Capture Cement</v>
      </c>
      <c r="D10" s="50" t="str">
        <f>Processes_BASE!D9</f>
        <v>PJ,PJa</v>
      </c>
      <c r="E10" s="93"/>
      <c r="F10" s="93" t="str">
        <f>RES!T2</f>
        <v>CO2CAPT</v>
      </c>
      <c r="G10" s="56"/>
      <c r="H10" s="88"/>
      <c r="I10" s="88"/>
      <c r="J10" s="88"/>
      <c r="K10" s="121">
        <f>'Storage supply curve'!G24*1.11/1000</f>
        <v>0.42986600000000003</v>
      </c>
      <c r="L10" s="121"/>
      <c r="M10" s="83"/>
      <c r="N10" s="83">
        <v>-1</v>
      </c>
      <c r="O10" s="83">
        <v>-1</v>
      </c>
      <c r="P10" s="83"/>
      <c r="Q10" s="83"/>
      <c r="R10" s="83"/>
      <c r="S10" s="83"/>
      <c r="T10" s="83"/>
      <c r="U10" s="83"/>
      <c r="V10" s="51">
        <v>1</v>
      </c>
      <c r="W10" s="45">
        <v>1</v>
      </c>
      <c r="AC10" s="51" t="str">
        <f>C10</f>
        <v>CO2SP Capture Cement</v>
      </c>
      <c r="AD10" s="126">
        <f t="shared" si="0"/>
        <v>429.86600000000004</v>
      </c>
      <c r="AE10" s="45">
        <v>60</v>
      </c>
      <c r="AF10" s="51">
        <v>3</v>
      </c>
      <c r="AG10" s="45" t="s">
        <v>227</v>
      </c>
      <c r="AH10" s="51" t="s">
        <v>233</v>
      </c>
    </row>
    <row r="11" spans="1:34" s="45" customFormat="1" ht="11.25" customHeight="1" x14ac:dyDescent="0.2">
      <c r="A11" s="12"/>
      <c r="B11" s="50"/>
      <c r="C11" s="50"/>
      <c r="D11" s="50"/>
      <c r="E11" s="94" t="str">
        <f>RES!D2</f>
        <v>INMELC</v>
      </c>
      <c r="F11" s="94"/>
      <c r="H11" s="89"/>
      <c r="I11" s="89"/>
      <c r="J11" s="89"/>
      <c r="K11" s="85"/>
      <c r="L11" s="85"/>
      <c r="M11" s="85"/>
      <c r="V11" s="12"/>
      <c r="X11" s="45">
        <f>AE10*3.6/1000000</f>
        <v>2.1599999999999999E-4</v>
      </c>
      <c r="Y11" s="12"/>
      <c r="AD11" s="126"/>
    </row>
    <row r="12" spans="1:34" s="45" customFormat="1" ht="11.25" customHeight="1" x14ac:dyDescent="0.2">
      <c r="A12" s="12"/>
      <c r="E12" s="94" t="str">
        <f>RES!H2</f>
        <v>INMCEMTHF</v>
      </c>
      <c r="F12" s="94"/>
      <c r="H12" s="89"/>
      <c r="I12" s="89"/>
      <c r="J12" s="89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Y12" s="45">
        <f>AF10/1000</f>
        <v>3.0000000000000001E-3</v>
      </c>
      <c r="AD12" s="126"/>
    </row>
    <row r="13" spans="1:34" s="45" customFormat="1" ht="11.25" customHeight="1" x14ac:dyDescent="0.2">
      <c r="A13" s="12"/>
      <c r="B13" s="50" t="str">
        <f>RES!R15</f>
        <v>UCO2SPIFC</v>
      </c>
      <c r="C13" s="50" t="str">
        <f>RES!R12</f>
        <v>CO2SP Capture FerroChrome</v>
      </c>
      <c r="D13" s="50" t="str">
        <f>Processes_BASE!D11</f>
        <v>PJ,PJa</v>
      </c>
      <c r="E13" s="94" t="str">
        <f>RES!E2</f>
        <v>IFAELC</v>
      </c>
      <c r="F13" s="94" t="str">
        <f>RES!T2</f>
        <v>CO2CAPT</v>
      </c>
      <c r="H13" s="45">
        <f>1/(1.2/1000000*1000)</f>
        <v>833.33333333333337</v>
      </c>
      <c r="I13" s="95"/>
      <c r="K13" s="121">
        <f>'Storage supply curve'!G23*1.11/1000</f>
        <v>0.33943721830985918</v>
      </c>
      <c r="L13" s="121"/>
      <c r="M13" s="12"/>
      <c r="N13" s="12"/>
      <c r="O13" s="12"/>
      <c r="P13" s="12"/>
      <c r="Q13" s="12"/>
      <c r="R13" s="12">
        <v>-1</v>
      </c>
      <c r="S13" s="12"/>
      <c r="T13" s="12"/>
      <c r="U13" s="12"/>
      <c r="V13" s="12">
        <v>1</v>
      </c>
      <c r="W13" s="45">
        <v>1</v>
      </c>
      <c r="AC13" s="51" t="str">
        <f>C13</f>
        <v>CO2SP Capture FerroChrome</v>
      </c>
      <c r="AD13" s="126">
        <f t="shared" si="0"/>
        <v>339.43721830985919</v>
      </c>
      <c r="AE13" s="125">
        <f>1200/3.6</f>
        <v>333.33333333333331</v>
      </c>
      <c r="AG13" s="124" t="s">
        <v>228</v>
      </c>
      <c r="AH13" s="51" t="s">
        <v>233</v>
      </c>
    </row>
    <row r="14" spans="1:34" s="45" customFormat="1" ht="11.25" customHeight="1" x14ac:dyDescent="0.2">
      <c r="A14" s="12"/>
      <c r="B14" s="50" t="str">
        <f>RES!R22</f>
        <v>UCO2SPIFM</v>
      </c>
      <c r="C14" s="50" t="str">
        <f>RES!R19</f>
        <v>CO2SP Capture FerroManganese</v>
      </c>
      <c r="D14" s="50" t="str">
        <f>Processes_BASE!D15</f>
        <v>PJ,PJa</v>
      </c>
      <c r="E14" s="94" t="str">
        <f>RES!E2</f>
        <v>IFAELC</v>
      </c>
      <c r="F14" s="94" t="str">
        <f>RES!T2</f>
        <v>CO2CAPT</v>
      </c>
      <c r="H14" s="45">
        <f>H13</f>
        <v>833.33333333333337</v>
      </c>
      <c r="I14" s="95"/>
      <c r="K14" s="121">
        <f>'Storage supply curve'!G23*1.11/1000</f>
        <v>0.33943721830985918</v>
      </c>
      <c r="L14" s="121"/>
      <c r="M14" s="12"/>
      <c r="N14" s="12"/>
      <c r="O14" s="12"/>
      <c r="P14" s="12"/>
      <c r="Q14" s="12"/>
      <c r="R14" s="12"/>
      <c r="S14" s="12">
        <v>-1</v>
      </c>
      <c r="T14" s="12"/>
      <c r="U14" s="12"/>
      <c r="V14" s="12">
        <v>1</v>
      </c>
      <c r="W14" s="45">
        <v>1</v>
      </c>
      <c r="AC14" s="51" t="str">
        <f>C14</f>
        <v>CO2SP Capture FerroManganese</v>
      </c>
      <c r="AD14" s="126">
        <f t="shared" si="0"/>
        <v>339.43721830985919</v>
      </c>
      <c r="AE14" s="125">
        <f>AE13</f>
        <v>333.33333333333331</v>
      </c>
      <c r="AG14" s="124" t="s">
        <v>228</v>
      </c>
      <c r="AH14" s="51" t="s">
        <v>234</v>
      </c>
    </row>
    <row r="15" spans="1:34" ht="11.25" customHeight="1" x14ac:dyDescent="0.2">
      <c r="B15" s="50" t="str">
        <f>RES!R29</f>
        <v>UPWRCO2SCR</v>
      </c>
      <c r="C15" s="50" t="str">
        <f>RES!R26</f>
        <v>PWRCO2S Power Sector Capture - Retrofit</v>
      </c>
      <c r="D15" s="50" t="str">
        <f>Processes_BASE!D12</f>
        <v>PJ,PJa</v>
      </c>
      <c r="E15" s="94" t="str">
        <f>RES!F2</f>
        <v>ELCC</v>
      </c>
      <c r="F15" s="94" t="str">
        <f>RES!T2</f>
        <v>CO2CAPT</v>
      </c>
      <c r="H15" s="45">
        <f>1/'Elc intensity Capture'!F16</f>
        <v>810.30952380952385</v>
      </c>
      <c r="I15" s="95"/>
      <c r="J15" s="45"/>
      <c r="K15" s="121"/>
      <c r="L15" s="12">
        <f>'Storage supply curve'!G22*1.11/1000/-PMT(8.2%,M15,1,0,1)</f>
        <v>4.9463148606069112</v>
      </c>
      <c r="M15" s="121">
        <v>25</v>
      </c>
      <c r="T15" s="12">
        <v>-1</v>
      </c>
      <c r="V15" s="12">
        <v>1</v>
      </c>
      <c r="W15" s="45">
        <v>1</v>
      </c>
      <c r="X15" s="45"/>
      <c r="Y15" s="45"/>
      <c r="Z15" s="45"/>
      <c r="AA15" s="45"/>
      <c r="AC15" s="51" t="str">
        <f>C15</f>
        <v>PWRCO2S Power Sector Capture - Retrofit</v>
      </c>
      <c r="AD15" s="126">
        <f t="shared" si="0"/>
        <v>0</v>
      </c>
      <c r="AE15" s="125">
        <f>1/H15/3.6*1000000</f>
        <v>342.80453285536584</v>
      </c>
      <c r="AG15" s="12" t="s">
        <v>240</v>
      </c>
      <c r="AH15" s="51" t="s">
        <v>235</v>
      </c>
    </row>
    <row r="16" spans="1:34" ht="11.25" customHeight="1" x14ac:dyDescent="0.2">
      <c r="B16" s="50" t="str">
        <f>Processes_BASE!B14</f>
        <v>UPWRCO2SCD</v>
      </c>
      <c r="C16" s="50" t="str">
        <f>Processes_BASE!C14</f>
        <v>PWRCO2S Power Sector Capture - Gas with CCS dummy</v>
      </c>
      <c r="D16" s="50" t="str">
        <f>Processes_BASE!D14</f>
        <v>PJ,PJa</v>
      </c>
      <c r="E16" s="94"/>
      <c r="F16" s="94" t="str">
        <f>F15</f>
        <v>CO2CAPT</v>
      </c>
      <c r="H16" s="12">
        <v>1</v>
      </c>
      <c r="V16" s="45">
        <v>1</v>
      </c>
      <c r="W16" s="45">
        <v>1</v>
      </c>
      <c r="X16" s="45"/>
      <c r="Y16" s="45"/>
      <c r="Z16" s="45"/>
    </row>
    <row r="17" spans="2:28" ht="11.25" customHeight="1" x14ac:dyDescent="0.2">
      <c r="B17" s="12" t="str">
        <f>RES!R35</f>
        <v>UCO2SPLIM</v>
      </c>
      <c r="C17" s="12" t="str">
        <f>RES!R32</f>
        <v>CO2SP Capture Lime</v>
      </c>
      <c r="D17" s="12" t="str">
        <f>Processes_BASE!D13</f>
        <v>PJ,PJa</v>
      </c>
      <c r="F17" s="12" t="str">
        <f>RES!T2</f>
        <v>CO2CAPT</v>
      </c>
      <c r="K17" s="89">
        <f>K10</f>
        <v>0.42986600000000003</v>
      </c>
      <c r="L17" s="89"/>
      <c r="P17" s="12">
        <v>-1</v>
      </c>
      <c r="Q17" s="85">
        <f>O10</f>
        <v>-1</v>
      </c>
    </row>
    <row r="18" spans="2:28" ht="11.25" customHeight="1" x14ac:dyDescent="0.2">
      <c r="E18" s="12" t="str">
        <f>RES!D2</f>
        <v>INMELC</v>
      </c>
      <c r="X18" s="12">
        <f>X11</f>
        <v>2.1599999999999999E-4</v>
      </c>
    </row>
    <row r="19" spans="2:28" ht="11.25" customHeight="1" x14ac:dyDescent="0.2">
      <c r="E19" s="12" t="str">
        <f>RES!I2</f>
        <v>INMLIMTHF</v>
      </c>
      <c r="AB19" s="12">
        <f>Y12</f>
        <v>3.0000000000000001E-3</v>
      </c>
    </row>
    <row r="20" spans="2:28" ht="11.25" customHeight="1" x14ac:dyDescent="0.2">
      <c r="B20" s="12" t="str">
        <f>Processes_BASE!B17</f>
        <v>UDACCO2S2</v>
      </c>
      <c r="C20" s="12" t="str">
        <f>Processes_BASE!C17</f>
        <v>Direct Air Capture for CO2S (cheaper option)</v>
      </c>
      <c r="D20" s="12" t="str">
        <f>Processes_BASE!D17</f>
        <v>PJ,PJa</v>
      </c>
      <c r="F20" s="12" t="str">
        <f>F10</f>
        <v>CO2CAPT</v>
      </c>
      <c r="H20" s="12">
        <v>1</v>
      </c>
      <c r="K20" s="12">
        <f>600*11.703</f>
        <v>7021.7999999999993</v>
      </c>
      <c r="U20" s="12">
        <v>-1</v>
      </c>
      <c r="V20" s="12">
        <v>1</v>
      </c>
      <c r="W20" s="45">
        <v>1</v>
      </c>
    </row>
  </sheetData>
  <phoneticPr fontId="19" type="noConversion"/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697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4" name="cmdTechNameAndDesc"/>
      </mc:Fallback>
    </mc:AlternateContent>
    <mc:AlternateContent xmlns:mc="http://schemas.openxmlformats.org/markup-compatibility/2006">
      <mc:Choice Requires="x14">
        <control shapeId="157698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6" name="cmdCommIN"/>
      </mc:Fallback>
    </mc:AlternateContent>
    <mc:AlternateContent xmlns:mc="http://schemas.openxmlformats.org/markup-compatibility/2006">
      <mc:Choice Requires="x14">
        <control shapeId="157699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8" name="cmdCommOUT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701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12" name="cmdAddParamQualifier1"/>
      </mc:Fallback>
    </mc:AlternateContent>
    <mc:AlternateContent xmlns:mc="http://schemas.openxmlformats.org/markup-compatibility/2006">
      <mc:Choice Requires="x14">
        <control shapeId="157702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14" name="cmdCheckTechDataSheet"/>
      </mc:Fallback>
    </mc:AlternateContent>
    <mc:AlternateContent xmlns:mc="http://schemas.openxmlformats.org/markup-compatibility/2006">
      <mc:Choice Requires="x14">
        <control shapeId="157703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16" name="cmdAddParamQualifier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BDEB0-3BFC-499F-A505-247C5567BFB7}">
  <dimension ref="C1:T30"/>
  <sheetViews>
    <sheetView workbookViewId="0">
      <selection activeCell="E24" sqref="E24"/>
    </sheetView>
  </sheetViews>
  <sheetFormatPr defaultRowHeight="12.75" x14ac:dyDescent="0.2"/>
  <cols>
    <col min="3" max="3" width="16.42578125" customWidth="1"/>
    <col min="4" max="4" width="14.28515625" customWidth="1"/>
    <col min="5" max="5" width="12" customWidth="1"/>
  </cols>
  <sheetData>
    <row r="1" spans="5:5" x14ac:dyDescent="0.2">
      <c r="E1" s="106"/>
    </row>
    <row r="18" spans="3:20" x14ac:dyDescent="0.2">
      <c r="C18" s="80" t="s">
        <v>150</v>
      </c>
    </row>
    <row r="20" spans="3:20" ht="25.5" x14ac:dyDescent="0.2">
      <c r="C20" s="80" t="s">
        <v>151</v>
      </c>
      <c r="D20" s="107" t="s">
        <v>157</v>
      </c>
      <c r="E20" s="107" t="s">
        <v>153</v>
      </c>
      <c r="F20" s="80" t="s">
        <v>154</v>
      </c>
      <c r="H20" s="80" t="s">
        <v>155</v>
      </c>
      <c r="J20" s="80" t="s">
        <v>156</v>
      </c>
      <c r="L20" s="80" t="s">
        <v>147</v>
      </c>
    </row>
    <row r="21" spans="3:20" x14ac:dyDescent="0.2">
      <c r="D21" s="80" t="s">
        <v>158</v>
      </c>
      <c r="E21" s="80" t="s">
        <v>159</v>
      </c>
      <c r="F21" s="80" t="s">
        <v>160</v>
      </c>
      <c r="G21" s="80" t="s">
        <v>149</v>
      </c>
      <c r="H21" s="80" t="s">
        <v>160</v>
      </c>
      <c r="I21" s="80" t="s">
        <v>149</v>
      </c>
      <c r="J21" s="80" t="s">
        <v>160</v>
      </c>
      <c r="K21" s="80" t="s">
        <v>149</v>
      </c>
      <c r="L21" s="80" t="s">
        <v>160</v>
      </c>
      <c r="M21" s="80" t="s">
        <v>149</v>
      </c>
    </row>
    <row r="22" spans="3:20" x14ac:dyDescent="0.2">
      <c r="C22" s="80" t="s">
        <v>152</v>
      </c>
      <c r="D22" s="106">
        <v>1003</v>
      </c>
      <c r="E22" s="106">
        <f>D22/30</f>
        <v>33.43333333333333</v>
      </c>
      <c r="F22" s="106">
        <v>393599</v>
      </c>
      <c r="G22" s="106">
        <f>F22/$D22</f>
        <v>392.42173479561313</v>
      </c>
      <c r="H22" s="106">
        <v>57909</v>
      </c>
      <c r="I22" s="106">
        <f>H22/$D22</f>
        <v>57.735792622133602</v>
      </c>
      <c r="J22" s="106">
        <v>224270</v>
      </c>
      <c r="K22" s="106">
        <f>J22/$D22</f>
        <v>223.59920239282152</v>
      </c>
      <c r="L22" s="106">
        <f>F22+H22+J22</f>
        <v>675778</v>
      </c>
      <c r="M22" s="106">
        <f>L22/$D22</f>
        <v>673.75672981056834</v>
      </c>
      <c r="R22" s="80"/>
      <c r="S22" s="80"/>
      <c r="T22" s="106"/>
    </row>
    <row r="23" spans="3:20" x14ac:dyDescent="0.2">
      <c r="C23" s="80" t="s">
        <v>148</v>
      </c>
      <c r="D23" s="106">
        <v>284</v>
      </c>
      <c r="E23" s="106">
        <f>D23/30</f>
        <v>9.4666666666666668</v>
      </c>
      <c r="F23" s="106">
        <v>86847</v>
      </c>
      <c r="G23" s="106">
        <f>F23/$D23</f>
        <v>305.79929577464787</v>
      </c>
      <c r="H23" s="106">
        <v>16402</v>
      </c>
      <c r="I23" s="106">
        <f>H23/$D23</f>
        <v>57.75352112676056</v>
      </c>
      <c r="J23" s="106">
        <v>63521</v>
      </c>
      <c r="K23" s="106">
        <f>J23/$D23</f>
        <v>223.66549295774647</v>
      </c>
      <c r="L23" s="106">
        <f>F23+H23+J23</f>
        <v>166770</v>
      </c>
      <c r="M23" s="106">
        <f>L23/$D23</f>
        <v>587.21830985915494</v>
      </c>
      <c r="R23" s="80"/>
      <c r="S23" s="80"/>
    </row>
    <row r="24" spans="3:20" x14ac:dyDescent="0.2">
      <c r="C24" s="80" t="s">
        <v>223</v>
      </c>
      <c r="D24">
        <v>15</v>
      </c>
      <c r="E24" s="122">
        <f>D24/30</f>
        <v>0.5</v>
      </c>
      <c r="F24">
        <v>5809</v>
      </c>
      <c r="G24" s="106">
        <f>F24/$D24</f>
        <v>387.26666666666665</v>
      </c>
      <c r="H24">
        <v>872</v>
      </c>
      <c r="I24" s="106">
        <f>H24/$D24</f>
        <v>58.133333333333333</v>
      </c>
      <c r="J24">
        <v>3376</v>
      </c>
      <c r="K24" s="106">
        <f>J24/$D24</f>
        <v>225.06666666666666</v>
      </c>
      <c r="L24" s="106">
        <f>F24+H24+J24</f>
        <v>10057</v>
      </c>
      <c r="M24" s="106">
        <f>L24/$D24</f>
        <v>670.4666666666667</v>
      </c>
      <c r="R24" s="80"/>
      <c r="S24" s="80"/>
    </row>
    <row r="30" spans="3:20" x14ac:dyDescent="0.2">
      <c r="Q30" s="80" t="s">
        <v>161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75994-C027-4B47-B1DC-158CC6369D7F}">
  <dimension ref="A1:Q32"/>
  <sheetViews>
    <sheetView workbookViewId="0">
      <selection activeCell="H23" sqref="H23"/>
    </sheetView>
  </sheetViews>
  <sheetFormatPr defaultRowHeight="12.75" x14ac:dyDescent="0.2"/>
  <cols>
    <col min="3" max="3" width="12.42578125" bestFit="1" customWidth="1"/>
    <col min="4" max="4" width="10.5703125" bestFit="1" customWidth="1"/>
    <col min="6" max="6" width="10.7109375" bestFit="1" customWidth="1"/>
    <col min="7" max="7" width="12" bestFit="1" customWidth="1"/>
  </cols>
  <sheetData>
    <row r="1" spans="1:17" x14ac:dyDescent="0.2">
      <c r="M1" s="80">
        <v>1</v>
      </c>
      <c r="N1" s="80" t="s">
        <v>215</v>
      </c>
      <c r="O1">
        <v>3.6</v>
      </c>
      <c r="P1" s="80" t="s">
        <v>216</v>
      </c>
    </row>
    <row r="2" spans="1:17" x14ac:dyDescent="0.2">
      <c r="C2" t="s">
        <v>185</v>
      </c>
      <c r="K2" s="80" t="s">
        <v>186</v>
      </c>
      <c r="L2" s="80" t="s">
        <v>217</v>
      </c>
      <c r="M2">
        <v>1</v>
      </c>
      <c r="N2" s="80" t="s">
        <v>214</v>
      </c>
      <c r="O2">
        <v>3.6</v>
      </c>
      <c r="P2" s="80" t="s">
        <v>217</v>
      </c>
    </row>
    <row r="3" spans="1:17" x14ac:dyDescent="0.2">
      <c r="E3" t="s">
        <v>184</v>
      </c>
      <c r="F3" t="s">
        <v>183</v>
      </c>
      <c r="G3" t="s">
        <v>182</v>
      </c>
      <c r="K3">
        <v>0.33300000000000002</v>
      </c>
      <c r="L3">
        <f>K3*3600</f>
        <v>1198.8</v>
      </c>
      <c r="M3">
        <f>O3/O2</f>
        <v>333.33333333333331</v>
      </c>
      <c r="N3" s="80" t="s">
        <v>214</v>
      </c>
      <c r="O3">
        <v>1200</v>
      </c>
      <c r="P3" s="80" t="s">
        <v>217</v>
      </c>
      <c r="Q3" s="80" t="s">
        <v>218</v>
      </c>
    </row>
    <row r="4" spans="1:17" x14ac:dyDescent="0.2">
      <c r="C4" t="s">
        <v>181</v>
      </c>
      <c r="D4" t="s">
        <v>186</v>
      </c>
      <c r="E4">
        <v>0.36</v>
      </c>
      <c r="F4">
        <v>0.438</v>
      </c>
      <c r="G4">
        <v>0.48699999999999999</v>
      </c>
      <c r="M4">
        <v>60</v>
      </c>
      <c r="N4" s="80" t="s">
        <v>214</v>
      </c>
      <c r="O4">
        <f>M4*O2</f>
        <v>216</v>
      </c>
      <c r="P4" s="80" t="s">
        <v>217</v>
      </c>
    </row>
    <row r="5" spans="1:17" x14ac:dyDescent="0.2">
      <c r="C5" t="s">
        <v>180</v>
      </c>
      <c r="D5" t="s">
        <v>186</v>
      </c>
      <c r="E5">
        <v>0.255</v>
      </c>
      <c r="F5">
        <f>F4-F7</f>
        <v>0.33300000000000002</v>
      </c>
      <c r="G5">
        <v>0.40400000000000003</v>
      </c>
    </row>
    <row r="6" spans="1:17" x14ac:dyDescent="0.2">
      <c r="C6" t="s">
        <v>179</v>
      </c>
      <c r="D6" t="s">
        <v>186</v>
      </c>
      <c r="E6">
        <v>1</v>
      </c>
      <c r="F6">
        <v>1</v>
      </c>
      <c r="G6">
        <v>1</v>
      </c>
    </row>
    <row r="7" spans="1:17" x14ac:dyDescent="0.2">
      <c r="C7" t="s">
        <v>178</v>
      </c>
      <c r="D7" t="s">
        <v>186</v>
      </c>
      <c r="E7">
        <f>E4-E5</f>
        <v>0.10499999999999998</v>
      </c>
      <c r="F7">
        <f>E7</f>
        <v>0.10499999999999998</v>
      </c>
      <c r="G7">
        <f>G4-G5</f>
        <v>8.2999999999999963E-2</v>
      </c>
    </row>
    <row r="8" spans="1:17" x14ac:dyDescent="0.2">
      <c r="C8" t="s">
        <v>177</v>
      </c>
      <c r="D8" t="s">
        <v>187</v>
      </c>
      <c r="E8">
        <v>947.3</v>
      </c>
      <c r="F8">
        <f>E8*E4/F4</f>
        <v>778.60273972602727</v>
      </c>
      <c r="G8">
        <v>367</v>
      </c>
    </row>
    <row r="9" spans="1:17" x14ac:dyDescent="0.2">
      <c r="C9" t="s">
        <v>177</v>
      </c>
      <c r="D9" t="s">
        <v>174</v>
      </c>
      <c r="E9">
        <f>E8*E4</f>
        <v>341.02799999999996</v>
      </c>
      <c r="F9">
        <f>F8*F4</f>
        <v>341.02799999999996</v>
      </c>
      <c r="G9">
        <f>G8*G4</f>
        <v>178.72899999999998</v>
      </c>
    </row>
    <row r="10" spans="1:17" x14ac:dyDescent="0.2">
      <c r="C10" t="s">
        <v>176</v>
      </c>
      <c r="D10" t="s">
        <v>187</v>
      </c>
      <c r="E10">
        <v>136.19999999999999</v>
      </c>
      <c r="G10">
        <v>42</v>
      </c>
    </row>
    <row r="11" spans="1:17" x14ac:dyDescent="0.2">
      <c r="C11" t="s">
        <v>176</v>
      </c>
      <c r="D11" t="s">
        <v>174</v>
      </c>
      <c r="E11">
        <f>E10*E5</f>
        <v>34.730999999999995</v>
      </c>
      <c r="G11">
        <f>G10*G5</f>
        <v>16.968</v>
      </c>
    </row>
    <row r="12" spans="1:17" x14ac:dyDescent="0.2">
      <c r="C12" t="s">
        <v>175</v>
      </c>
      <c r="D12" t="s">
        <v>174</v>
      </c>
      <c r="E12">
        <f>E9-E11</f>
        <v>306.29699999999997</v>
      </c>
      <c r="F12">
        <f>E12/E9*F9</f>
        <v>306.29699999999997</v>
      </c>
      <c r="G12">
        <f>G9-G11</f>
        <v>161.761</v>
      </c>
      <c r="H12">
        <f>G12/G9</f>
        <v>0.90506297243312506</v>
      </c>
    </row>
    <row r="13" spans="1:17" x14ac:dyDescent="0.2">
      <c r="A13" t="s">
        <v>190</v>
      </c>
      <c r="B13" s="80" t="s">
        <v>220</v>
      </c>
      <c r="C13" t="s">
        <v>173</v>
      </c>
      <c r="D13" t="s">
        <v>188</v>
      </c>
      <c r="E13">
        <f>E7/E12</f>
        <v>3.4280453285536584E-4</v>
      </c>
      <c r="F13">
        <f>F7/F12</f>
        <v>3.4280453285536584E-4</v>
      </c>
      <c r="G13">
        <f>G7/G12</f>
        <v>5.1310266380647971E-4</v>
      </c>
    </row>
    <row r="14" spans="1:17" x14ac:dyDescent="0.2">
      <c r="A14">
        <v>6</v>
      </c>
      <c r="B14">
        <v>0</v>
      </c>
      <c r="D14" t="s">
        <v>191</v>
      </c>
      <c r="E14">
        <f>E13*1000</f>
        <v>0.34280453285536583</v>
      </c>
      <c r="F14">
        <f>F13*1000</f>
        <v>0.34280453285536583</v>
      </c>
      <c r="G14">
        <f>G13*1000</f>
        <v>0.51310266380647973</v>
      </c>
    </row>
    <row r="15" spans="1:17" x14ac:dyDescent="0.2">
      <c r="A15">
        <v>15</v>
      </c>
      <c r="B15">
        <v>3</v>
      </c>
      <c r="D15" s="80" t="s">
        <v>219</v>
      </c>
      <c r="E15">
        <f>E14*3600</f>
        <v>1234.0963182793171</v>
      </c>
      <c r="F15">
        <f>F14*3600</f>
        <v>1234.0963182793171</v>
      </c>
      <c r="G15">
        <f>G14*3600</f>
        <v>1847.1695897033271</v>
      </c>
    </row>
    <row r="16" spans="1:17" x14ac:dyDescent="0.2">
      <c r="A16">
        <f>A15-A14</f>
        <v>9</v>
      </c>
      <c r="B16">
        <f>B15-B14</f>
        <v>3</v>
      </c>
      <c r="C16">
        <f>A16-B16</f>
        <v>6</v>
      </c>
      <c r="D16" t="s">
        <v>189</v>
      </c>
      <c r="E16">
        <f>E15/1000000000*1000</f>
        <v>1.234096318279317E-3</v>
      </c>
      <c r="F16">
        <f>F15/1000000000*1000</f>
        <v>1.234096318279317E-3</v>
      </c>
      <c r="G16">
        <f>G15/10^C16</f>
        <v>1.847169589703327E-3</v>
      </c>
    </row>
    <row r="23" spans="3:5" x14ac:dyDescent="0.2">
      <c r="C23" s="80" t="s">
        <v>242</v>
      </c>
    </row>
    <row r="24" spans="3:5" x14ac:dyDescent="0.2">
      <c r="E24" s="80" t="s">
        <v>246</v>
      </c>
    </row>
    <row r="25" spans="3:5" x14ac:dyDescent="0.2">
      <c r="C25" s="80"/>
      <c r="D25" s="80" t="s">
        <v>243</v>
      </c>
      <c r="E25" s="80" t="s">
        <v>245</v>
      </c>
    </row>
    <row r="26" spans="3:5" x14ac:dyDescent="0.2">
      <c r="C26" s="80" t="s">
        <v>182</v>
      </c>
      <c r="D26">
        <v>367</v>
      </c>
      <c r="E26">
        <f>D26/3.6</f>
        <v>101.94444444444444</v>
      </c>
    </row>
    <row r="27" spans="3:5" x14ac:dyDescent="0.2">
      <c r="C27" s="80" t="s">
        <v>244</v>
      </c>
      <c r="D27">
        <v>42</v>
      </c>
      <c r="E27">
        <f t="shared" ref="E27:E28" si="0">D27/3.6</f>
        <v>11.666666666666666</v>
      </c>
    </row>
    <row r="28" spans="3:5" x14ac:dyDescent="0.2">
      <c r="C28" s="80" t="s">
        <v>175</v>
      </c>
      <c r="D28">
        <f>D26-D27</f>
        <v>325</v>
      </c>
      <c r="E28">
        <f t="shared" si="0"/>
        <v>90.277777777777771</v>
      </c>
    </row>
    <row r="30" spans="3:5" x14ac:dyDescent="0.2">
      <c r="C30" s="80" t="s">
        <v>249</v>
      </c>
      <c r="D30">
        <f>E8</f>
        <v>947.3</v>
      </c>
      <c r="E30">
        <f>D30/3.6</f>
        <v>263.13888888888886</v>
      </c>
    </row>
    <row r="31" spans="3:5" x14ac:dyDescent="0.2">
      <c r="C31" s="80" t="s">
        <v>250</v>
      </c>
      <c r="D31">
        <f>E10</f>
        <v>136.19999999999999</v>
      </c>
      <c r="E31">
        <f t="shared" ref="E31:E32" si="1">D31/3.6</f>
        <v>37.833333333333329</v>
      </c>
    </row>
    <row r="32" spans="3:5" x14ac:dyDescent="0.2">
      <c r="C32" s="80" t="s">
        <v>251</v>
      </c>
      <c r="D32">
        <f>D30-D31</f>
        <v>811.09999999999991</v>
      </c>
      <c r="E32">
        <f t="shared" si="1"/>
        <v>225.30555555555551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1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2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Commodities_BASE</vt:lpstr>
      <vt:lpstr>Processes_BASE</vt:lpstr>
      <vt:lpstr>ProcData_CCS</vt:lpstr>
      <vt:lpstr>Storage supply curve</vt:lpstr>
      <vt:lpstr>Elc intensity Capture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2021-09-21T05:04:10Z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