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64966169-4194-4592-A7A5-167883E35E72}" xr6:coauthVersionLast="47" xr6:coauthVersionMax="47" xr10:uidLastSave="{00000000-0000-0000-0000-000000000000}"/>
  <bookViews>
    <workbookView xWindow="0" yWindow="255" windowWidth="28800" windowHeight="15345" firstSheet="31" activeTab="32"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 i="92" l="1"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C19" i="93" l="1"/>
  <c r="C20" i="93" s="1"/>
  <c r="C21"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F30" i="85"/>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G54" i="79"/>
  <c r="H54" i="79"/>
  <c r="F54" i="79"/>
  <c r="M41" i="79"/>
  <c r="F41" i="79"/>
  <c r="H42" i="79"/>
  <c r="H41" i="79"/>
  <c r="G42" i="79"/>
  <c r="M42" i="79" s="1"/>
  <c r="J42" i="79" s="1"/>
  <c r="I42" i="79" s="1"/>
  <c r="G41" i="79"/>
  <c r="F42" i="79"/>
  <c r="H11" i="79"/>
  <c r="F57" i="79"/>
  <c r="F10" i="79"/>
  <c r="H58" i="79"/>
  <c r="G58" i="79"/>
  <c r="G11" i="79" s="1"/>
  <c r="F58" i="79"/>
  <c r="F11" i="79" s="1"/>
  <c r="H56" i="79"/>
  <c r="G56" i="79"/>
  <c r="F56" i="79"/>
  <c r="H55" i="79"/>
  <c r="H57" i="79" s="1"/>
  <c r="H10" i="79" s="1"/>
  <c r="I10" i="79" s="1"/>
  <c r="G55" i="79"/>
  <c r="G57" i="79" s="1"/>
  <c r="G10" i="79" s="1"/>
  <c r="F55" i="79"/>
  <c r="F16" i="85" l="1"/>
  <c r="F15" i="85"/>
  <c r="I11" i="79"/>
  <c r="J11" i="79" s="1"/>
  <c r="J10" i="79"/>
  <c r="J41" i="79"/>
  <c r="I41" i="79" s="1"/>
  <c r="I47" i="79" s="1"/>
  <c r="I49" i="79" s="1"/>
  <c r="I51" i="79" s="1"/>
  <c r="J47" i="79" l="1"/>
  <c r="J49" i="79" s="1"/>
  <c r="J51" i="79" s="1"/>
  <c r="D26" i="63"/>
  <c r="D25" i="63"/>
  <c r="D24" i="63"/>
  <c r="J6" i="79" l="1"/>
  <c r="J8" i="79" s="1"/>
  <c r="G14" i="79"/>
  <c r="G15" i="79"/>
  <c r="G16" i="79"/>
  <c r="G17" i="79" s="1"/>
  <c r="J40" i="79"/>
  <c r="I40" i="79"/>
  <c r="G40" i="79"/>
  <c r="H40" i="79"/>
  <c r="F40" i="79"/>
  <c r="J48" i="79"/>
  <c r="J50" i="79" s="1"/>
  <c r="J52" i="79" s="1"/>
  <c r="J7" i="79" s="1"/>
  <c r="D9" i="79"/>
  <c r="I48" i="79"/>
  <c r="I50" i="79" s="1"/>
  <c r="I52" i="79" s="1"/>
  <c r="I6" i="79" l="1"/>
  <c r="I7" i="79"/>
  <c r="H47" i="79" l="1"/>
  <c r="H49" i="79" s="1"/>
  <c r="H51" i="79" s="1"/>
  <c r="H6" i="79" s="1"/>
  <c r="I46" i="79"/>
  <c r="J46" i="79"/>
  <c r="G47" i="79"/>
  <c r="G49" i="79"/>
  <c r="G51" i="79" s="1"/>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19" i="93" s="1"/>
  <c r="E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X5" i="92" l="1"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G168" i="7"/>
  <c r="H168" i="7"/>
  <c r="D22" i="79"/>
  <c r="A168" i="7"/>
  <c r="R168" i="7"/>
  <c r="I168" i="7"/>
  <c r="I13" i="79"/>
  <c r="J13" i="79" s="1"/>
  <c r="I15" i="79"/>
  <c r="J15" i="79" s="1"/>
  <c r="I14" i="79"/>
  <c r="J9" i="79"/>
  <c r="I9" i="79"/>
  <c r="H15" i="79"/>
  <c r="F15"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B29" i="85" s="1"/>
  <c r="E30" i="85"/>
  <c r="G3" i="85"/>
  <c r="H4" i="85"/>
  <c r="Q14" i="87" l="1"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68" i="7"/>
  <c r="G165" i="7" l="1"/>
  <c r="F165" i="7"/>
  <c r="F46" i="79"/>
  <c r="G46" i="79"/>
  <c r="H46" i="79"/>
  <c r="D45" i="79"/>
  <c r="H48" i="79" l="1"/>
  <c r="H50" i="79" s="1"/>
  <c r="H52" i="79" s="1"/>
  <c r="G48" i="79"/>
  <c r="G50" i="79" s="1"/>
  <c r="G52" i="79" s="1"/>
  <c r="F47" i="79"/>
  <c r="F49" i="79" s="1"/>
  <c r="F51" i="79" s="1"/>
  <c r="F6" i="79" s="1"/>
  <c r="G6" i="79" s="1"/>
  <c r="G8" i="79" s="1"/>
  <c r="F48" i="79"/>
  <c r="F50" i="79" s="1"/>
  <c r="I8" i="79"/>
  <c r="K194" i="26"/>
  <c r="D181" i="26"/>
  <c r="F8" i="79" l="1"/>
  <c r="F52" i="79"/>
  <c r="H7" i="79"/>
  <c r="H9" i="79" s="1"/>
  <c r="H8" i="79"/>
  <c r="H73" i="21"/>
  <c r="H75" i="21" s="1"/>
  <c r="F7" i="79" l="1"/>
  <c r="G7" i="79" s="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2" i="35"/>
  <c r="J33"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AM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<sst xmlns="http://schemas.openxmlformats.org/spreadsheetml/2006/main" count="29028" uniqueCount="14812">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</sst>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37">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7" fillId="0" borderId="110" xfId="515" applyFont="1" applyBorder="1" applyAlignment="1">
      <alignment horizontal="left" vertical="top" wrapText="1" indent="1"/>
    </xf>
    <xf numFmtId="0" fontId="21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209" fillId="0" borderId="0" xfId="515" applyFont="1"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3" xfId="515" applyFont="1" applyBorder="1" applyAlignment="1">
      <alignment horizontal="lef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33" fillId="0" borderId="16" xfId="0" applyFont="1" applyFill="1" applyBorder="1" applyAlignment="1">
      <alignment horizontal="center" vertical="top"/>
    </xf>
    <xf numFmtId="0" fontId="132" fillId="0" borderId="16" xfId="0" applyFont="1" applyFill="1" applyBorder="1" applyAlignment="1">
      <alignment horizontal="center" vertical="top"/>
    </xf>
    <xf numFmtId="0" fontId="127" fillId="34" borderId="16" xfId="0" applyFont="1" applyFill="1" applyBorder="1" applyAlignment="1">
      <alignment horizontal="left" vertical="top" wrapText="1"/>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0" fillId="0" borderId="16" xfId="0"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xf numFmtId="176" fontId="92" fillId="0" borderId="0" xfId="0" applyNumberFormat="1" applyFont="1"/>
    <xf numFmtId="9" fontId="92" fillId="0" borderId="0" xfId="0" applyNumberFormat="1" applyFont="1"/>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0.00</c:formatCode>
                <c:ptCount val="5"/>
                <c:pt idx="0">
                  <c:v>622.84426708278443</c:v>
                </c:pt>
                <c:pt idx="1">
                  <c:v>429.54777040192027</c:v>
                </c:pt>
                <c:pt idx="2">
                  <c:v>236.25127372105612</c:v>
                </c:pt>
                <c:pt idx="3">
                  <c:v>198.85358322102883</c:v>
                </c:pt>
                <c:pt idx="4">
                  <c:v>161.45589272100153</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0.00</c:formatCode>
                <c:ptCount val="5"/>
                <c:pt idx="0">
                  <c:v>408.07038188182429</c:v>
                </c:pt>
                <c:pt idx="1">
                  <c:v>300.68343928134419</c:v>
                </c:pt>
                <c:pt idx="2">
                  <c:v>193.29649668086412</c:v>
                </c:pt>
                <c:pt idx="3">
                  <c:v>154.0130681056458</c:v>
                </c:pt>
                <c:pt idx="4">
                  <c:v>114.72963953042742</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emf"/><Relationship Id="rId7" Type="http://schemas.openxmlformats.org/officeDocument/2006/relationships/image" Target="../media/image28.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5" Type="http://schemas.openxmlformats.org/officeDocument/2006/relationships/image" Target="../media/image26.emf"/><Relationship Id="rId4" Type="http://schemas.openxmlformats.org/officeDocument/2006/relationships/image" Target="../media/image25.emf"/><Relationship Id="rId9" Type="http://schemas.openxmlformats.org/officeDocument/2006/relationships/image" Target="../media/image30.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4"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4" Type="http://schemas.openxmlformats.org/officeDocument/2006/relationships/image" Target="../media/image51.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9.emf"/><Relationship Id="rId3" Type="http://schemas.openxmlformats.org/officeDocument/2006/relationships/image" Target="../media/image54.emf"/><Relationship Id="rId7" Type="http://schemas.openxmlformats.org/officeDocument/2006/relationships/image" Target="../media/image58.emf"/><Relationship Id="rId2" Type="http://schemas.openxmlformats.org/officeDocument/2006/relationships/image" Target="../media/image53.emf"/><Relationship Id="rId1" Type="http://schemas.openxmlformats.org/officeDocument/2006/relationships/image" Target="../media/image52.emf"/><Relationship Id="rId6" Type="http://schemas.openxmlformats.org/officeDocument/2006/relationships/image" Target="../media/image57.emf"/><Relationship Id="rId5" Type="http://schemas.openxmlformats.org/officeDocument/2006/relationships/image" Target="../media/image56.emf"/><Relationship Id="rId4" Type="http://schemas.openxmlformats.org/officeDocument/2006/relationships/image" Target="../media/image55.emf"/><Relationship Id="rId9" Type="http://schemas.openxmlformats.org/officeDocument/2006/relationships/image" Target="../media/image60.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92.emf"/><Relationship Id="rId1" Type="http://schemas.openxmlformats.org/officeDocument/2006/relationships/image" Target="../media/image91.emf"/><Relationship Id="rId4" Type="http://schemas.openxmlformats.org/officeDocument/2006/relationships/image" Target="../media/image94.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98.emf"/><Relationship Id="rId3" Type="http://schemas.openxmlformats.org/officeDocument/2006/relationships/image" Target="../media/image103.emf"/><Relationship Id="rId7" Type="http://schemas.openxmlformats.org/officeDocument/2006/relationships/image" Target="../media/image99.emf"/><Relationship Id="rId2" Type="http://schemas.openxmlformats.org/officeDocument/2006/relationships/image" Target="../media/image104.emf"/><Relationship Id="rId1" Type="http://schemas.openxmlformats.org/officeDocument/2006/relationships/image" Target="../media/image105.emf"/><Relationship Id="rId6" Type="http://schemas.openxmlformats.org/officeDocument/2006/relationships/image" Target="../media/image100.emf"/><Relationship Id="rId5" Type="http://schemas.openxmlformats.org/officeDocument/2006/relationships/image" Target="../media/image101.emf"/><Relationship Id="rId4" Type="http://schemas.openxmlformats.org/officeDocument/2006/relationships/image" Target="../media/image102.emf"/><Relationship Id="rId9" Type="http://schemas.openxmlformats.org/officeDocument/2006/relationships/image" Target="../media/image97.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07.emf"/><Relationship Id="rId3" Type="http://schemas.openxmlformats.org/officeDocument/2006/relationships/image" Target="../media/image112.emf"/><Relationship Id="rId7" Type="http://schemas.openxmlformats.org/officeDocument/2006/relationships/image" Target="../media/image108.emf"/><Relationship Id="rId2" Type="http://schemas.openxmlformats.org/officeDocument/2006/relationships/image" Target="../media/image113.emf"/><Relationship Id="rId1" Type="http://schemas.openxmlformats.org/officeDocument/2006/relationships/image" Target="../media/image114.emf"/><Relationship Id="rId6" Type="http://schemas.openxmlformats.org/officeDocument/2006/relationships/image" Target="../media/image109.emf"/><Relationship Id="rId5" Type="http://schemas.openxmlformats.org/officeDocument/2006/relationships/image" Target="../media/image110.emf"/><Relationship Id="rId4" Type="http://schemas.openxmlformats.org/officeDocument/2006/relationships/image" Target="../media/image111.emf"/><Relationship Id="rId9" Type="http://schemas.openxmlformats.org/officeDocument/2006/relationships/image" Target="../media/image106.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605956</xdr:colOff>
      <xdr:row>94</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8">
          <cell r="B8" t="str">
            <v>Ucon7-75-L</v>
          </cell>
        </row>
      </sheetData>
      <sheetData sheetId="15"/>
      <sheetData sheetId="16"/>
      <sheetData sheetId="17"/>
      <sheetData sheetId="18"/>
      <sheetData sheetId="19"/>
      <sheetData sheetId="20"/>
      <sheetData sheetId="21"/>
      <sheetData sheetId="22">
        <row r="5">
          <cell r="G5">
            <v>2012</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2.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1.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5.emf"/><Relationship Id="rId7" Type="http://schemas.openxmlformats.org/officeDocument/2006/relationships/image" Target="../media/image98.emf"/><Relationship Id="rId12" Type="http://schemas.openxmlformats.org/officeDocument/2006/relationships/control" Target="../activeX/activeX51.xml"/><Relationship Id="rId17" Type="http://schemas.openxmlformats.org/officeDocument/2006/relationships/image" Target="../media/image103.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50.xml"/><Relationship Id="rId19" Type="http://schemas.openxmlformats.org/officeDocument/2006/relationships/image" Target="../media/image104.emf"/><Relationship Id="rId4" Type="http://schemas.openxmlformats.org/officeDocument/2006/relationships/control" Target="../activeX/activeX47.xml"/><Relationship Id="rId9" Type="http://schemas.openxmlformats.org/officeDocument/2006/relationships/image" Target="../media/image99.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0.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4.emf"/><Relationship Id="rId7" Type="http://schemas.openxmlformats.org/officeDocument/2006/relationships/image" Target="../media/image107.emf"/><Relationship Id="rId12" Type="http://schemas.openxmlformats.org/officeDocument/2006/relationships/control" Target="../activeX/activeX60.xml"/><Relationship Id="rId17" Type="http://schemas.openxmlformats.org/officeDocument/2006/relationships/image" Target="../media/image112.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09.emf"/><Relationship Id="rId5" Type="http://schemas.openxmlformats.org/officeDocument/2006/relationships/image" Target="../media/image106.emf"/><Relationship Id="rId15" Type="http://schemas.openxmlformats.org/officeDocument/2006/relationships/image" Target="../media/image111.emf"/><Relationship Id="rId10" Type="http://schemas.openxmlformats.org/officeDocument/2006/relationships/control" Target="../activeX/activeX59.xml"/><Relationship Id="rId19" Type="http://schemas.openxmlformats.org/officeDocument/2006/relationships/image" Target="../media/image113.emf"/><Relationship Id="rId4" Type="http://schemas.openxmlformats.org/officeDocument/2006/relationships/control" Target="../activeX/activeX56.xml"/><Relationship Id="rId9" Type="http://schemas.openxmlformats.org/officeDocument/2006/relationships/image" Target="../media/image108.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D115" sqref="D115"/>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44449.630264930558</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44449.630264930558</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workbookViewId="0"/>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796">
        <v>2010</v>
      </c>
      <c r="N22" s="1796"/>
      <c r="O22" s="1796"/>
      <c r="P22" s="1796"/>
      <c r="R22" s="1796">
        <v>2010</v>
      </c>
      <c r="S22" s="1796"/>
      <c r="T22" s="1796"/>
      <c r="U22" s="1796"/>
      <c r="X22" s="430" t="s">
        <v>1007</v>
      </c>
    </row>
    <row r="23" spans="2:27" s="430" customFormat="1">
      <c r="C23" s="6"/>
      <c r="D23" s="6"/>
      <c r="E23" s="6"/>
      <c r="F23" s="6"/>
      <c r="G23" s="6"/>
      <c r="H23" s="6"/>
      <c r="I23" s="6"/>
      <c r="J23" s="430">
        <v>1</v>
      </c>
      <c r="K23" s="430">
        <f>J23+1</f>
        <v>2</v>
      </c>
      <c r="M23" s="1794" t="s">
        <v>978</v>
      </c>
      <c r="N23" s="1795"/>
      <c r="O23" s="1794" t="s">
        <v>965</v>
      </c>
      <c r="P23" s="1795"/>
      <c r="R23" s="1794" t="s">
        <v>978</v>
      </c>
      <c r="S23" s="1795"/>
      <c r="T23" s="1794" t="s">
        <v>965</v>
      </c>
      <c r="U23" s="1795"/>
    </row>
    <row r="24" spans="2:27" s="430" customFormat="1" ht="15.75" thickBot="1">
      <c r="C24" s="6"/>
      <c r="D24" s="6"/>
      <c r="E24" s="6"/>
      <c r="F24" s="6"/>
      <c r="G24" s="6"/>
      <c r="H24" s="6"/>
      <c r="I24" s="6"/>
      <c r="K24" s="6">
        <v>2012</v>
      </c>
      <c r="L24" s="6"/>
      <c r="M24" s="1794" t="s">
        <v>345</v>
      </c>
      <c r="N24" s="1795"/>
      <c r="O24" s="1794" t="s">
        <v>345</v>
      </c>
      <c r="P24" s="1795"/>
      <c r="R24" s="1794" t="s">
        <v>979</v>
      </c>
      <c r="S24" s="1795"/>
      <c r="T24" s="1794" t="s">
        <v>979</v>
      </c>
      <c r="U24" s="1795"/>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25" t="s">
        <v>1905</v>
      </c>
      <c r="AD1" s="1825"/>
      <c r="AE1" s="1825"/>
    </row>
    <row r="2" spans="1:31" ht="15.75" customHeight="1">
      <c r="A2" s="1811" t="s">
        <v>1723</v>
      </c>
      <c r="B2" s="1813" t="s">
        <v>1724</v>
      </c>
      <c r="C2" s="1815" t="s">
        <v>1725</v>
      </c>
      <c r="D2" s="1816"/>
      <c r="E2" s="1817"/>
      <c r="F2" s="1820" t="s">
        <v>1726</v>
      </c>
      <c r="G2" s="1155"/>
      <c r="H2" s="1155"/>
      <c r="I2" s="1155"/>
      <c r="J2" s="1155"/>
      <c r="U2" s="1149" t="s">
        <v>1930</v>
      </c>
      <c r="V2" s="1133">
        <v>18.235131074122162</v>
      </c>
      <c r="W2" s="1164" t="s">
        <v>1931</v>
      </c>
      <c r="AC2" s="1141" t="s">
        <v>1906</v>
      </c>
      <c r="AD2" s="1142">
        <f>AD3*AD4/10^3</f>
        <v>5.4839199999999998E-2</v>
      </c>
      <c r="AE2" s="1048" t="s">
        <v>248</v>
      </c>
    </row>
    <row r="3" spans="1:31">
      <c r="A3" s="1812"/>
      <c r="B3" s="1814"/>
      <c r="C3" s="1818"/>
      <c r="D3" s="1819"/>
      <c r="E3" s="1819"/>
      <c r="F3" s="1821"/>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26" t="s">
        <v>251</v>
      </c>
      <c r="AD20" s="1826"/>
      <c r="AE20" s="1826"/>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23"/>
      <c r="I26" s="1823"/>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5" t="s">
        <v>1897</v>
      </c>
      <c r="M27" s="1802" t="s">
        <v>1401</v>
      </c>
      <c r="N27" s="1129" t="s">
        <v>1898</v>
      </c>
      <c r="O27" s="1135" t="s">
        <v>1899</v>
      </c>
      <c r="P27" s="1127" t="s">
        <v>1898</v>
      </c>
      <c r="Q27" s="1140" t="s">
        <v>1899</v>
      </c>
      <c r="R27" s="1805" t="s">
        <v>1937</v>
      </c>
      <c r="S27" s="1805" t="s">
        <v>1947</v>
      </c>
      <c r="T27" s="1805" t="s">
        <v>1981</v>
      </c>
      <c r="U27" s="1805" t="s">
        <v>1937</v>
      </c>
      <c r="V27" s="1805" t="s">
        <v>1947</v>
      </c>
      <c r="W27" s="1805" t="s">
        <v>1981</v>
      </c>
      <c r="X27" s="1153"/>
      <c r="Y27" s="1153"/>
      <c r="Z27" s="1153"/>
      <c r="AA27" s="1153"/>
    </row>
    <row r="28" spans="1:31">
      <c r="A28" s="430" t="s">
        <v>1748</v>
      </c>
      <c r="C28" s="430" t="s">
        <v>1900</v>
      </c>
      <c r="D28" s="430" t="s">
        <v>1900</v>
      </c>
      <c r="E28" s="430" t="s">
        <v>1900</v>
      </c>
      <c r="F28" s="6" t="s">
        <v>1901</v>
      </c>
      <c r="G28" s="6" t="s">
        <v>1938</v>
      </c>
      <c r="H28" s="1824" t="s">
        <v>1940</v>
      </c>
      <c r="I28" s="1824"/>
      <c r="J28" s="6" t="s">
        <v>1901</v>
      </c>
      <c r="K28" s="430" t="s">
        <v>1938</v>
      </c>
      <c r="L28" s="1806"/>
      <c r="M28" s="1803"/>
      <c r="N28" s="877"/>
      <c r="O28" s="1136"/>
      <c r="P28" s="1136"/>
      <c r="Q28" s="1131"/>
      <c r="R28" s="1806"/>
      <c r="S28" s="1806"/>
      <c r="T28" s="1806"/>
      <c r="U28" s="1806"/>
      <c r="V28" s="1806"/>
      <c r="W28" s="1806"/>
      <c r="X28" s="532"/>
      <c r="Y28" s="532"/>
      <c r="Z28" s="532"/>
      <c r="AA28" s="532"/>
    </row>
    <row r="29" spans="1:31" ht="15.75" thickBot="1">
      <c r="A29" s="392" t="s">
        <v>1902</v>
      </c>
      <c r="F29" s="6" t="s">
        <v>1903</v>
      </c>
      <c r="G29" s="6" t="s">
        <v>1939</v>
      </c>
      <c r="H29" s="612"/>
      <c r="I29" s="612"/>
      <c r="J29" s="6" t="s">
        <v>1903</v>
      </c>
      <c r="K29" s="430" t="s">
        <v>1903</v>
      </c>
      <c r="L29" s="1807"/>
      <c r="M29" s="1804"/>
      <c r="N29" s="1130" t="s">
        <v>1100</v>
      </c>
      <c r="O29" s="1137" t="s">
        <v>1100</v>
      </c>
      <c r="P29" s="548" t="s">
        <v>1100</v>
      </c>
      <c r="Q29" s="687" t="s">
        <v>1100</v>
      </c>
      <c r="R29" s="1807"/>
      <c r="S29" s="1807"/>
      <c r="T29" s="1807"/>
      <c r="U29" s="1807"/>
      <c r="V29" s="1807"/>
      <c r="W29" s="1807"/>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08"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09"/>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09"/>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09"/>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09"/>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10"/>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08"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09"/>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09"/>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10"/>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08"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09"/>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10"/>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2" t="s">
        <v>1843</v>
      </c>
      <c r="E74" s="1822"/>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797" t="s">
        <v>1957</v>
      </c>
      <c r="B98" s="1170" t="s">
        <v>42</v>
      </c>
      <c r="C98" s="1799" t="s">
        <v>1966</v>
      </c>
      <c r="D98" s="1170">
        <v>0.77</v>
      </c>
      <c r="E98" s="1170">
        <v>18</v>
      </c>
    </row>
    <row r="99" spans="1:18" ht="23.25" thickBot="1">
      <c r="A99" s="1798"/>
      <c r="B99" s="1170" t="s">
        <v>1958</v>
      </c>
      <c r="C99" s="1800"/>
      <c r="D99" s="1170">
        <v>0.18</v>
      </c>
      <c r="E99" s="1170">
        <v>2.5</v>
      </c>
      <c r="K99" s="430">
        <f>0.77/0.0243</f>
        <v>31.68724279835391</v>
      </c>
    </row>
    <row r="100" spans="1:18" ht="15.75" thickBot="1">
      <c r="A100" s="1797" t="s">
        <v>1959</v>
      </c>
      <c r="B100" s="1170" t="s">
        <v>1960</v>
      </c>
      <c r="C100" s="1800"/>
      <c r="D100" s="1170">
        <v>0</v>
      </c>
      <c r="E100" s="1170">
        <v>1.2</v>
      </c>
    </row>
    <row r="101" spans="1:18" ht="15.75" thickBot="1">
      <c r="A101" s="1798"/>
      <c r="B101" s="1170" t="s">
        <v>1961</v>
      </c>
      <c r="C101" s="1801"/>
      <c r="D101" s="1170">
        <v>0</v>
      </c>
      <c r="E101" s="1170">
        <v>0.1</v>
      </c>
    </row>
    <row r="102" spans="1:18" ht="15.75" thickBot="1">
      <c r="A102" s="1797" t="s">
        <v>1957</v>
      </c>
      <c r="B102" s="1170" t="s">
        <v>1960</v>
      </c>
      <c r="C102" s="1799" t="s">
        <v>1967</v>
      </c>
      <c r="D102" s="1170">
        <v>7.6999999999999999E-2</v>
      </c>
      <c r="E102" s="1170" t="s">
        <v>1962</v>
      </c>
    </row>
    <row r="103" spans="1:18" ht="15.75" thickBot="1">
      <c r="A103" s="1798"/>
      <c r="B103" s="1170" t="s">
        <v>1961</v>
      </c>
      <c r="C103" s="1800"/>
      <c r="D103" s="1170">
        <v>1.7999999999999999E-2</v>
      </c>
      <c r="E103" s="1170" t="s">
        <v>1962</v>
      </c>
    </row>
    <row r="104" spans="1:18" ht="15.75" thickBot="1">
      <c r="A104" s="1797" t="s">
        <v>1959</v>
      </c>
      <c r="B104" s="1170" t="s">
        <v>1960</v>
      </c>
      <c r="C104" s="1800"/>
      <c r="D104" s="1170">
        <v>0</v>
      </c>
      <c r="E104" s="1170" t="s">
        <v>1962</v>
      </c>
    </row>
    <row r="105" spans="1:18" ht="15.75" thickBot="1">
      <c r="A105" s="1798"/>
      <c r="B105" s="1170" t="s">
        <v>1961</v>
      </c>
      <c r="C105" s="1801"/>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H26:I26"/>
    <mergeCell ref="H28:I28"/>
    <mergeCell ref="AC1:AE1"/>
    <mergeCell ref="AC20:AE20"/>
    <mergeCell ref="R27:R29"/>
    <mergeCell ref="S27:S29"/>
    <mergeCell ref="T27:T29"/>
    <mergeCell ref="U27:U29"/>
    <mergeCell ref="V27:V29"/>
    <mergeCell ref="W27:W29"/>
    <mergeCell ref="A2:A3"/>
    <mergeCell ref="B2:B3"/>
    <mergeCell ref="C2:E3"/>
    <mergeCell ref="F2:F3"/>
    <mergeCell ref="D74:E74"/>
    <mergeCell ref="A102:A103"/>
    <mergeCell ref="C102:C105"/>
    <mergeCell ref="A104:A105"/>
    <mergeCell ref="M27:M29"/>
    <mergeCell ref="L27:L29"/>
    <mergeCell ref="L37:L40"/>
    <mergeCell ref="L41:L43"/>
    <mergeCell ref="A98:A99"/>
    <mergeCell ref="C98:C101"/>
    <mergeCell ref="A100:A101"/>
    <mergeCell ref="L31:L3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27" t="s">
        <v>1013</v>
      </c>
      <c r="E29" s="1827"/>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28">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28"/>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29">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0"/>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29">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0"/>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workbookViewId="0">
      <selection activeCell="D14" sqref="D14"/>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1" t="s">
        <v>240</v>
      </c>
      <c r="C1" s="1831"/>
      <c r="D1" s="1831"/>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2"/>
      <c r="AU54" s="1832"/>
      <c r="AV54" s="1832"/>
      <c r="AW54" s="1832"/>
      <c r="AX54" s="1832"/>
      <c r="AY54" s="1832"/>
      <c r="AZ54" s="1832"/>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3"/>
      <c r="AV55" s="1832"/>
      <c r="AW55" s="1832"/>
      <c r="AX55" s="1832"/>
      <c r="AY55" s="1832"/>
      <c r="AZ55" s="1832"/>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1727</v>
      </c>
      <c r="Q96" s="992">
        <v>1727</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097" r:id="rId4" name="cmdCheckItemsSheet">
          <controlPr defaultSize="0" autoLine="0" r:id="rId5">
            <anchor moveWithCells="1">
              <from>
                <xdr:col>0</xdr:col>
                <xdr:colOff>19050</xdr:colOff>
                <xdr:row>2</xdr:row>
                <xdr:rowOff>0</xdr:rowOff>
              </from>
              <to>
                <xdr:col>1</xdr:col>
                <xdr:colOff>0</xdr:colOff>
                <xdr:row>3</xdr:row>
                <xdr:rowOff>0</xdr:rowOff>
              </to>
            </anchor>
          </controlPr>
        </control>
      </mc:Choice>
      <mc:Fallback>
        <control shapeId="4097" r:id="rId4" name="cmdCheckItemsSheet"/>
      </mc:Fallback>
    </mc:AlternateContent>
    <mc:AlternateContent xmlns:mc="http://schemas.openxmlformats.org/markup-compatibility/2006">
      <mc:Choice Requires="x14">
        <control shapeId="4098" r:id="rId6" name="cmdSpecifyComponent">
          <controlPr defaultSize="0" autoLine="0" autoPict="0" r:id="rId7">
            <anchor moveWithCells="1">
              <from>
                <xdr:col>1</xdr:col>
                <xdr:colOff>19050</xdr:colOff>
                <xdr:row>3</xdr:row>
                <xdr:rowOff>0</xdr:rowOff>
              </from>
              <to>
                <xdr:col>2</xdr:col>
                <xdr:colOff>152400</xdr:colOff>
                <xdr:row>4</xdr:row>
                <xdr:rowOff>95250</xdr:rowOff>
              </to>
            </anchor>
          </controlPr>
        </control>
      </mc:Choice>
      <mc:Fallback>
        <control shapeId="4098" r:id="rId6" name="cmdSpecifyComponent"/>
      </mc:Fallback>
    </mc:AlternateContent>
    <mc:AlternateContent xmlns:mc="http://schemas.openxmlformats.org/markup-compatibility/2006">
      <mc:Choice Requires="x14">
        <control shapeId="4099" r:id="rId8" name="cmdSpecifyUnits">
          <controlPr defaultSize="0" autoLine="0" r:id="rId9">
            <anchor moveWithCells="1">
              <from>
                <xdr:col>4</xdr:col>
                <xdr:colOff>19050</xdr:colOff>
                <xdr:row>3</xdr:row>
                <xdr:rowOff>0</xdr:rowOff>
              </from>
              <to>
                <xdr:col>4</xdr:col>
                <xdr:colOff>676275</xdr:colOff>
                <xdr:row>4</xdr:row>
                <xdr:rowOff>104775</xdr:rowOff>
              </to>
            </anchor>
          </controlPr>
        </control>
      </mc:Choice>
      <mc:Fallback>
        <control shapeId="4099" r:id="rId8" name="cmdSpecifyUnits"/>
      </mc:Fallback>
    </mc:AlternateContent>
    <mc:AlternateContent xmlns:mc="http://schemas.openxmlformats.org/markup-compatibility/2006">
      <mc:Choice Requires="x14">
        <control shapeId="4100" r:id="rId10" name="cmdSpecifySets">
          <controlPr defaultSize="0" autoLine="0" r:id="rId11">
            <anchor moveWithCells="1">
              <from>
                <xdr:col>5</xdr:col>
                <xdr:colOff>19050</xdr:colOff>
                <xdr:row>3</xdr:row>
                <xdr:rowOff>0</xdr:rowOff>
              </from>
              <to>
                <xdr:col>6</xdr:col>
                <xdr:colOff>9525</xdr:colOff>
                <xdr:row>4</xdr:row>
                <xdr:rowOff>104775</xdr:rowOff>
              </to>
            </anchor>
          </controlPr>
        </control>
      </mc:Choice>
      <mc:Fallback>
        <control shapeId="4100" r:id="rId10" name="cmdSpecifySets"/>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441"/>
      <c r="AM98" s="441" t="str">
        <f ca="1">IF(IFERROR(VLOOKUP($C98,SUP!$B$54:$Q$104,MATCH($B98&amp;"-"&amp;AM$7,SUP!$B$54:$Q$54,0),FALSE),"")="","",IFERROR(VLOOKUP($C98,SUP!$B$54:$Q$104,MATCH($B98&amp;"-"&amp;AM$7,SUP!$B$54:$Q$54,0),FALSE),""))</f>
        <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1"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5121" r:id="rId4" name="cmdCheckTSandTIDDataSheet"/>
      </mc:Fallback>
    </mc:AlternateContent>
    <mc:AlternateContent xmlns:mc="http://schemas.openxmlformats.org/markup-compatibility/2006">
      <mc:Choice Requires="x14">
        <control shapeId="5122"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5122" r:id="rId6" name="cmdSpecifyParameter"/>
      </mc:Fallback>
    </mc:AlternateContent>
    <mc:AlternateContent xmlns:mc="http://schemas.openxmlformats.org/markup-compatibility/2006">
      <mc:Choice Requires="x14">
        <control shapeId="5123"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5123" r:id="rId8" name="cmdSpecifyArg1"/>
      </mc:Fallback>
    </mc:AlternateContent>
    <mc:AlternateContent xmlns:mc="http://schemas.openxmlformats.org/markup-compatibility/2006">
      <mc:Choice Requires="x14">
        <control shapeId="5124"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5124" r:id="rId10" name="cmdSpecifyArg2"/>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6" r:id="rId14" name="cmdSpecifyArg4">
          <controlPr defaultSize="0" autoLine="0" autoPict="0" r:id="rId15">
            <anchor moveWithCells="1">
              <from>
                <xdr:col>5</xdr:col>
                <xdr:colOff>0</xdr:colOff>
                <xdr:row>3</xdr:row>
                <xdr:rowOff>0</xdr:rowOff>
              </from>
              <to>
                <xdr:col>6</xdr:col>
                <xdr:colOff>19050</xdr:colOff>
                <xdr:row>4</xdr:row>
                <xdr:rowOff>95250</xdr:rowOff>
              </to>
            </anchor>
          </controlPr>
        </control>
      </mc:Choice>
      <mc:Fallback>
        <control shapeId="5126" r:id="rId14" name="cmdSpecifyArg4"/>
      </mc:Fallback>
    </mc:AlternateContent>
    <mc:AlternateContent xmlns:mc="http://schemas.openxmlformats.org/markup-compatibility/2006">
      <mc:Choice Requires="x14">
        <control shapeId="5127" r:id="rId16" name="cmdSpecifyArg5">
          <controlPr defaultSize="0" autoLine="0" autoPict="0" r:id="rId17">
            <anchor moveWithCells="1">
              <from>
                <xdr:col>6</xdr:col>
                <xdr:colOff>0</xdr:colOff>
                <xdr:row>3</xdr:row>
                <xdr:rowOff>0</xdr:rowOff>
              </from>
              <to>
                <xdr:col>7</xdr:col>
                <xdr:colOff>19050</xdr:colOff>
                <xdr:row>4</xdr:row>
                <xdr:rowOff>95250</xdr:rowOff>
              </to>
            </anchor>
          </controlPr>
        </control>
      </mc:Choice>
      <mc:Fallback>
        <control shapeId="5127" r:id="rId16" name="cmdSpecifyArg5"/>
      </mc:Fallback>
    </mc:AlternateContent>
    <mc:AlternateContent xmlns:mc="http://schemas.openxmlformats.org/markup-compatibility/2006">
      <mc:Choice Requires="x14">
        <control shapeId="5128" r:id="rId18" name="cmdSpecifyArg6">
          <controlPr defaultSize="0" autoLine="0" autoPict="0" r:id="rId19">
            <anchor moveWithCells="1">
              <from>
                <xdr:col>7</xdr:col>
                <xdr:colOff>0</xdr:colOff>
                <xdr:row>3</xdr:row>
                <xdr:rowOff>0</xdr:rowOff>
              </from>
              <to>
                <xdr:col>8</xdr:col>
                <xdr:colOff>19050</xdr:colOff>
                <xdr:row>4</xdr:row>
                <xdr:rowOff>95250</xdr:rowOff>
              </to>
            </anchor>
          </controlPr>
        </control>
      </mc:Choice>
      <mc:Fallback>
        <control shapeId="5128" r:id="rId18" name="cmdSpecifyArg6"/>
      </mc:Fallback>
    </mc:AlternateContent>
    <mc:AlternateContent xmlns:mc="http://schemas.openxmlformats.org/markup-compatibility/2006">
      <mc:Choice Requires="x14">
        <control shapeId="5129"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5129" r:id="rId20" name="cmdSpecifyIEOptcode"/>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4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6145" r:id="rId4" name="cmdCheckTIDDataSheet"/>
      </mc:Fallback>
    </mc:AlternateContent>
    <mc:AlternateContent xmlns:mc="http://schemas.openxmlformats.org/markup-compatibility/2006">
      <mc:Choice Requires="x14">
        <control shapeId="614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6146" r:id="rId6" name="cmdSpecifyParameter"/>
      </mc:Fallback>
    </mc:AlternateContent>
    <mc:AlternateContent xmlns:mc="http://schemas.openxmlformats.org/markup-compatibility/2006">
      <mc:Choice Requires="x14">
        <control shapeId="614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6147" r:id="rId8" name="cmdSpecifyArg1"/>
      </mc:Fallback>
    </mc:AlternateContent>
    <mc:AlternateContent xmlns:mc="http://schemas.openxmlformats.org/markup-compatibility/2006">
      <mc:Choice Requires="x14">
        <control shapeId="614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6148" r:id="rId10" name="cmdSpecifyArg2"/>
      </mc:Fallback>
    </mc:AlternateContent>
    <mc:AlternateContent xmlns:mc="http://schemas.openxmlformats.org/markup-compatibility/2006">
      <mc:Choice Requires="x14">
        <control shapeId="614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6149" r:id="rId12" name="cmdSpecifyArg3"/>
      </mc:Fallback>
    </mc:AlternateContent>
    <mc:AlternateContent xmlns:mc="http://schemas.openxmlformats.org/markup-compatibility/2006">
      <mc:Choice Requires="x14">
        <control shapeId="615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6150" r:id="rId14" name="cmdSpecifyArg4"/>
      </mc:Fallback>
    </mc:AlternateContent>
    <mc:AlternateContent xmlns:mc="http://schemas.openxmlformats.org/markup-compatibility/2006">
      <mc:Choice Requires="x14">
        <control shapeId="615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6151" r:id="rId16" name="cmdSpecifyArg5"/>
      </mc:Fallback>
    </mc:AlternateContent>
    <mc:AlternateContent xmlns:mc="http://schemas.openxmlformats.org/markup-compatibility/2006">
      <mc:Choice Requires="x14">
        <control shapeId="615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6152" r:id="rId18" name="cmdSpecifyArg6"/>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69"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7169" r:id="rId4" name="cmdCheckItemsSheet"/>
      </mc:Fallback>
    </mc:AlternateContent>
    <mc:AlternateContent xmlns:mc="http://schemas.openxmlformats.org/markup-compatibility/2006">
      <mc:Choice Requires="x14">
        <control shapeId="7170"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7170" r:id="rId6" name="cmdSpecifyComponent"/>
      </mc:Fallback>
    </mc:AlternateContent>
    <mc:AlternateContent xmlns:mc="http://schemas.openxmlformats.org/markup-compatibility/2006">
      <mc:Choice Requires="x14">
        <control shapeId="7171" r:id="rId8" name="cmdSpecifyUnits">
          <controlPr defaultSize="0" autoLine="0" r:id="rId9">
            <anchor moveWithCells="1">
              <from>
                <xdr:col>4</xdr:col>
                <xdr:colOff>19050</xdr:colOff>
                <xdr:row>3</xdr:row>
                <xdr:rowOff>0</xdr:rowOff>
              </from>
              <to>
                <xdr:col>5</xdr:col>
                <xdr:colOff>0</xdr:colOff>
                <xdr:row>4</xdr:row>
                <xdr:rowOff>95250</xdr:rowOff>
              </to>
            </anchor>
          </controlPr>
        </control>
      </mc:Choice>
      <mc:Fallback>
        <control shapeId="7171" r:id="rId8" name="cmdSpecifyUnits"/>
      </mc:Fallback>
    </mc:AlternateContent>
    <mc:AlternateContent xmlns:mc="http://schemas.openxmlformats.org/markup-compatibility/2006">
      <mc:Choice Requires="x14">
        <control shapeId="7172"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7172" r:id="rId10" name="cmdSpecifySets"/>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1" r:id="rId3" name="cmdCheckTSandTIDDataSheet">
          <controlPr defaultSize="0" autoLine="0" r:id="rId4">
            <anchor moveWithCells="1">
              <from>
                <xdr:col>1</xdr:col>
                <xdr:colOff>438150</xdr:colOff>
                <xdr:row>2</xdr:row>
                <xdr:rowOff>19050</xdr:rowOff>
              </from>
              <to>
                <xdr:col>2</xdr:col>
                <xdr:colOff>457200</xdr:colOff>
                <xdr:row>3</xdr:row>
                <xdr:rowOff>66675</xdr:rowOff>
              </to>
            </anchor>
          </controlPr>
        </control>
      </mc:Choice>
      <mc:Fallback>
        <control shapeId="10241" r:id="rId3" name="cmdCheckTSandTIDDataSheet"/>
      </mc:Fallback>
    </mc:AlternateContent>
    <mc:AlternateContent xmlns:mc="http://schemas.openxmlformats.org/markup-compatibility/2006">
      <mc:Choice Requires="x14">
        <control shapeId="1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0242" r:id="rId5" name="cmdSpecifyParameter"/>
      </mc:Fallback>
    </mc:AlternateContent>
    <mc:AlternateContent xmlns:mc="http://schemas.openxmlformats.org/markup-compatibility/2006">
      <mc:Choice Requires="x14">
        <control shapeId="1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0243" r:id="rId7" name="cmdSpecifyArg1"/>
      </mc:Fallback>
    </mc:AlternateContent>
    <mc:AlternateContent xmlns:mc="http://schemas.openxmlformats.org/markup-compatibility/2006">
      <mc:Choice Requires="x14">
        <control shapeId="10244" r:id="rId9" name="cmdSpecifyArg2">
          <controlPr defaultSize="0" autoLine="0" autoPict="0" r:id="rId10">
            <anchor moveWithCells="1">
              <from>
                <xdr:col>3</xdr:col>
                <xdr:colOff>0</xdr:colOff>
                <xdr:row>3</xdr:row>
                <xdr:rowOff>0</xdr:rowOff>
              </from>
              <to>
                <xdr:col>4</xdr:col>
                <xdr:colOff>19050</xdr:colOff>
                <xdr:row>4</xdr:row>
                <xdr:rowOff>95250</xdr:rowOff>
              </to>
            </anchor>
          </controlPr>
        </control>
      </mc:Choice>
      <mc:Fallback>
        <control shapeId="10244" r:id="rId9" name="cmdSpecifyArg2"/>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6" r:id="rId13" name="cmdSpecifyArg4">
          <controlPr defaultSize="0" autoLine="0" autoPict="0" r:id="rId14">
            <anchor moveWithCells="1">
              <from>
                <xdr:col>5</xdr:col>
                <xdr:colOff>0</xdr:colOff>
                <xdr:row>3</xdr:row>
                <xdr:rowOff>0</xdr:rowOff>
              </from>
              <to>
                <xdr:col>6</xdr:col>
                <xdr:colOff>19050</xdr:colOff>
                <xdr:row>4</xdr:row>
                <xdr:rowOff>95250</xdr:rowOff>
              </to>
            </anchor>
          </controlPr>
        </control>
      </mc:Choice>
      <mc:Fallback>
        <control shapeId="10246" r:id="rId13" name="cmdSpecifyArg4"/>
      </mc:Fallback>
    </mc:AlternateContent>
    <mc:AlternateContent xmlns:mc="http://schemas.openxmlformats.org/markup-compatibility/2006">
      <mc:Choice Requires="x14">
        <control shapeId="10247" r:id="rId15" name="cmdSpecifyArg5">
          <controlPr defaultSize="0" autoLine="0" autoPict="0" r:id="rId16">
            <anchor moveWithCells="1">
              <from>
                <xdr:col>6</xdr:col>
                <xdr:colOff>0</xdr:colOff>
                <xdr:row>3</xdr:row>
                <xdr:rowOff>0</xdr:rowOff>
              </from>
              <to>
                <xdr:col>7</xdr:col>
                <xdr:colOff>19050</xdr:colOff>
                <xdr:row>4</xdr:row>
                <xdr:rowOff>95250</xdr:rowOff>
              </to>
            </anchor>
          </controlPr>
        </control>
      </mc:Choice>
      <mc:Fallback>
        <control shapeId="10247" r:id="rId15" name="cmdSpecifyArg5"/>
      </mc:Fallback>
    </mc:AlternateContent>
    <mc:AlternateContent xmlns:mc="http://schemas.openxmlformats.org/markup-compatibility/2006">
      <mc:Choice Requires="x14">
        <control shapeId="10248" r:id="rId17" name="cmdSpecifyArg6">
          <controlPr defaultSize="0" autoLine="0" autoPict="0" r:id="rId18">
            <anchor moveWithCells="1">
              <from>
                <xdr:col>7</xdr:col>
                <xdr:colOff>0</xdr:colOff>
                <xdr:row>3</xdr:row>
                <xdr:rowOff>0</xdr:rowOff>
              </from>
              <to>
                <xdr:col>8</xdr:col>
                <xdr:colOff>19050</xdr:colOff>
                <xdr:row>4</xdr:row>
                <xdr:rowOff>95250</xdr:rowOff>
              </to>
            </anchor>
          </controlPr>
        </control>
      </mc:Choice>
      <mc:Fallback>
        <control shapeId="10248" r:id="rId17" name="cmdSpecifyArg6"/>
      </mc:Fallback>
    </mc:AlternateContent>
    <mc:AlternateContent xmlns:mc="http://schemas.openxmlformats.org/markup-compatibility/2006">
      <mc:Choice Requires="x14">
        <control shapeId="10249" r:id="rId19" name="cmdSpecifyIEOptcode">
          <controlPr defaultSize="0" autoLine="0" r:id="rId20">
            <anchor moveWithCells="1">
              <from>
                <xdr:col>8</xdr:col>
                <xdr:colOff>57150</xdr:colOff>
                <xdr:row>3</xdr:row>
                <xdr:rowOff>0</xdr:rowOff>
              </from>
              <to>
                <xdr:col>8</xdr:col>
                <xdr:colOff>476250</xdr:colOff>
                <xdr:row>4</xdr:row>
                <xdr:rowOff>104775</xdr:rowOff>
              </to>
            </anchor>
          </controlPr>
        </control>
      </mc:Choice>
      <mc:Fallback>
        <control shapeId="10249" r:id="rId19" name="cmdSpecifyIEOptcode"/>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6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11265" r:id="rId4" name="cmdCheckTIDDataSheet"/>
      </mc:Fallback>
    </mc:AlternateContent>
    <mc:AlternateContent xmlns:mc="http://schemas.openxmlformats.org/markup-compatibility/2006">
      <mc:Choice Requires="x14">
        <control shapeId="1126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11266" r:id="rId6" name="cmdSpecifyParameter"/>
      </mc:Fallback>
    </mc:AlternateContent>
    <mc:AlternateContent xmlns:mc="http://schemas.openxmlformats.org/markup-compatibility/2006">
      <mc:Choice Requires="x14">
        <control shapeId="1126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11267" r:id="rId8" name="cmdSpecifyArg1"/>
      </mc:Fallback>
    </mc:AlternateContent>
    <mc:AlternateContent xmlns:mc="http://schemas.openxmlformats.org/markup-compatibility/2006">
      <mc:Choice Requires="x14">
        <control shapeId="1126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11268" r:id="rId10" name="cmdSpecifyArg2"/>
      </mc:Fallback>
    </mc:AlternateContent>
    <mc:AlternateContent xmlns:mc="http://schemas.openxmlformats.org/markup-compatibility/2006">
      <mc:Choice Requires="x14">
        <control shapeId="1126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11269" r:id="rId12" name="cmdSpecifyArg3"/>
      </mc:Fallback>
    </mc:AlternateContent>
    <mc:AlternateContent xmlns:mc="http://schemas.openxmlformats.org/markup-compatibility/2006">
      <mc:Choice Requires="x14">
        <control shapeId="1127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11270" r:id="rId14" name="cmdSpecifyArg4"/>
      </mc:Fallback>
    </mc:AlternateContent>
    <mc:AlternateContent xmlns:mc="http://schemas.openxmlformats.org/markup-compatibility/2006">
      <mc:Choice Requires="x14">
        <control shapeId="1127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11271" r:id="rId16" name="cmdSpecifyArg5"/>
      </mc:Fallback>
    </mc:AlternateContent>
    <mc:AlternateContent xmlns:mc="http://schemas.openxmlformats.org/markup-compatibility/2006">
      <mc:Choice Requires="x14">
        <control shapeId="1127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11272" r:id="rId18" name="cmdSpecifyArg6"/>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41" t="s">
        <v>410</v>
      </c>
      <c r="D2" s="1842"/>
      <c r="E2" s="1842"/>
      <c r="F2" s="1843" t="s">
        <v>411</v>
      </c>
      <c r="G2" s="1844"/>
      <c r="H2" s="1845"/>
      <c r="I2" s="1843" t="s">
        <v>412</v>
      </c>
      <c r="J2" s="1844"/>
      <c r="K2" s="1845"/>
      <c r="L2" s="1843" t="s">
        <v>413</v>
      </c>
      <c r="M2" s="1844"/>
      <c r="N2" s="1845"/>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46" t="s">
        <v>424</v>
      </c>
      <c r="B9" s="1847"/>
      <c r="C9" s="273"/>
      <c r="D9" s="493">
        <f>D5/$O$5</f>
        <v>0.24081111414274101</v>
      </c>
      <c r="E9" s="258"/>
      <c r="F9" s="273"/>
      <c r="G9" s="493">
        <f>G5/$O$5</f>
        <v>0.4641206601202213</v>
      </c>
      <c r="H9" s="272"/>
      <c r="I9" s="273"/>
      <c r="J9" s="493">
        <f>J5/$O$5</f>
        <v>0.29506822573703767</v>
      </c>
      <c r="K9" s="272"/>
      <c r="L9" s="273"/>
      <c r="M9" s="259"/>
      <c r="N9" s="267"/>
      <c r="O9" s="261">
        <v>788</v>
      </c>
      <c r="Q9" s="1835" t="s">
        <v>425</v>
      </c>
      <c r="S9" s="1839" t="s">
        <v>426</v>
      </c>
      <c r="V9" s="1837" t="s">
        <v>427</v>
      </c>
      <c r="W9" s="1837" t="s">
        <v>428</v>
      </c>
      <c r="X9" s="1837" t="s">
        <v>429</v>
      </c>
      <c r="Y9" s="1837" t="s">
        <v>430</v>
      </c>
      <c r="Z9" s="1837" t="s">
        <v>431</v>
      </c>
      <c r="AA9" s="1837" t="s">
        <v>576</v>
      </c>
      <c r="AB9" s="1837" t="s">
        <v>432</v>
      </c>
    </row>
    <row r="10" spans="1:30" ht="12" customHeight="1">
      <c r="A10" s="1848"/>
      <c r="B10" s="1849"/>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36"/>
      <c r="R10" s="277" t="s">
        <v>414</v>
      </c>
      <c r="S10" s="1840"/>
      <c r="U10" s="277" t="s">
        <v>414</v>
      </c>
      <c r="V10" s="1838"/>
      <c r="W10" s="1838"/>
      <c r="X10" s="1838"/>
      <c r="Y10" s="1838"/>
      <c r="Z10" s="1838"/>
      <c r="AA10" s="1838"/>
      <c r="AB10" s="1838"/>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34" t="s">
        <v>14057</v>
      </c>
      <c r="L62" s="1834"/>
      <c r="M62" s="1834"/>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C2:E2"/>
    <mergeCell ref="F2:H2"/>
    <mergeCell ref="I2:K2"/>
    <mergeCell ref="L2:N2"/>
    <mergeCell ref="A9:B10"/>
    <mergeCell ref="K62:M62"/>
    <mergeCell ref="Q9:Q10"/>
    <mergeCell ref="AB9:AB10"/>
    <mergeCell ref="S9:S10"/>
    <mergeCell ref="V9:V10"/>
    <mergeCell ref="W9:W10"/>
    <mergeCell ref="X9:X10"/>
    <mergeCell ref="Y9:Y10"/>
    <mergeCell ref="Z9:Z10"/>
    <mergeCell ref="AA9:AA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4" t="s">
        <v>463</v>
      </c>
      <c r="D2" s="1855"/>
      <c r="E2" s="1856"/>
      <c r="F2" s="1857" t="s">
        <v>464</v>
      </c>
      <c r="G2" s="1858"/>
      <c r="H2" s="1845"/>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59" t="s">
        <v>425</v>
      </c>
      <c r="K13" s="351"/>
      <c r="L13" s="1860" t="s">
        <v>426</v>
      </c>
      <c r="M13" s="279"/>
      <c r="N13" s="351"/>
      <c r="O13" s="352" t="s">
        <v>474</v>
      </c>
      <c r="P13" s="353" t="s">
        <v>388</v>
      </c>
      <c r="Q13" s="352" t="s">
        <v>474</v>
      </c>
      <c r="R13" s="353" t="s">
        <v>388</v>
      </c>
      <c r="S13" s="352" t="s">
        <v>474</v>
      </c>
      <c r="T13" s="353" t="s">
        <v>388</v>
      </c>
    </row>
    <row r="14" spans="1:20" ht="14.25">
      <c r="A14" s="1850" t="s">
        <v>424</v>
      </c>
      <c r="B14" s="1851"/>
      <c r="C14" s="354"/>
      <c r="D14" s="275"/>
      <c r="E14" s="355"/>
      <c r="F14" s="356"/>
      <c r="G14" s="275"/>
      <c r="H14" s="347"/>
      <c r="I14" s="357"/>
      <c r="J14" s="1840"/>
      <c r="K14" s="358" t="s">
        <v>414</v>
      </c>
      <c r="L14" s="1861"/>
      <c r="M14" s="308"/>
      <c r="N14" s="358" t="s">
        <v>414</v>
      </c>
      <c r="O14" s="1852" t="s">
        <v>475</v>
      </c>
      <c r="P14" s="1853"/>
      <c r="Q14" s="1852" t="s">
        <v>476</v>
      </c>
      <c r="R14" s="1853"/>
      <c r="S14" s="1852" t="s">
        <v>477</v>
      </c>
      <c r="T14" s="1853"/>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6" t="s">
        <v>386</v>
      </c>
      <c r="C2" s="1867"/>
      <c r="D2" s="1868" t="s">
        <v>387</v>
      </c>
      <c r="E2" s="1869"/>
      <c r="F2" s="1870" t="s">
        <v>388</v>
      </c>
      <c r="G2" s="1871"/>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2" t="s">
        <v>386</v>
      </c>
      <c r="C15" s="1873"/>
      <c r="D15" s="1874" t="s">
        <v>387</v>
      </c>
      <c r="E15" s="1875"/>
      <c r="F15" s="1876" t="s">
        <v>388</v>
      </c>
      <c r="G15" s="1877"/>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62" t="s">
        <v>400</v>
      </c>
      <c r="C28" s="1863"/>
      <c r="D28" s="1862" t="s">
        <v>401</v>
      </c>
      <c r="E28" s="1863"/>
      <c r="F28" s="1864" t="s">
        <v>387</v>
      </c>
      <c r="G28" s="1865"/>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62" t="s">
        <v>400</v>
      </c>
      <c r="C44" s="1863"/>
      <c r="D44" s="1862" t="s">
        <v>401</v>
      </c>
      <c r="E44" s="1863"/>
      <c r="F44" s="1864" t="s">
        <v>387</v>
      </c>
      <c r="G44" s="1865"/>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C2"/>
    <mergeCell ref="D2:E2"/>
    <mergeCell ref="F2:G2"/>
    <mergeCell ref="B15:C15"/>
    <mergeCell ref="D15:E15"/>
    <mergeCell ref="F15:G15"/>
    <mergeCell ref="B28:C28"/>
    <mergeCell ref="D28:E28"/>
    <mergeCell ref="F28:G28"/>
    <mergeCell ref="B44:C44"/>
    <mergeCell ref="D44:E44"/>
    <mergeCell ref="F44:G44"/>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78" t="s">
        <v>14114</v>
      </c>
      <c r="C3" s="1879"/>
      <c r="D3" s="1879"/>
      <c r="E3" s="1879"/>
      <c r="F3" s="1879"/>
      <c r="G3" s="1879"/>
      <c r="H3" s="1879"/>
      <c r="I3" s="1879"/>
      <c r="J3" s="1879"/>
      <c r="K3" s="1879"/>
      <c r="L3" s="1879"/>
      <c r="M3" s="1879"/>
      <c r="N3" s="1880"/>
      <c r="O3" s="1881" t="s">
        <v>14115</v>
      </c>
      <c r="P3" s="1882"/>
      <c r="Q3" s="1882"/>
      <c r="R3" s="1882"/>
      <c r="S3" s="1882"/>
      <c r="T3" s="1882"/>
      <c r="U3" s="1882"/>
      <c r="V3" s="1882"/>
      <c r="W3" s="1882"/>
      <c r="X3" s="1882"/>
      <c r="Y3" s="1882"/>
      <c r="Z3" s="1882"/>
      <c r="AA3" s="1882"/>
      <c r="AB3" s="1882"/>
      <c r="AC3" s="1882"/>
      <c r="AD3" s="1882"/>
      <c r="AE3" s="1882"/>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90" t="s">
        <v>14217</v>
      </c>
      <c r="B1" s="1886"/>
      <c r="C1" s="1886"/>
      <c r="D1" s="1886"/>
      <c r="E1" s="1886"/>
      <c r="F1" s="1886"/>
      <c r="G1" s="1886"/>
      <c r="H1" s="1886"/>
      <c r="I1" s="1886"/>
      <c r="J1" s="1541" t="s">
        <v>14218</v>
      </c>
    </row>
    <row r="2" spans="1:22" ht="31.5" customHeight="1">
      <c r="A2" s="1891" t="s">
        <v>14219</v>
      </c>
      <c r="B2" s="1891"/>
      <c r="C2" s="1891"/>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2" t="s">
        <v>14221</v>
      </c>
      <c r="B3" s="1892"/>
      <c r="C3" s="1547"/>
      <c r="D3" s="1548"/>
      <c r="E3" s="1547"/>
      <c r="F3" s="1547"/>
      <c r="G3" s="1549"/>
      <c r="H3" s="1893" t="s">
        <v>14222</v>
      </c>
      <c r="Q3" s="503"/>
      <c r="R3" s="503"/>
      <c r="S3" s="503"/>
      <c r="T3" s="427"/>
      <c r="U3" s="427"/>
    </row>
    <row r="4" spans="1:22" ht="11.25" customHeight="1">
      <c r="A4" s="1896" t="s">
        <v>14223</v>
      </c>
      <c r="B4" s="1896"/>
      <c r="C4" s="1550">
        <v>1</v>
      </c>
      <c r="D4" s="1551">
        <v>18446</v>
      </c>
      <c r="E4" s="1552">
        <v>17836</v>
      </c>
      <c r="F4" s="1552">
        <v>18472</v>
      </c>
      <c r="G4" s="1553">
        <v>18806</v>
      </c>
      <c r="H4" s="1894"/>
      <c r="J4" s="1541">
        <f>D4/F4</f>
        <v>0.99859246427024684</v>
      </c>
      <c r="K4" s="1541">
        <f>E4/F4</f>
        <v>0.96556951061065399</v>
      </c>
      <c r="L4" s="1541">
        <f>F4/F4</f>
        <v>1</v>
      </c>
      <c r="Q4" s="503"/>
      <c r="S4" s="503"/>
      <c r="T4" s="427"/>
    </row>
    <row r="5" spans="1:22" ht="11.25" customHeight="1">
      <c r="A5" s="1883" t="s">
        <v>14110</v>
      </c>
      <c r="B5" s="1883"/>
      <c r="C5" s="1554"/>
      <c r="D5" s="1551">
        <v>6736</v>
      </c>
      <c r="E5" s="1552">
        <v>6720</v>
      </c>
      <c r="F5" s="1552">
        <v>6974</v>
      </c>
      <c r="G5" s="1553">
        <v>7019</v>
      </c>
      <c r="H5" s="1894"/>
    </row>
    <row r="6" spans="1:22" ht="11.25" customHeight="1">
      <c r="A6" s="1883" t="s">
        <v>14111</v>
      </c>
      <c r="B6" s="1883"/>
      <c r="C6" s="1554"/>
      <c r="D6" s="1551">
        <v>1467</v>
      </c>
      <c r="E6" s="1552">
        <v>1585</v>
      </c>
      <c r="F6" s="1552">
        <v>1561</v>
      </c>
      <c r="G6" s="1553">
        <v>1461</v>
      </c>
      <c r="H6" s="1894"/>
    </row>
    <row r="7" spans="1:22" ht="11.25" customHeight="1">
      <c r="A7" s="1883" t="s">
        <v>14224</v>
      </c>
      <c r="B7" s="1883"/>
      <c r="C7" s="1554"/>
      <c r="D7" s="1551">
        <v>3209</v>
      </c>
      <c r="E7" s="1552">
        <v>3192</v>
      </c>
      <c r="F7" s="1552">
        <v>2976</v>
      </c>
      <c r="G7" s="1553">
        <v>3331</v>
      </c>
      <c r="H7" s="1894"/>
    </row>
    <row r="8" spans="1:22" ht="11.25" customHeight="1">
      <c r="A8" s="1883" t="s">
        <v>14225</v>
      </c>
      <c r="B8" s="1883"/>
      <c r="C8" s="1554"/>
      <c r="D8" s="1551">
        <v>4271</v>
      </c>
      <c r="E8" s="1552">
        <v>3578</v>
      </c>
      <c r="F8" s="1552">
        <v>3964</v>
      </c>
      <c r="G8" s="1553">
        <v>4067</v>
      </c>
      <c r="H8" s="1894"/>
    </row>
    <row r="9" spans="1:22" ht="11.25" customHeight="1">
      <c r="A9" s="1883" t="s">
        <v>14226</v>
      </c>
      <c r="B9" s="1883"/>
      <c r="C9" s="1554"/>
      <c r="D9" s="1551">
        <v>1277</v>
      </c>
      <c r="E9" s="1552">
        <v>1341</v>
      </c>
      <c r="F9" s="1552">
        <v>1345</v>
      </c>
      <c r="G9" s="1553">
        <v>1309</v>
      </c>
      <c r="H9" s="1894"/>
    </row>
    <row r="10" spans="1:22" ht="11.25" customHeight="1">
      <c r="A10" s="1883" t="s">
        <v>14227</v>
      </c>
      <c r="B10" s="1883"/>
      <c r="C10" s="1554"/>
      <c r="D10" s="1555">
        <v>688</v>
      </c>
      <c r="E10" s="1556">
        <v>707</v>
      </c>
      <c r="F10" s="1556">
        <v>811</v>
      </c>
      <c r="G10" s="1557">
        <v>793</v>
      </c>
      <c r="H10" s="1894"/>
    </row>
    <row r="11" spans="1:22" ht="11.25" customHeight="1">
      <c r="A11" s="1883" t="s">
        <v>14228</v>
      </c>
      <c r="B11" s="1883"/>
      <c r="C11" s="1554"/>
      <c r="D11" s="1555">
        <v>53</v>
      </c>
      <c r="E11" s="1556">
        <v>54</v>
      </c>
      <c r="F11" s="1556">
        <v>64</v>
      </c>
      <c r="G11" s="1557">
        <v>62</v>
      </c>
      <c r="H11" s="1894"/>
    </row>
    <row r="12" spans="1:22" ht="12" customHeight="1">
      <c r="A12" s="1884" t="s">
        <v>14229</v>
      </c>
      <c r="B12" s="1884"/>
      <c r="C12" s="1884"/>
      <c r="D12" s="1558">
        <v>745</v>
      </c>
      <c r="E12" s="1559">
        <v>659</v>
      </c>
      <c r="F12" s="1559">
        <v>776</v>
      </c>
      <c r="G12" s="1560">
        <v>763</v>
      </c>
      <c r="H12" s="1895"/>
      <c r="V12" s="1561"/>
    </row>
    <row r="13" spans="1:22" ht="11.45" customHeight="1">
      <c r="A13" s="1897" t="s">
        <v>14230</v>
      </c>
      <c r="B13" s="1897"/>
      <c r="C13" s="1562">
        <v>2</v>
      </c>
      <c r="D13" s="1563"/>
      <c r="E13" s="1564"/>
      <c r="F13" s="1564"/>
      <c r="G13" s="1565"/>
      <c r="H13" s="1566"/>
      <c r="V13" s="1561"/>
    </row>
    <row r="14" spans="1:22" ht="11.25" customHeight="1">
      <c r="A14" s="1886" t="s">
        <v>14231</v>
      </c>
      <c r="B14" s="1886"/>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3" t="s">
        <v>14110</v>
      </c>
      <c r="B15" s="1883"/>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3" t="s">
        <v>14111</v>
      </c>
      <c r="B16" s="1883"/>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3" t="s">
        <v>14224</v>
      </c>
      <c r="B17" s="1883"/>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3" t="s">
        <v>14225</v>
      </c>
      <c r="B18" s="1883"/>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3" t="s">
        <v>14226</v>
      </c>
      <c r="B19" s="1883"/>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3" t="s">
        <v>14227</v>
      </c>
      <c r="B20" s="1883"/>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3" t="s">
        <v>14228</v>
      </c>
      <c r="B21" s="1883"/>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3" t="s">
        <v>14229</v>
      </c>
      <c r="B22" s="1883"/>
      <c r="C22" s="1883"/>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86" t="s">
        <v>14232</v>
      </c>
      <c r="B23" s="1886"/>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3" t="s">
        <v>14110</v>
      </c>
      <c r="B24" s="1883"/>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3" t="s">
        <v>14111</v>
      </c>
      <c r="B25" s="1883"/>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3" t="s">
        <v>14224</v>
      </c>
      <c r="B26" s="1883"/>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3" t="s">
        <v>14225</v>
      </c>
      <c r="B27" s="1883"/>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3" t="s">
        <v>14226</v>
      </c>
      <c r="B28" s="1883"/>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3" t="s">
        <v>14227</v>
      </c>
      <c r="B29" s="1883"/>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3" t="s">
        <v>14228</v>
      </c>
      <c r="B30" s="1883"/>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3" t="s">
        <v>14229</v>
      </c>
      <c r="B31" s="1883"/>
      <c r="C31" s="1883"/>
      <c r="D31" s="1551">
        <v>0</v>
      </c>
      <c r="E31" s="1552">
        <v>0</v>
      </c>
      <c r="F31" s="1552">
        <v>0</v>
      </c>
      <c r="G31" s="1553">
        <v>0</v>
      </c>
      <c r="H31" s="1568"/>
      <c r="J31" s="1541">
        <f t="shared" si="4"/>
        <v>0</v>
      </c>
      <c r="K31" s="1541">
        <f t="shared" si="5"/>
        <v>0</v>
      </c>
      <c r="L31" s="1541">
        <f t="shared" si="6"/>
        <v>0</v>
      </c>
      <c r="M31" s="1541">
        <f t="shared" si="7"/>
        <v>0</v>
      </c>
    </row>
    <row r="32" spans="1:13" ht="12" customHeight="1">
      <c r="A32" s="1886" t="s">
        <v>14233</v>
      </c>
      <c r="B32" s="1886"/>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3" t="s">
        <v>14110</v>
      </c>
      <c r="B33" s="1883"/>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3" t="s">
        <v>14111</v>
      </c>
      <c r="B34" s="1883"/>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3" t="s">
        <v>14224</v>
      </c>
      <c r="B35" s="1883"/>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3" t="s">
        <v>14225</v>
      </c>
      <c r="B36" s="1883"/>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3" t="s">
        <v>14226</v>
      </c>
      <c r="B37" s="1883"/>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3" t="s">
        <v>14227</v>
      </c>
      <c r="B38" s="1883"/>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3" t="s">
        <v>14228</v>
      </c>
      <c r="B39" s="1883"/>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3" t="s">
        <v>14229</v>
      </c>
      <c r="B40" s="1883"/>
      <c r="C40" s="1883"/>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86" t="s">
        <v>14234</v>
      </c>
      <c r="B41" s="1886"/>
      <c r="C41" s="1550">
        <v>3</v>
      </c>
      <c r="D41" s="1551">
        <v>7653</v>
      </c>
      <c r="E41" s="1552">
        <v>7756</v>
      </c>
      <c r="F41" s="1552">
        <v>7659</v>
      </c>
      <c r="G41" s="1553">
        <v>8046</v>
      </c>
      <c r="H41" s="1567" t="s">
        <v>14222</v>
      </c>
    </row>
    <row r="42" spans="1:16" ht="11.25" customHeight="1">
      <c r="A42" s="1883" t="s">
        <v>14110</v>
      </c>
      <c r="B42" s="1883"/>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3" t="s">
        <v>14111</v>
      </c>
      <c r="B43" s="1883"/>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3" t="s">
        <v>14224</v>
      </c>
      <c r="B44" s="1883"/>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3" t="s">
        <v>14225</v>
      </c>
      <c r="B45" s="1883"/>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3" t="s">
        <v>14226</v>
      </c>
      <c r="B46" s="1883"/>
      <c r="C46" s="1554"/>
      <c r="D46" s="1555">
        <v>108</v>
      </c>
      <c r="E46" s="1556">
        <v>125</v>
      </c>
      <c r="F46" s="1556">
        <v>170</v>
      </c>
      <c r="G46" s="1557">
        <v>162</v>
      </c>
      <c r="H46" s="1568"/>
    </row>
    <row r="47" spans="1:16" ht="11.25" customHeight="1">
      <c r="A47" s="1883" t="s">
        <v>14227</v>
      </c>
      <c r="B47" s="1883"/>
      <c r="C47" s="1554"/>
      <c r="D47" s="1555">
        <v>498</v>
      </c>
      <c r="E47" s="1556">
        <v>349</v>
      </c>
      <c r="F47" s="1556">
        <v>360</v>
      </c>
      <c r="G47" s="1557">
        <v>289</v>
      </c>
      <c r="H47" s="1568"/>
    </row>
    <row r="48" spans="1:16" ht="11.25" customHeight="1">
      <c r="A48" s="1883" t="s">
        <v>14228</v>
      </c>
      <c r="B48" s="1883"/>
      <c r="C48" s="1554"/>
      <c r="D48" s="1551">
        <v>0</v>
      </c>
      <c r="E48" s="1552">
        <v>0</v>
      </c>
      <c r="F48" s="1552">
        <v>0</v>
      </c>
      <c r="G48" s="1553">
        <v>0</v>
      </c>
      <c r="H48" s="1568"/>
    </row>
    <row r="49" spans="1:9" ht="11.85" customHeight="1">
      <c r="A49" s="1883" t="s">
        <v>14229</v>
      </c>
      <c r="B49" s="1883"/>
      <c r="C49" s="1883"/>
      <c r="D49" s="1555">
        <v>36</v>
      </c>
      <c r="E49" s="1556">
        <v>37</v>
      </c>
      <c r="F49" s="1556">
        <v>37</v>
      </c>
      <c r="G49" s="1557">
        <v>39</v>
      </c>
      <c r="H49" s="1568"/>
    </row>
    <row r="50" spans="1:9" ht="12" customHeight="1">
      <c r="A50" s="1886" t="s">
        <v>14235</v>
      </c>
      <c r="B50" s="1886"/>
      <c r="C50" s="1550">
        <v>4</v>
      </c>
      <c r="D50" s="1551">
        <v>0.05</v>
      </c>
      <c r="E50" s="1552">
        <v>0.59</v>
      </c>
      <c r="F50" s="1552">
        <v>0.78</v>
      </c>
      <c r="G50" s="1553">
        <v>0.52</v>
      </c>
      <c r="H50" s="1567" t="s">
        <v>14236</v>
      </c>
    </row>
    <row r="51" spans="1:9" ht="11.25" customHeight="1">
      <c r="A51" s="1883" t="s">
        <v>14110</v>
      </c>
      <c r="B51" s="1883"/>
      <c r="C51" s="1554"/>
      <c r="D51" s="1551">
        <v>0</v>
      </c>
      <c r="E51" s="1552">
        <v>0</v>
      </c>
      <c r="F51" s="1552">
        <v>0</v>
      </c>
      <c r="G51" s="1553">
        <v>0</v>
      </c>
      <c r="H51" s="1568"/>
    </row>
    <row r="52" spans="1:9" ht="11.25" customHeight="1">
      <c r="A52" s="1883" t="s">
        <v>14111</v>
      </c>
      <c r="B52" s="1883"/>
      <c r="C52" s="1554"/>
      <c r="D52" s="1551">
        <v>0</v>
      </c>
      <c r="E52" s="1552">
        <v>0</v>
      </c>
      <c r="F52" s="1552">
        <v>0</v>
      </c>
      <c r="G52" s="1553">
        <v>0</v>
      </c>
      <c r="H52" s="1568"/>
    </row>
    <row r="53" spans="1:9" ht="11.25" customHeight="1">
      <c r="A53" s="1883" t="s">
        <v>14224</v>
      </c>
      <c r="B53" s="1883"/>
      <c r="C53" s="1554"/>
      <c r="D53" s="1551">
        <v>0</v>
      </c>
      <c r="E53" s="1552">
        <v>0</v>
      </c>
      <c r="F53" s="1552">
        <v>0</v>
      </c>
      <c r="G53" s="1553">
        <v>0</v>
      </c>
      <c r="H53" s="1568"/>
    </row>
    <row r="54" spans="1:9" ht="11.25" customHeight="1">
      <c r="A54" s="1883" t="s">
        <v>14225</v>
      </c>
      <c r="B54" s="1883"/>
      <c r="C54" s="1554"/>
      <c r="D54" s="1551">
        <v>0</v>
      </c>
      <c r="E54" s="1552">
        <v>0</v>
      </c>
      <c r="F54" s="1552">
        <v>0</v>
      </c>
      <c r="G54" s="1553">
        <v>0</v>
      </c>
      <c r="H54" s="1568"/>
    </row>
    <row r="55" spans="1:9" ht="11.25" customHeight="1">
      <c r="A55" s="1883" t="s">
        <v>14226</v>
      </c>
      <c r="B55" s="1883"/>
      <c r="C55" s="1554"/>
      <c r="D55" s="1551">
        <v>0</v>
      </c>
      <c r="E55" s="1552">
        <v>0</v>
      </c>
      <c r="F55" s="1552">
        <v>0</v>
      </c>
      <c r="G55" s="1553">
        <v>0</v>
      </c>
      <c r="H55" s="1568"/>
    </row>
    <row r="56" spans="1:9" ht="11.25" customHeight="1">
      <c r="A56" s="1883" t="s">
        <v>14227</v>
      </c>
      <c r="B56" s="1883"/>
      <c r="C56" s="1554"/>
      <c r="D56" s="1551">
        <v>0</v>
      </c>
      <c r="E56" s="1552">
        <v>0</v>
      </c>
      <c r="F56" s="1552">
        <v>0</v>
      </c>
      <c r="G56" s="1553">
        <v>0</v>
      </c>
      <c r="H56" s="1568"/>
    </row>
    <row r="57" spans="1:9" ht="11.25" customHeight="1">
      <c r="A57" s="1883" t="s">
        <v>14228</v>
      </c>
      <c r="B57" s="1883"/>
      <c r="C57" s="1554"/>
      <c r="D57" s="1551">
        <v>0.05</v>
      </c>
      <c r="E57" s="1552">
        <v>0.59</v>
      </c>
      <c r="F57" s="1552">
        <v>0.78</v>
      </c>
      <c r="G57" s="1553">
        <v>0.52</v>
      </c>
      <c r="H57" s="1568"/>
    </row>
    <row r="58" spans="1:9" ht="13.5" customHeight="1">
      <c r="A58" s="1884" t="s">
        <v>14229</v>
      </c>
      <c r="B58" s="1884"/>
      <c r="C58" s="1884"/>
      <c r="D58" s="1571">
        <v>0</v>
      </c>
      <c r="E58" s="1572">
        <v>0</v>
      </c>
      <c r="F58" s="1572">
        <v>0</v>
      </c>
      <c r="G58" s="1573">
        <v>0</v>
      </c>
      <c r="H58" s="1574"/>
    </row>
    <row r="59" spans="1:9" ht="0.95" customHeight="1">
      <c r="A59" s="1886"/>
      <c r="B59" s="1886"/>
      <c r="C59" s="1886"/>
      <c r="D59" s="1886"/>
      <c r="E59" s="1886"/>
      <c r="F59" s="1886"/>
      <c r="G59" s="1886"/>
      <c r="H59" s="1886"/>
      <c r="I59" s="1886"/>
    </row>
    <row r="60" spans="1:9" ht="0.95" customHeight="1">
      <c r="A60" s="1886"/>
      <c r="B60" s="1886"/>
      <c r="C60" s="1886"/>
      <c r="D60" s="1886"/>
      <c r="E60" s="1886"/>
      <c r="F60" s="1886"/>
      <c r="G60" s="1886"/>
      <c r="H60" s="1886"/>
      <c r="I60" s="1886"/>
    </row>
    <row r="61" spans="1:9" ht="12.75" customHeight="1">
      <c r="A61" s="1889" t="s">
        <v>14237</v>
      </c>
      <c r="B61" s="1889"/>
      <c r="C61" s="1889"/>
      <c r="D61" s="1889"/>
      <c r="E61" s="1889"/>
      <c r="F61" s="1889"/>
      <c r="G61" s="1889"/>
      <c r="H61" s="1889"/>
      <c r="I61" s="1889"/>
    </row>
    <row r="62" spans="1:9" ht="39" customHeight="1">
      <c r="A62" s="1887" t="s">
        <v>14219</v>
      </c>
      <c r="B62" s="1887"/>
      <c r="C62" s="1887"/>
      <c r="D62" s="1575">
        <v>2019</v>
      </c>
      <c r="E62" s="1576">
        <v>2018</v>
      </c>
      <c r="F62" s="1576">
        <v>2017</v>
      </c>
      <c r="G62" s="1577">
        <v>2016</v>
      </c>
      <c r="H62" s="1578" t="s">
        <v>14238</v>
      </c>
    </row>
    <row r="63" spans="1:9" ht="12.75" customHeight="1">
      <c r="A63" s="1888" t="s">
        <v>14239</v>
      </c>
      <c r="B63" s="1888"/>
      <c r="C63" s="1888"/>
      <c r="D63" s="1579" t="s">
        <v>14240</v>
      </c>
      <c r="E63" s="1580" t="s">
        <v>14241</v>
      </c>
      <c r="F63" s="1580" t="s">
        <v>14242</v>
      </c>
      <c r="G63" s="1581" t="s">
        <v>14243</v>
      </c>
      <c r="H63" s="1582" t="s">
        <v>14222</v>
      </c>
    </row>
    <row r="64" spans="1:9" ht="11.25" customHeight="1">
      <c r="A64" s="1883" t="s">
        <v>14110</v>
      </c>
      <c r="B64" s="1883"/>
      <c r="C64" s="1883"/>
      <c r="D64" s="1551" t="s">
        <v>14244</v>
      </c>
      <c r="E64" s="1552" t="s">
        <v>14245</v>
      </c>
      <c r="F64" s="1552" t="s">
        <v>14246</v>
      </c>
      <c r="G64" s="1553" t="s">
        <v>14247</v>
      </c>
      <c r="H64" s="1568"/>
    </row>
    <row r="65" spans="1:8" ht="11.25" customHeight="1">
      <c r="A65" s="1883" t="s">
        <v>14111</v>
      </c>
      <c r="B65" s="1883"/>
      <c r="C65" s="1883"/>
      <c r="D65" s="1551" t="s">
        <v>14248</v>
      </c>
      <c r="E65" s="1552" t="s">
        <v>14249</v>
      </c>
      <c r="F65" s="1552" t="s">
        <v>14250</v>
      </c>
      <c r="G65" s="1553" t="s">
        <v>14251</v>
      </c>
      <c r="H65" s="1568"/>
    </row>
    <row r="66" spans="1:8" ht="11.25" customHeight="1">
      <c r="A66" s="1883" t="s">
        <v>14224</v>
      </c>
      <c r="B66" s="1883"/>
      <c r="C66" s="1883"/>
      <c r="D66" s="1555">
        <v>822</v>
      </c>
      <c r="E66" s="1556">
        <v>797</v>
      </c>
      <c r="F66" s="1556">
        <v>807</v>
      </c>
      <c r="G66" s="1557">
        <v>847</v>
      </c>
      <c r="H66" s="1568"/>
    </row>
    <row r="67" spans="1:8" ht="11.25" customHeight="1">
      <c r="A67" s="1883" t="s">
        <v>14225</v>
      </c>
      <c r="B67" s="1883"/>
      <c r="C67" s="1883"/>
      <c r="D67" s="1551" t="s">
        <v>14252</v>
      </c>
      <c r="E67" s="1552" t="s">
        <v>14253</v>
      </c>
      <c r="F67" s="1552" t="s">
        <v>14254</v>
      </c>
      <c r="G67" s="1553" t="s">
        <v>14255</v>
      </c>
      <c r="H67" s="1568"/>
    </row>
    <row r="68" spans="1:8" ht="11.25" customHeight="1">
      <c r="A68" s="1883" t="s">
        <v>14226</v>
      </c>
      <c r="B68" s="1883"/>
      <c r="C68" s="1883"/>
      <c r="D68" s="1555">
        <v>717</v>
      </c>
      <c r="E68" s="1556">
        <v>823</v>
      </c>
      <c r="F68" s="1556">
        <v>943</v>
      </c>
      <c r="G68" s="1557">
        <v>910</v>
      </c>
      <c r="H68" s="1568"/>
    </row>
    <row r="69" spans="1:8" ht="11.25" customHeight="1">
      <c r="A69" s="1883" t="s">
        <v>14227</v>
      </c>
      <c r="B69" s="1883"/>
      <c r="C69" s="1883"/>
      <c r="D69" s="1551" t="s">
        <v>14256</v>
      </c>
      <c r="E69" s="1552" t="s">
        <v>14257</v>
      </c>
      <c r="F69" s="1552" t="s">
        <v>14258</v>
      </c>
      <c r="G69" s="1553" t="s">
        <v>14259</v>
      </c>
      <c r="H69" s="1568"/>
    </row>
    <row r="70" spans="1:8" ht="11.25" customHeight="1">
      <c r="A70" s="1883" t="s">
        <v>14228</v>
      </c>
      <c r="B70" s="1883"/>
      <c r="C70" s="1883"/>
      <c r="D70" s="1555">
        <v>261</v>
      </c>
      <c r="E70" s="1556">
        <v>258</v>
      </c>
      <c r="F70" s="1556">
        <v>260</v>
      </c>
      <c r="G70" s="1557">
        <v>274</v>
      </c>
      <c r="H70" s="1568"/>
    </row>
    <row r="71" spans="1:8" ht="11.85" customHeight="1">
      <c r="A71" s="1883" t="s">
        <v>14229</v>
      </c>
      <c r="B71" s="1883"/>
      <c r="C71" s="1883"/>
      <c r="D71" s="1555">
        <v>83</v>
      </c>
      <c r="E71" s="1556">
        <v>88</v>
      </c>
      <c r="F71" s="1556">
        <v>89</v>
      </c>
      <c r="G71" s="1557">
        <v>198</v>
      </c>
      <c r="H71" s="1568"/>
    </row>
    <row r="72" spans="1:8" ht="12" customHeight="1">
      <c r="A72" s="1886" t="s">
        <v>14260</v>
      </c>
      <c r="B72" s="1886"/>
      <c r="C72" s="1886"/>
      <c r="D72" s="1551" t="s">
        <v>14261</v>
      </c>
      <c r="E72" s="1552" t="s">
        <v>14262</v>
      </c>
      <c r="F72" s="1552" t="s">
        <v>14263</v>
      </c>
      <c r="G72" s="1553" t="s">
        <v>14264</v>
      </c>
      <c r="H72" s="1583" t="s">
        <v>14222</v>
      </c>
    </row>
    <row r="73" spans="1:8" ht="11.25" customHeight="1">
      <c r="A73" s="1883" t="s">
        <v>14110</v>
      </c>
      <c r="B73" s="1883"/>
      <c r="C73" s="1883"/>
      <c r="D73" s="1551" t="s">
        <v>14265</v>
      </c>
      <c r="E73" s="1552" t="s">
        <v>14266</v>
      </c>
      <c r="F73" s="1552" t="s">
        <v>14267</v>
      </c>
      <c r="G73" s="1553" t="s">
        <v>14268</v>
      </c>
      <c r="H73" s="1568"/>
    </row>
    <row r="74" spans="1:8" ht="11.25" customHeight="1">
      <c r="A74" s="1883" t="s">
        <v>14111</v>
      </c>
      <c r="B74" s="1883"/>
      <c r="C74" s="1883"/>
      <c r="D74" s="1551" t="s">
        <v>14261</v>
      </c>
      <c r="E74" s="1552" t="s">
        <v>14269</v>
      </c>
      <c r="F74" s="1552" t="s">
        <v>14270</v>
      </c>
      <c r="G74" s="1553" t="s">
        <v>14271</v>
      </c>
      <c r="H74" s="1568"/>
    </row>
    <row r="75" spans="1:8" ht="11.25" customHeight="1">
      <c r="A75" s="1883" t="s">
        <v>14224</v>
      </c>
      <c r="B75" s="1883"/>
      <c r="C75" s="1883"/>
      <c r="D75" s="1551" t="s">
        <v>14272</v>
      </c>
      <c r="E75" s="1552" t="s">
        <v>14273</v>
      </c>
      <c r="F75" s="1552" t="s">
        <v>14274</v>
      </c>
      <c r="G75" s="1553" t="s">
        <v>14273</v>
      </c>
      <c r="H75" s="1568"/>
    </row>
    <row r="76" spans="1:8" ht="11.25" customHeight="1">
      <c r="A76" s="1883" t="s">
        <v>14225</v>
      </c>
      <c r="B76" s="1883"/>
      <c r="C76" s="1883"/>
      <c r="D76" s="1551" t="s">
        <v>14275</v>
      </c>
      <c r="E76" s="1552" t="s">
        <v>14275</v>
      </c>
      <c r="F76" s="1552" t="s">
        <v>14275</v>
      </c>
      <c r="G76" s="1553" t="s">
        <v>14275</v>
      </c>
      <c r="H76" s="1568"/>
    </row>
    <row r="77" spans="1:8" ht="11.25" customHeight="1">
      <c r="A77" s="1883" t="s">
        <v>14226</v>
      </c>
      <c r="B77" s="1883"/>
      <c r="C77" s="1883"/>
      <c r="D77" s="1551" t="s">
        <v>14276</v>
      </c>
      <c r="E77" s="1552" t="s">
        <v>14277</v>
      </c>
      <c r="F77" s="1552" t="s">
        <v>14278</v>
      </c>
      <c r="G77" s="1553" t="s">
        <v>14278</v>
      </c>
      <c r="H77" s="1568"/>
    </row>
    <row r="78" spans="1:8" ht="11.25" customHeight="1">
      <c r="A78" s="1883" t="s">
        <v>14227</v>
      </c>
      <c r="B78" s="1883"/>
      <c r="C78" s="1883"/>
      <c r="D78" s="1551" t="s">
        <v>14279</v>
      </c>
      <c r="E78" s="1552" t="s">
        <v>14280</v>
      </c>
      <c r="F78" s="1552" t="s">
        <v>14281</v>
      </c>
      <c r="G78" s="1553" t="s">
        <v>14282</v>
      </c>
      <c r="H78" s="1568"/>
    </row>
    <row r="79" spans="1:8" ht="11.25" customHeight="1">
      <c r="A79" s="1883" t="s">
        <v>14228</v>
      </c>
      <c r="B79" s="1883"/>
      <c r="C79" s="1883"/>
      <c r="D79" s="1551" t="s">
        <v>14283</v>
      </c>
      <c r="E79" s="1552" t="s">
        <v>14284</v>
      </c>
      <c r="F79" s="1552" t="s">
        <v>14285</v>
      </c>
      <c r="G79" s="1553" t="s">
        <v>14286</v>
      </c>
      <c r="H79" s="1568"/>
    </row>
    <row r="80" spans="1:8" ht="13.7" customHeight="1">
      <c r="A80" s="1884" t="s">
        <v>14229</v>
      </c>
      <c r="B80" s="1884"/>
      <c r="C80" s="1884"/>
      <c r="D80" s="1571" t="s">
        <v>14287</v>
      </c>
      <c r="E80" s="1572" t="s">
        <v>14288</v>
      </c>
      <c r="F80" s="1572" t="s">
        <v>14287</v>
      </c>
      <c r="G80" s="1573" t="s">
        <v>14272</v>
      </c>
      <c r="H80" s="1584"/>
    </row>
    <row r="81" spans="1:13" ht="113.25" customHeight="1">
      <c r="A81" s="1885" t="s">
        <v>14306</v>
      </c>
      <c r="B81" s="1886"/>
      <c r="C81" s="1886"/>
      <c r="D81" s="1886"/>
      <c r="E81" s="1886"/>
      <c r="F81" s="1886"/>
      <c r="G81" s="1886"/>
      <c r="H81" s="1886"/>
      <c r="I81" s="1886"/>
    </row>
    <row r="82" spans="1:13" ht="12.75" customHeight="1">
      <c r="A82" s="1886" t="s">
        <v>14289</v>
      </c>
      <c r="B82" s="1886"/>
      <c r="C82" s="1886"/>
      <c r="D82" s="1886"/>
      <c r="E82" s="1886"/>
      <c r="F82" s="1886"/>
      <c r="G82" s="1886"/>
      <c r="H82" s="1886"/>
      <c r="I82" s="1886"/>
    </row>
    <row r="83" spans="1:13">
      <c r="D83" s="1541" t="str">
        <f>D63</f>
        <v>66 558</v>
      </c>
      <c r="E83" s="1541" t="str">
        <f>E63</f>
        <v>67 412</v>
      </c>
      <c r="F83" s="1541" t="str">
        <f>F63</f>
        <v>67 632</v>
      </c>
      <c r="G83" s="1541" t="str">
        <f>G63</f>
        <v>69 250</v>
      </c>
    </row>
    <row r="85" spans="1:13">
      <c r="A85" s="1887" t="s">
        <v>14219</v>
      </c>
      <c r="B85" s="1887"/>
      <c r="C85" s="1887"/>
      <c r="D85" s="1575">
        <v>2019</v>
      </c>
      <c r="E85" s="1576">
        <v>2018</v>
      </c>
      <c r="F85" s="1576">
        <v>2017</v>
      </c>
      <c r="G85" s="1577">
        <v>2016</v>
      </c>
      <c r="J85" s="1541">
        <v>2019</v>
      </c>
      <c r="K85" s="1541">
        <v>2018</v>
      </c>
      <c r="L85" s="1541">
        <v>2017</v>
      </c>
      <c r="M85" s="1541">
        <v>2016</v>
      </c>
    </row>
    <row r="86" spans="1:13">
      <c r="A86" s="1888" t="s">
        <v>14239</v>
      </c>
      <c r="B86" s="1888"/>
      <c r="C86" s="1888"/>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3" t="s">
        <v>14110</v>
      </c>
      <c r="B87" s="1883"/>
      <c r="C87" s="1883"/>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3" t="s">
        <v>14111</v>
      </c>
      <c r="B88" s="1883"/>
      <c r="C88" s="1883"/>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3" t="s">
        <v>14224</v>
      </c>
      <c r="B89" s="1883"/>
      <c r="C89" s="1883"/>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3" t="s">
        <v>14225</v>
      </c>
      <c r="B90" s="1883"/>
      <c r="C90" s="1883"/>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3" t="s">
        <v>14226</v>
      </c>
      <c r="B91" s="1883"/>
      <c r="C91" s="1883"/>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3" t="s">
        <v>14227</v>
      </c>
      <c r="B92" s="1883"/>
      <c r="C92" s="1883"/>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3" t="s">
        <v>14228</v>
      </c>
      <c r="B93" s="1883"/>
      <c r="C93" s="1883"/>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3" t="s">
        <v>14229</v>
      </c>
      <c r="B94" s="1883"/>
      <c r="C94" s="1883"/>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36" sqref="D36"/>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935">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935">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936">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8"/>
  <sheetViews>
    <sheetView tabSelected="1" workbookViewId="0">
      <selection activeCell="C8" sqref="C8:F8"/>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355</v>
      </c>
      <c r="F8"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B4" sqref="B4"/>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1"/>
  <sheetViews>
    <sheetView workbookViewId="0">
      <selection activeCell="D6" sqref="D6"/>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361</v>
      </c>
      <c r="C19" s="1409" t="str">
        <f>'Aviation Synfuel-Items'!C7</f>
        <v>PEXOKG</v>
      </c>
      <c r="D19" s="1409" t="str">
        <f>D17</f>
        <v>OKG</v>
      </c>
      <c r="E19" s="1409" t="s">
        <v>334</v>
      </c>
      <c r="F19" s="1409" t="s">
        <v>334</v>
      </c>
      <c r="G19" s="1409" t="s">
        <v>334</v>
      </c>
      <c r="H19" s="1409" t="s">
        <v>334</v>
      </c>
      <c r="I19" s="1409">
        <v>1</v>
      </c>
    </row>
    <row r="20" spans="2:9">
      <c r="B20" s="1409" t="s">
        <v>340</v>
      </c>
      <c r="C20" s="1409" t="str">
        <f>C19</f>
        <v>PEXOKG</v>
      </c>
      <c r="D20" s="1409" t="s">
        <v>334</v>
      </c>
      <c r="E20" s="1409" t="str">
        <f>D19</f>
        <v>OKG</v>
      </c>
      <c r="F20" s="1409" t="s">
        <v>334</v>
      </c>
      <c r="G20" s="1409" t="s">
        <v>334</v>
      </c>
      <c r="H20" s="1409" t="s">
        <v>334</v>
      </c>
      <c r="I20" s="1409">
        <v>1</v>
      </c>
    </row>
    <row r="21" spans="2:9">
      <c r="B21" s="1409" t="s">
        <v>342</v>
      </c>
      <c r="C21" s="1409" t="str">
        <f>C20</f>
        <v>PEXOKG</v>
      </c>
      <c r="D21" s="1409" t="s">
        <v>334</v>
      </c>
      <c r="E21" s="1409" t="s">
        <v>334</v>
      </c>
      <c r="F21" s="1409" t="s">
        <v>334</v>
      </c>
      <c r="G21" s="1409" t="s">
        <v>334</v>
      </c>
      <c r="H21" s="1409" t="s">
        <v>334</v>
      </c>
      <c r="I21"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15" t="s">
        <v>1313</v>
      </c>
      <c r="M6" s="1916"/>
      <c r="N6" s="1917"/>
      <c r="O6" s="1915" t="s">
        <v>1290</v>
      </c>
      <c r="P6" s="1916"/>
      <c r="Q6" s="1917"/>
      <c r="R6" s="779"/>
      <c r="W6" s="812"/>
      <c r="X6" s="610" t="s">
        <v>1373</v>
      </c>
      <c r="Y6" s="581">
        <v>-252.8</v>
      </c>
      <c r="Z6" s="610" t="s">
        <v>1374</v>
      </c>
    </row>
    <row r="7" spans="1:28" s="430" customFormat="1" ht="30">
      <c r="H7" s="805"/>
      <c r="I7" s="1922"/>
      <c r="J7" s="1922"/>
      <c r="K7" s="1922"/>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08" t="s">
        <v>1256</v>
      </c>
      <c r="B9" s="1908"/>
      <c r="C9" s="1908"/>
      <c r="D9" s="1908"/>
      <c r="E9" s="1908"/>
      <c r="F9" s="1908"/>
      <c r="G9" s="1908"/>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2" t="s">
        <v>1355</v>
      </c>
      <c r="M26" s="1902"/>
      <c r="N26" s="1902"/>
      <c r="O26" s="1902" t="s">
        <v>1290</v>
      </c>
      <c r="P26" s="1902"/>
      <c r="Q26" s="1902"/>
      <c r="R26" s="1902" t="s">
        <v>1356</v>
      </c>
      <c r="S26" s="1902"/>
      <c r="T26" s="1902"/>
      <c r="U26" s="1905" t="s">
        <v>1361</v>
      </c>
      <c r="V26" s="1905"/>
    </row>
    <row r="27" spans="1:35" s="430" customFormat="1">
      <c r="F27" s="430" t="s">
        <v>1254</v>
      </c>
      <c r="H27" s="805"/>
      <c r="I27" s="1912"/>
      <c r="J27" s="1912"/>
      <c r="K27" s="1912"/>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3" t="s">
        <v>1232</v>
      </c>
      <c r="E31" s="1913"/>
      <c r="F31" s="1913"/>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28" t="s">
        <v>1235</v>
      </c>
      <c r="E32" s="1828"/>
      <c r="F32" s="1828"/>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4" t="s">
        <v>1233</v>
      </c>
      <c r="E33" s="1914"/>
      <c r="F33" s="1914"/>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4" t="s">
        <v>1234</v>
      </c>
      <c r="E34" s="1914"/>
      <c r="F34" s="1914"/>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18" t="s">
        <v>1316</v>
      </c>
      <c r="J46" s="1918" t="s">
        <v>1310</v>
      </c>
      <c r="K46" s="1920" t="s">
        <v>1317</v>
      </c>
      <c r="L46" s="1909" t="s">
        <v>1318</v>
      </c>
      <c r="M46" s="1910"/>
      <c r="N46" s="1911"/>
      <c r="Q46" s="1399"/>
      <c r="R46" s="779" t="s">
        <v>14010</v>
      </c>
    </row>
    <row r="47" spans="1:35">
      <c r="A47" s="758" t="s">
        <v>1214</v>
      </c>
      <c r="I47" s="1919"/>
      <c r="J47" s="1919"/>
      <c r="K47" s="1921"/>
      <c r="L47" s="797">
        <v>2000</v>
      </c>
      <c r="M47" s="797">
        <v>2025</v>
      </c>
      <c r="N47" s="797">
        <v>2050</v>
      </c>
      <c r="R47" s="779">
        <v>1.2</v>
      </c>
    </row>
    <row r="48" spans="1:35">
      <c r="I48" s="793" t="s">
        <v>1291</v>
      </c>
      <c r="J48" s="793" t="s">
        <v>1292</v>
      </c>
      <c r="K48" s="798" t="s">
        <v>1319</v>
      </c>
      <c r="L48" s="799">
        <v>0.9</v>
      </c>
      <c r="M48" s="799">
        <v>0.8</v>
      </c>
      <c r="N48" s="799">
        <v>0.7</v>
      </c>
    </row>
    <row r="49" spans="1:23">
      <c r="A49" s="1908" t="s">
        <v>1215</v>
      </c>
      <c r="B49" s="1908"/>
      <c r="C49" s="1908"/>
      <c r="D49" s="1908"/>
      <c r="E49" s="1908"/>
      <c r="F49" s="1908"/>
      <c r="G49" s="1908"/>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06" t="s">
        <v>1316</v>
      </c>
      <c r="J67" s="1906" t="s">
        <v>1310</v>
      </c>
      <c r="K67" s="1907" t="s">
        <v>1317</v>
      </c>
      <c r="L67" s="1903" t="s">
        <v>1359</v>
      </c>
      <c r="M67" s="1902"/>
      <c r="N67" s="1902"/>
      <c r="O67" s="1903" t="s">
        <v>1360</v>
      </c>
      <c r="P67" s="1902"/>
      <c r="Q67" s="1902"/>
      <c r="R67" s="1905" t="s">
        <v>1361</v>
      </c>
      <c r="S67" s="1905"/>
    </row>
    <row r="68" spans="1:19">
      <c r="I68" s="1906"/>
      <c r="J68" s="1906"/>
      <c r="K68" s="1907"/>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04" t="s">
        <v>1331</v>
      </c>
      <c r="K87" s="1904"/>
      <c r="L87" s="1904" t="s">
        <v>1332</v>
      </c>
      <c r="M87" s="1904"/>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898" t="s">
        <v>1425</v>
      </c>
      <c r="L123" s="1899"/>
      <c r="M123" s="1900"/>
      <c r="N123" s="1898" t="s">
        <v>1426</v>
      </c>
      <c r="O123" s="1899"/>
      <c r="P123" s="1900"/>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01" t="s">
        <v>1444</v>
      </c>
      <c r="J128" s="1901"/>
      <c r="K128" s="1901"/>
      <c r="L128" s="1901"/>
      <c r="M128" s="1901"/>
      <c r="N128" s="1901"/>
      <c r="O128" s="1901"/>
      <c r="P128" s="1901"/>
      <c r="Q128" s="1901"/>
    </row>
    <row r="129" spans="9:17">
      <c r="I129" s="1901"/>
      <c r="J129" s="1901"/>
      <c r="K129" s="1901"/>
      <c r="L129" s="1901"/>
      <c r="M129" s="1901"/>
      <c r="N129" s="1901"/>
      <c r="O129" s="1901"/>
      <c r="P129" s="1901"/>
      <c r="Q129" s="1901"/>
    </row>
    <row r="130" spans="9:17">
      <c r="I130" s="1901"/>
      <c r="J130" s="1901"/>
      <c r="K130" s="1901"/>
      <c r="L130" s="1901"/>
      <c r="M130" s="1901"/>
      <c r="N130" s="1901"/>
      <c r="O130" s="1901"/>
      <c r="P130" s="1901"/>
      <c r="Q130" s="1901"/>
    </row>
    <row r="131" spans="9:17">
      <c r="I131" s="1901"/>
      <c r="J131" s="1901"/>
      <c r="K131" s="1901"/>
      <c r="L131" s="1901"/>
      <c r="M131" s="1901"/>
      <c r="N131" s="1901"/>
      <c r="O131" s="1901"/>
      <c r="P131" s="1901"/>
      <c r="Q131" s="1901"/>
    </row>
    <row r="132" spans="9:17">
      <c r="I132" s="1901"/>
      <c r="J132" s="1901"/>
      <c r="K132" s="1901"/>
      <c r="L132" s="1901"/>
      <c r="M132" s="1901"/>
      <c r="N132" s="1901"/>
      <c r="O132" s="1901"/>
      <c r="P132" s="1901"/>
      <c r="Q132" s="1901"/>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workbookViewId="0"/>
  </sheetViews>
  <sheetFormatPr defaultRowHeight="15"/>
  <cols>
    <col min="1" max="2" width="16.85546875" style="1409" customWidth="1"/>
    <col min="3" max="3" width="23.85546875" style="1409" customWidth="1"/>
    <col min="4" max="4" width="11" style="1409" bestFit="1"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14085</v>
      </c>
      <c r="F6" s="1448">
        <f t="shared" ref="F6:I7" si="0">F51*$D$20</f>
        <v>622.84426708278443</v>
      </c>
      <c r="G6" s="1448">
        <f>AVERAGE(F6,H6)</f>
        <v>429.54777040192027</v>
      </c>
      <c r="H6" s="1448">
        <f>H51*$D$20</f>
        <v>236.25127372105612</v>
      </c>
      <c r="I6" s="1681">
        <f>I51*$D$20</f>
        <v>198.85358322102883</v>
      </c>
      <c r="J6" s="1681">
        <f t="shared" ref="J6" si="1">J51*$D$20</f>
        <v>161.45589272100153</v>
      </c>
    </row>
    <row r="7" spans="1:13">
      <c r="A7" s="435" t="s">
        <v>14578</v>
      </c>
      <c r="B7" s="1409" t="s">
        <v>839</v>
      </c>
      <c r="C7" s="1409" t="s">
        <v>14085</v>
      </c>
      <c r="F7" s="1448">
        <f t="shared" si="0"/>
        <v>408.07038188182429</v>
      </c>
      <c r="G7" s="1448">
        <f>AVERAGE(F7,H7)</f>
        <v>300.68343928134419</v>
      </c>
      <c r="H7" s="1448">
        <f t="shared" si="0"/>
        <v>193.29649668086412</v>
      </c>
      <c r="I7" s="1681">
        <f t="shared" si="0"/>
        <v>154.0130681056458</v>
      </c>
      <c r="J7" s="1681">
        <f>J52*$D$20</f>
        <v>114.72963953042742</v>
      </c>
    </row>
    <row r="8" spans="1:13">
      <c r="A8" s="435" t="s">
        <v>14577</v>
      </c>
      <c r="B8" s="1409" t="s">
        <v>849</v>
      </c>
      <c r="C8" t="s">
        <v>1655</v>
      </c>
      <c r="D8" s="1719">
        <v>1.4999999999999999E-2</v>
      </c>
      <c r="F8" s="1448">
        <f t="shared" ref="F8:J9" si="2">$D$8*F6</f>
        <v>9.3426640062417654</v>
      </c>
      <c r="G8" s="1448">
        <f t="shared" si="2"/>
        <v>6.4432165560288039</v>
      </c>
      <c r="H8" s="1448">
        <f t="shared" si="2"/>
        <v>3.5437691058158416</v>
      </c>
      <c r="I8" s="1681">
        <f t="shared" si="2"/>
        <v>2.9828037483154324</v>
      </c>
      <c r="J8" s="1681">
        <f>$D$8*J6</f>
        <v>2.4218383908150227</v>
      </c>
    </row>
    <row r="9" spans="1:13">
      <c r="A9" s="435" t="s">
        <v>14578</v>
      </c>
      <c r="B9" s="1409" t="s">
        <v>849</v>
      </c>
      <c r="C9" s="1409" t="s">
        <v>1655</v>
      </c>
      <c r="D9" s="1719">
        <f>D8</f>
        <v>1.4999999999999999E-2</v>
      </c>
      <c r="F9" s="1448">
        <f t="shared" si="2"/>
        <v>6.1210557282273639</v>
      </c>
      <c r="G9" s="1448">
        <f t="shared" si="2"/>
        <v>4.5102515892201627</v>
      </c>
      <c r="H9" s="1448">
        <f t="shared" si="2"/>
        <v>2.8994474502129619</v>
      </c>
      <c r="I9" s="1681">
        <f t="shared" si="2"/>
        <v>2.3101960215846868</v>
      </c>
      <c r="J9" s="1681">
        <f t="shared" si="2"/>
        <v>1.7209445929564113</v>
      </c>
    </row>
    <row r="10" spans="1:13">
      <c r="A10" s="435" t="s">
        <v>14577</v>
      </c>
      <c r="B10" s="1409" t="s">
        <v>861</v>
      </c>
      <c r="C10" t="s">
        <v>14083</v>
      </c>
      <c r="F10" s="1451">
        <f t="shared" ref="F10:H11" si="3">F57/8760</f>
        <v>7.6103500761035017</v>
      </c>
      <c r="G10" s="1451">
        <f t="shared" si="3"/>
        <v>9.512937595129376</v>
      </c>
      <c r="H10" s="1451">
        <f t="shared" si="3"/>
        <v>15.854895991882291</v>
      </c>
      <c r="I10" s="1682">
        <f>H10</f>
        <v>15.854895991882291</v>
      </c>
      <c r="J10" s="1682">
        <f>I10</f>
        <v>15.854895991882291</v>
      </c>
    </row>
    <row r="11" spans="1:13">
      <c r="A11" s="435" t="s">
        <v>14578</v>
      </c>
      <c r="B11" s="1409" t="s">
        <v>861</v>
      </c>
      <c r="C11" s="1409" t="s">
        <v>14083</v>
      </c>
      <c r="F11" s="1451">
        <f t="shared" si="3"/>
        <v>9.512937595129376</v>
      </c>
      <c r="G11" s="1451">
        <f t="shared" si="3"/>
        <v>12.049720953830542</v>
      </c>
      <c r="H11" s="1451">
        <f t="shared" si="3"/>
        <v>15.854895991882291</v>
      </c>
      <c r="I11" s="1682">
        <f t="shared" ref="I11" si="4">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$R$56*I$5 +$S$56</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5">G16</f>
        <v>-2</v>
      </c>
      <c r="H17" s="1448">
        <f t="shared" si="5"/>
        <v>-2</v>
      </c>
      <c r="I17" s="1681">
        <f t="shared" si="5"/>
        <v>-2</v>
      </c>
      <c r="J17" s="1681">
        <f t="shared" si="5"/>
        <v>-2</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6">G5</f>
        <v>2030</v>
      </c>
      <c r="H40" s="1674">
        <f t="shared" si="6"/>
        <v>2035</v>
      </c>
      <c r="I40" s="6">
        <f t="shared" si="6"/>
        <v>2040</v>
      </c>
      <c r="J40" s="6">
        <f t="shared" si="6"/>
        <v>2050</v>
      </c>
      <c r="K40" s="1923"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3"/>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3"/>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7">1000*8760*3600</f>
        <v>31536000000</v>
      </c>
      <c r="J46" s="6">
        <f t="shared" si="7"/>
        <v>31536000000</v>
      </c>
    </row>
    <row r="47" spans="1:19">
      <c r="C47" s="1409" t="s">
        <v>14579</v>
      </c>
      <c r="D47" s="1409" t="s">
        <v>1123</v>
      </c>
      <c r="E47" s="1121" t="s">
        <v>14078</v>
      </c>
      <c r="F47" s="1722">
        <f t="shared" ref="F47:J48" si="8">F41/F$46</f>
        <v>4.7818366311516996E-8</v>
      </c>
      <c r="G47" s="1722">
        <f t="shared" si="8"/>
        <v>3.545154743784881E-8</v>
      </c>
      <c r="H47" s="1722">
        <f t="shared" si="8"/>
        <v>1.8138001014713343E-8</v>
      </c>
      <c r="I47" s="1722">
        <f t="shared" si="8"/>
        <v>1.5266823486001568E-8</v>
      </c>
      <c r="J47" s="1722">
        <f t="shared" si="8"/>
        <v>1.2395645957289793E-8</v>
      </c>
    </row>
    <row r="48" spans="1:19">
      <c r="C48" s="1409" t="s">
        <v>14580</v>
      </c>
      <c r="D48" s="1409" t="s">
        <v>1123</v>
      </c>
      <c r="E48" s="1121" t="s">
        <v>14078</v>
      </c>
      <c r="F48" s="1722">
        <f t="shared" si="8"/>
        <v>3.1329274479959411E-8</v>
      </c>
      <c r="G48" s="1722">
        <f t="shared" si="8"/>
        <v>2.0611364789446981E-8</v>
      </c>
      <c r="H48" s="1722">
        <f t="shared" si="8"/>
        <v>1.4840182648401826E-8</v>
      </c>
      <c r="I48" s="1722">
        <f t="shared" si="8"/>
        <v>1.1824229099723774E-8</v>
      </c>
      <c r="J48" s="1722">
        <f t="shared" si="8"/>
        <v>8.8082755510457179E-9</v>
      </c>
    </row>
    <row r="49" spans="3:19">
      <c r="C49" s="1409" t="s">
        <v>14579</v>
      </c>
      <c r="D49" s="1409" t="s">
        <v>1123</v>
      </c>
      <c r="E49" s="1121" t="s">
        <v>14077</v>
      </c>
      <c r="F49" s="897">
        <f t="shared" ref="F49:J50" si="9">F47*$D$45</f>
        <v>47.818366311516996</v>
      </c>
      <c r="G49" s="897">
        <f t="shared" si="9"/>
        <v>35.451547437848809</v>
      </c>
      <c r="H49" s="897">
        <f t="shared" si="9"/>
        <v>18.138001014713343</v>
      </c>
      <c r="I49" s="897">
        <f t="shared" si="9"/>
        <v>15.266823486001568</v>
      </c>
      <c r="J49" s="897">
        <f t="shared" si="9"/>
        <v>12.395645957289794</v>
      </c>
    </row>
    <row r="50" spans="3:19">
      <c r="C50" s="1409" t="s">
        <v>14580</v>
      </c>
      <c r="D50" s="1409" t="s">
        <v>1123</v>
      </c>
      <c r="E50" s="1121" t="s">
        <v>14077</v>
      </c>
      <c r="F50" s="897">
        <f t="shared" si="9"/>
        <v>31.329274479959413</v>
      </c>
      <c r="G50" s="897">
        <f t="shared" si="9"/>
        <v>20.611364789446981</v>
      </c>
      <c r="H50" s="897">
        <f t="shared" si="9"/>
        <v>14.840182648401827</v>
      </c>
      <c r="I50" s="897">
        <f t="shared" si="9"/>
        <v>11.824229099723773</v>
      </c>
      <c r="J50" s="897">
        <f t="shared" si="9"/>
        <v>8.8082755510457176</v>
      </c>
    </row>
    <row r="51" spans="3:19">
      <c r="C51" s="1409" t="s">
        <v>14579</v>
      </c>
      <c r="D51" s="1409" t="s">
        <v>1123</v>
      </c>
      <c r="E51" s="1302" t="s">
        <v>14720</v>
      </c>
      <c r="F51" s="1447">
        <f t="shared" ref="F51:H52" si="10">F49*$D$21</f>
        <v>741.18467782851349</v>
      </c>
      <c r="G51" s="1447">
        <f>G49*$D$21</f>
        <v>549.49898528665653</v>
      </c>
      <c r="H51" s="1447">
        <f>H49*$D$21</f>
        <v>281.13901572805679</v>
      </c>
      <c r="I51" s="1447">
        <f t="shared" ref="I51:J51" si="11">I49*$D$21</f>
        <v>236.63576403302432</v>
      </c>
      <c r="J51" s="1447">
        <f t="shared" si="11"/>
        <v>192.13251233799181</v>
      </c>
    </row>
    <row r="52" spans="3:19">
      <c r="C52" s="1409" t="s">
        <v>14580</v>
      </c>
      <c r="D52" s="1409" t="s">
        <v>1123</v>
      </c>
      <c r="E52" s="1302" t="s">
        <v>14720</v>
      </c>
      <c r="F52" s="1447">
        <f t="shared" si="10"/>
        <v>485.6037544393709</v>
      </c>
      <c r="G52" s="1447">
        <f t="shared" si="10"/>
        <v>319.47615423642821</v>
      </c>
      <c r="H52" s="1447">
        <f t="shared" si="10"/>
        <v>230.02283105022832</v>
      </c>
      <c r="I52" s="1447">
        <f t="shared" ref="I52:J52" si="12">I50*$D$21</f>
        <v>183.27555104571849</v>
      </c>
      <c r="J52" s="1447">
        <f t="shared" si="12"/>
        <v>136.52827104120863</v>
      </c>
    </row>
    <row r="53" spans="3:19">
      <c r="E53" s="1302"/>
      <c r="F53" s="1447"/>
      <c r="G53" s="1447"/>
      <c r="H53" s="1447"/>
      <c r="I53" s="6"/>
      <c r="J53" s="6"/>
    </row>
    <row r="54" spans="3:19">
      <c r="C54" s="1409" t="s">
        <v>14732</v>
      </c>
      <c r="F54" s="6">
        <f>F40</f>
        <v>2020</v>
      </c>
      <c r="G54" s="6">
        <f t="shared" ref="G54:H54" si="13">G40</f>
        <v>2030</v>
      </c>
      <c r="H54" s="6">
        <f t="shared" si="13"/>
        <v>2035</v>
      </c>
      <c r="I54" s="6"/>
      <c r="J54" s="6"/>
    </row>
    <row r="55" spans="3:19">
      <c r="C55" s="1409" t="s">
        <v>14579</v>
      </c>
      <c r="E55" s="1409" t="s">
        <v>14080</v>
      </c>
      <c r="F55" s="1723">
        <f>AVERAGE(30000,90000)</f>
        <v>60000</v>
      </c>
      <c r="G55" s="1723">
        <f>AVERAGE(60000,90000)</f>
        <v>75000</v>
      </c>
      <c r="H55" s="1723">
        <f>AVERAGE(100000,150000)</f>
        <v>125000</v>
      </c>
      <c r="I55" s="6"/>
      <c r="J55" s="6"/>
    </row>
    <row r="56" spans="3:19">
      <c r="C56" s="1409" t="s">
        <v>14580</v>
      </c>
      <c r="E56" s="1409" t="s">
        <v>14080</v>
      </c>
      <c r="F56" s="1723">
        <f>AVERAGE(60000,90000)</f>
        <v>75000</v>
      </c>
      <c r="G56" s="1723">
        <f>AVERAGE(90000,100000)</f>
        <v>95000</v>
      </c>
      <c r="H56" s="1723">
        <f>AVERAGE(100000,150000)</f>
        <v>125000</v>
      </c>
      <c r="I56" s="6"/>
      <c r="J56" s="6"/>
      <c r="M56" s="1680"/>
      <c r="R56" s="1409">
        <v>5.1000000000000004E-3</v>
      </c>
      <c r="S56" s="1409">
        <v>-9.5882000000000005</v>
      </c>
    </row>
    <row r="57" spans="3:19">
      <c r="C57" s="1409" t="s">
        <v>14579</v>
      </c>
      <c r="E57" s="1409" t="s">
        <v>14081</v>
      </c>
      <c r="F57" s="1022">
        <f t="shared" ref="F57:H58" si="14">F55/F12</f>
        <v>66666.666666666672</v>
      </c>
      <c r="G57" s="1022">
        <f t="shared" si="14"/>
        <v>83333.333333333328</v>
      </c>
      <c r="H57" s="1022">
        <f t="shared" si="14"/>
        <v>138888.88888888888</v>
      </c>
      <c r="I57" s="6"/>
      <c r="J57" s="6"/>
    </row>
    <row r="58" spans="3:19">
      <c r="C58" s="1409" t="s">
        <v>14580</v>
      </c>
      <c r="E58" s="1409" t="s">
        <v>14081</v>
      </c>
      <c r="F58" s="1022">
        <f t="shared" si="14"/>
        <v>83333.333333333328</v>
      </c>
      <c r="G58" s="1022">
        <f t="shared" si="14"/>
        <v>105555.55555555555</v>
      </c>
      <c r="H58" s="1022">
        <f t="shared" si="14"/>
        <v>138888.88888888888</v>
      </c>
      <c r="I58" s="6"/>
      <c r="J58" s="6"/>
    </row>
    <row r="59" spans="3:19">
      <c r="I59" s="6"/>
      <c r="J59"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workbookViewId="0"/>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1" t="s">
        <v>240</v>
      </c>
      <c r="C1" s="1831"/>
      <c r="D1" s="1831"/>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644">
        <v>0.5</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622.84426708278443</v>
      </c>
      <c r="N165" s="143"/>
      <c r="O165" s="143">
        <f>zar.2015*'Hydrogen-ELT'!F8</f>
        <v>9.3426640062417654</v>
      </c>
      <c r="P165" s="143"/>
      <c r="Q165" s="494">
        <f>'Hydrogen-ELT'!F16</f>
        <v>-2</v>
      </c>
      <c r="R165" s="143" t="str">
        <f>""</f>
        <v/>
      </c>
      <c r="S165" s="1275">
        <v>0</v>
      </c>
      <c r="T165" s="1275">
        <v>0</v>
      </c>
      <c r="U165" s="751"/>
      <c r="V165" s="752"/>
      <c r="W165" s="752" t="s">
        <v>1453</v>
      </c>
      <c r="X165" s="752">
        <f>-PMT(8%,F165,M165*(1+$X$145),0,1)/H165</f>
        <v>140.69758835730477</v>
      </c>
      <c r="Y165" s="752">
        <f>X165</f>
        <v>140.69758835730477</v>
      </c>
      <c r="Z165" s="752">
        <f>Y165</f>
        <v>140.69758835730477</v>
      </c>
      <c r="AA165" s="752">
        <f>Z165</f>
        <v>140.69758835730477</v>
      </c>
      <c r="AB165" s="752">
        <f>AA165</f>
        <v>140.69758835730477</v>
      </c>
      <c r="AC165" s="752">
        <f>AB165</f>
        <v>140.69758835730477</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408.07038188182429</v>
      </c>
      <c r="N168" s="143"/>
      <c r="O168" s="143">
        <f>zar.2015*'Hydrogen-ELT'!F9</f>
        <v>6.1210557282273639</v>
      </c>
      <c r="P168" s="143"/>
      <c r="Q168" s="494">
        <f>'Hydrogen-ELT'!F17</f>
        <v>-2</v>
      </c>
      <c r="R168" s="143" t="str">
        <f>""</f>
        <v/>
      </c>
      <c r="S168" s="1275">
        <v>0</v>
      </c>
      <c r="T168" s="1275">
        <v>0</v>
      </c>
      <c r="U168" s="751"/>
      <c r="V168" s="752"/>
      <c r="W168" s="752" t="s">
        <v>1453</v>
      </c>
      <c r="X168" s="752">
        <f>-PMT(8%,F168,M168*(1+$X$145),0,1)/H168</f>
        <v>78.715740347603159</v>
      </c>
      <c r="Y168" s="752">
        <f>X168</f>
        <v>78.715740347603159</v>
      </c>
      <c r="Z168" s="752">
        <f>Y168</f>
        <v>78.715740347603159</v>
      </c>
      <c r="AA168" s="752">
        <f>Z168</f>
        <v>78.715740347603159</v>
      </c>
      <c r="AB168" s="752">
        <f>AA168</f>
        <v>78.715740347603159</v>
      </c>
      <c r="AC168" s="752">
        <f>AB168</f>
        <v>78.715740347603159</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9.3426640062417654</v>
      </c>
      <c r="Y172" s="755">
        <f t="shared" si="37"/>
        <v>9.3426640062417654</v>
      </c>
      <c r="Z172" s="755">
        <f t="shared" si="37"/>
        <v>9.3426640062417654</v>
      </c>
      <c r="AA172" s="755">
        <f t="shared" si="37"/>
        <v>9.3426640062417654</v>
      </c>
      <c r="AB172" s="755">
        <f t="shared" si="37"/>
        <v>9.3426640062417654</v>
      </c>
      <c r="AC172" s="755">
        <f t="shared" si="37"/>
        <v>9.3426640062417654</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575.81917886411838</v>
      </c>
      <c r="Y173" s="752">
        <f t="shared" si="38"/>
        <v>575.78129278893039</v>
      </c>
      <c r="Z173" s="752">
        <f t="shared" si="38"/>
        <v>575.74621308968221</v>
      </c>
      <c r="AA173" s="752">
        <f t="shared" si="38"/>
        <v>575.71373188667474</v>
      </c>
      <c r="AB173" s="752">
        <f t="shared" si="38"/>
        <v>575.30771684908075</v>
      </c>
      <c r="AC173" s="752">
        <f t="shared" si="38"/>
        <v>577.13726608216348</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286.31060079856286</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workbookViewId="0"/>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0.5</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9.3426640062417654</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9.3426640062417654</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6.4432165560288039</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3.5437691058158416</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2.9828037483154324</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2.4218383908150227</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622.84426708278443</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622.84426708278443</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429.54777040192027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236.25127372105612</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198.85358322102883</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161.45589272100153</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6.1210557282273639</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6.1210557282273639</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4.5102515892201627</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2.8994474502129619</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2.3101960215846868</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1.7209445929564113</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408.07038188182429</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408.07038188182429</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300.68343928134419</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193.29649668086412</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154.0130681056458</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114.72963953042742</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workbookViewId="0"/>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3"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28673" r:id="rId4" name="cmdCheckItemsSheet"/>
      </mc:Fallback>
    </mc:AlternateContent>
    <mc:AlternateContent xmlns:mc="http://schemas.openxmlformats.org/markup-compatibility/2006">
      <mc:Choice Requires="x14">
        <control shapeId="28674"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28674" r:id="rId6" name="cmdSpecifyComponent"/>
      </mc:Fallback>
    </mc:AlternateContent>
    <mc:AlternateContent xmlns:mc="http://schemas.openxmlformats.org/markup-compatibility/2006">
      <mc:Choice Requires="x14">
        <control shapeId="28675" r:id="rId8" name="cmdSpecifyUnits">
          <controlPr defaultSize="0" autoLine="0" r:id="rId9">
            <anchor moveWithCells="1">
              <from>
                <xdr:col>4</xdr:col>
                <xdr:colOff>19050</xdr:colOff>
                <xdr:row>3</xdr:row>
                <xdr:rowOff>0</xdr:rowOff>
              </from>
              <to>
                <xdr:col>5</xdr:col>
                <xdr:colOff>104775</xdr:colOff>
                <xdr:row>4</xdr:row>
                <xdr:rowOff>95250</xdr:rowOff>
              </to>
            </anchor>
          </controlPr>
        </control>
      </mc:Choice>
      <mc:Fallback>
        <control shapeId="28675" r:id="rId8" name="cmdSpecifyUnits"/>
      </mc:Fallback>
    </mc:AlternateContent>
    <mc:AlternateContent xmlns:mc="http://schemas.openxmlformats.org/markup-compatibility/2006">
      <mc:Choice Requires="x14">
        <control shapeId="28676"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28676" r:id="rId10" name="cmdSpecifySets"/>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4" t="s">
        <v>2199</v>
      </c>
      <c r="C2" s="1925"/>
      <c r="D2" s="1925"/>
      <c r="E2" s="1925"/>
      <c r="F2" s="1925"/>
      <c r="G2" s="1925"/>
      <c r="H2" s="1925"/>
      <c r="I2" s="1925"/>
      <c r="J2" s="1925"/>
      <c r="K2" s="1925"/>
      <c r="L2" s="1925"/>
      <c r="M2" s="1925"/>
      <c r="N2" s="1925"/>
      <c r="O2" s="1925"/>
      <c r="P2" s="1925"/>
      <c r="Q2" s="1925"/>
      <c r="R2" s="1925"/>
      <c r="S2" s="1925"/>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26" t="s">
        <v>2200</v>
      </c>
      <c r="C4" s="1925"/>
      <c r="D4" s="1925"/>
      <c r="E4" s="1925"/>
      <c r="F4" s="1925"/>
      <c r="G4" s="1925"/>
      <c r="H4" s="1925"/>
      <c r="I4" s="1925"/>
      <c r="J4" s="1925"/>
      <c r="K4" s="1925"/>
      <c r="L4" s="1925"/>
      <c r="M4" s="1925"/>
      <c r="N4" s="1925"/>
      <c r="O4" s="1925"/>
      <c r="P4" s="1925"/>
      <c r="Q4" s="1925"/>
      <c r="R4" s="1925"/>
      <c r="S4" s="1925"/>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27" t="s">
        <v>943</v>
      </c>
      <c r="C7" s="1929"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28"/>
      <c r="C8" s="1928"/>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0" t="s">
        <v>2268</v>
      </c>
      <c r="C21" s="1931"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28"/>
      <c r="C22" s="1928"/>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2" t="s">
        <v>2043</v>
      </c>
      <c r="D4" s="1933"/>
      <c r="E4" s="1934"/>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13"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2427913" r:id="rId4" name="cmdSpecifyIEOptcode"/>
      </mc:Fallback>
    </mc:AlternateContent>
    <mc:AlternateContent xmlns:mc="http://schemas.openxmlformats.org/markup-compatibility/2006">
      <mc:Choice Requires="x14">
        <control shapeId="2427912"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7912" r:id="rId6" name="cmdSpecifyArg6"/>
      </mc:Fallback>
    </mc:AlternateContent>
    <mc:AlternateContent xmlns:mc="http://schemas.openxmlformats.org/markup-compatibility/2006">
      <mc:Choice Requires="x14">
        <control shapeId="2427911"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7911" r:id="rId8" name="cmdSpecifyArg5"/>
      </mc:Fallback>
    </mc:AlternateContent>
    <mc:AlternateContent xmlns:mc="http://schemas.openxmlformats.org/markup-compatibility/2006">
      <mc:Choice Requires="x14">
        <control shapeId="2427910"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7910" r:id="rId10" name="cmdSpecifyArg4"/>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08" r:id="rId14" name="cmdSpecifyArg2">
          <controlPr defaultSize="0" autoLine="0" r:id="rId15">
            <anchor moveWithCells="1">
              <from>
                <xdr:col>3</xdr:col>
                <xdr:colOff>0</xdr:colOff>
                <xdr:row>3</xdr:row>
                <xdr:rowOff>0</xdr:rowOff>
              </from>
              <to>
                <xdr:col>4</xdr:col>
                <xdr:colOff>0</xdr:colOff>
                <xdr:row>4</xdr:row>
                <xdr:rowOff>104775</xdr:rowOff>
              </to>
            </anchor>
          </controlPr>
        </control>
      </mc:Choice>
      <mc:Fallback>
        <control shapeId="2427908" r:id="rId14" name="cmdSpecifyArg2"/>
      </mc:Fallback>
    </mc:AlternateContent>
    <mc:AlternateContent xmlns:mc="http://schemas.openxmlformats.org/markup-compatibility/2006">
      <mc:Choice Requires="x14">
        <control shapeId="2427907"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7907" r:id="rId16" name="cmdSpecifyArg1"/>
      </mc:Fallback>
    </mc:AlternateContent>
    <mc:AlternateContent xmlns:mc="http://schemas.openxmlformats.org/markup-compatibility/2006">
      <mc:Choice Requires="x14">
        <control shapeId="2427906"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7906" r:id="rId18" name="cmdSpecifyParameter"/>
      </mc:Fallback>
    </mc:AlternateContent>
    <mc:AlternateContent xmlns:mc="http://schemas.openxmlformats.org/markup-compatibility/2006">
      <mc:Choice Requires="x14">
        <control shapeId="2427905"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7905" r:id="rId20" name="cmdCheckTSandTIDDataSheet"/>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37" r:id="rId4" name="cmdSpecifyIEOptcode">
          <controlPr defaultSize="0" autoLine="0" r:id="rId5">
            <anchor moveWithCells="1">
              <from>
                <xdr:col>8</xdr:col>
                <xdr:colOff>0</xdr:colOff>
                <xdr:row>3</xdr:row>
                <xdr:rowOff>0</xdr:rowOff>
              </from>
              <to>
                <xdr:col>8</xdr:col>
                <xdr:colOff>419100</xdr:colOff>
                <xdr:row>4</xdr:row>
                <xdr:rowOff>104775</xdr:rowOff>
              </to>
            </anchor>
          </controlPr>
        </control>
      </mc:Choice>
      <mc:Fallback>
        <control shapeId="2428937" r:id="rId4" name="cmdSpecifyIEOptcode"/>
      </mc:Fallback>
    </mc:AlternateContent>
    <mc:AlternateContent xmlns:mc="http://schemas.openxmlformats.org/markup-compatibility/2006">
      <mc:Choice Requires="x14">
        <control shapeId="2428936"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8936" r:id="rId6" name="cmdSpecifyArg6"/>
      </mc:Fallback>
    </mc:AlternateContent>
    <mc:AlternateContent xmlns:mc="http://schemas.openxmlformats.org/markup-compatibility/2006">
      <mc:Choice Requires="x14">
        <control shapeId="2428935"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8935" r:id="rId8" name="cmdSpecifyArg5"/>
      </mc:Fallback>
    </mc:AlternateContent>
    <mc:AlternateContent xmlns:mc="http://schemas.openxmlformats.org/markup-compatibility/2006">
      <mc:Choice Requires="x14">
        <control shapeId="2428934"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8934" r:id="rId10" name="cmdSpecifyArg4"/>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2"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2428932" r:id="rId14" name="cmdSpecifyArg2"/>
      </mc:Fallback>
    </mc:AlternateContent>
    <mc:AlternateContent xmlns:mc="http://schemas.openxmlformats.org/markup-compatibility/2006">
      <mc:Choice Requires="x14">
        <control shapeId="2428931"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8931" r:id="rId16" name="cmdSpecifyArg1"/>
      </mc:Fallback>
    </mc:AlternateContent>
    <mc:AlternateContent xmlns:mc="http://schemas.openxmlformats.org/markup-compatibility/2006">
      <mc:Choice Requires="x14">
        <control shapeId="2428930"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8930" r:id="rId18" name="cmdSpecifyParameter"/>
      </mc:Fallback>
    </mc:AlternateContent>
    <mc:AlternateContent xmlns:mc="http://schemas.openxmlformats.org/markup-compatibility/2006">
      <mc:Choice Requires="x14">
        <control shapeId="2428929"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8929" r:id="rId20" name="cmdCheckTSandTIDDataSheet"/>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2021-09-10T13:07:38Z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